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20"/>
  </bookViews>
  <sheets>
    <sheet name="Daily Dispatch Plan" sheetId="2" r:id="rId1"/>
    <sheet name="Daily Stock Aug-22" sheetId="4" r:id="rId2"/>
    <sheet name="Daily Customer End stock" sheetId="8" r:id="rId3"/>
    <sheet name="Total Dispatch Aug-22" sheetId="3" r:id="rId4"/>
  </sheets>
  <externalReferences>
    <externalReference r:id="rId5"/>
  </externalReferences>
  <definedNames>
    <definedName name="_xlnm._FilterDatabase" localSheetId="0" hidden="1">'Daily Dispatch Plan'!$A$7:$AC$51</definedName>
    <definedName name="_xlnm._FilterDatabase" localSheetId="1" hidden="1">'Daily Stock Aug-22'!$A$2:$AJ$2</definedName>
    <definedName name="_xlnm._FilterDatabase" localSheetId="3" hidden="1">'Total Dispatch Aug-22'!$A$2:$AK$46</definedName>
  </definedNames>
  <calcPr calcId="152511"/>
</workbook>
</file>

<file path=xl/calcChain.xml><?xml version="1.0" encoding="utf-8"?>
<calcChain xmlns="http://schemas.openxmlformats.org/spreadsheetml/2006/main">
  <c r="M5" i="2" l="1"/>
  <c r="G7" i="8"/>
  <c r="G6" i="8"/>
  <c r="G5" i="8"/>
  <c r="G4" i="8"/>
  <c r="G3" i="8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AL1" i="3"/>
  <c r="G3" i="3"/>
  <c r="L1" i="3" l="1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K1" i="3"/>
  <c r="J1" i="3"/>
  <c r="I1" i="3"/>
  <c r="H1" i="3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K27" i="4"/>
  <c r="Q24" i="4"/>
  <c r="K24" i="4"/>
  <c r="K17" i="4"/>
  <c r="Q4" i="4"/>
  <c r="Q3" i="4"/>
  <c r="K3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AC51" i="2"/>
  <c r="Y51" i="2"/>
  <c r="T51" i="2"/>
  <c r="Q51" i="2"/>
  <c r="O51" i="2"/>
  <c r="K51" i="2"/>
  <c r="P51" i="2" s="1"/>
  <c r="R51" i="2" s="1"/>
  <c r="AC50" i="2"/>
  <c r="Y50" i="2"/>
  <c r="T50" i="2"/>
  <c r="Q50" i="2"/>
  <c r="O50" i="2"/>
  <c r="K50" i="2"/>
  <c r="P50" i="2" s="1"/>
  <c r="R50" i="2" s="1"/>
  <c r="AC49" i="2"/>
  <c r="Y49" i="2"/>
  <c r="T49" i="2"/>
  <c r="Q49" i="2"/>
  <c r="O49" i="2"/>
  <c r="K49" i="2"/>
  <c r="P49" i="2" s="1"/>
  <c r="R49" i="2" s="1"/>
  <c r="AC48" i="2"/>
  <c r="Y48" i="2"/>
  <c r="T48" i="2"/>
  <c r="Q48" i="2"/>
  <c r="O48" i="2"/>
  <c r="K48" i="2"/>
  <c r="P48" i="2" s="1"/>
  <c r="R48" i="2" s="1"/>
  <c r="AC47" i="2"/>
  <c r="Y47" i="2"/>
  <c r="T47" i="2"/>
  <c r="Q47" i="2"/>
  <c r="O47" i="2"/>
  <c r="K47" i="2"/>
  <c r="P47" i="2" s="1"/>
  <c r="R47" i="2" s="1"/>
  <c r="AC46" i="2"/>
  <c r="Y46" i="2"/>
  <c r="T46" i="2"/>
  <c r="Q46" i="2"/>
  <c r="O46" i="2"/>
  <c r="K46" i="2"/>
  <c r="P46" i="2" s="1"/>
  <c r="R46" i="2" s="1"/>
  <c r="AC45" i="2"/>
  <c r="Y45" i="2"/>
  <c r="T45" i="2"/>
  <c r="Q45" i="2"/>
  <c r="O45" i="2"/>
  <c r="K45" i="2"/>
  <c r="P45" i="2" s="1"/>
  <c r="R45" i="2" s="1"/>
  <c r="AC44" i="2"/>
  <c r="Y44" i="2"/>
  <c r="T44" i="2"/>
  <c r="Q44" i="2"/>
  <c r="O44" i="2"/>
  <c r="K44" i="2"/>
  <c r="P44" i="2" s="1"/>
  <c r="R44" i="2" s="1"/>
  <c r="AC43" i="2"/>
  <c r="Y43" i="2"/>
  <c r="T43" i="2"/>
  <c r="Q43" i="2"/>
  <c r="O43" i="2"/>
  <c r="K43" i="2"/>
  <c r="P43" i="2" s="1"/>
  <c r="R43" i="2" s="1"/>
  <c r="AC42" i="2"/>
  <c r="Y42" i="2"/>
  <c r="T42" i="2"/>
  <c r="Q42" i="2"/>
  <c r="O42" i="2"/>
  <c r="K42" i="2"/>
  <c r="P42" i="2" s="1"/>
  <c r="R42" i="2" s="1"/>
  <c r="AC41" i="2"/>
  <c r="Y41" i="2"/>
  <c r="T41" i="2"/>
  <c r="Q41" i="2"/>
  <c r="O41" i="2"/>
  <c r="K41" i="2"/>
  <c r="P41" i="2" s="1"/>
  <c r="R41" i="2" s="1"/>
  <c r="AC40" i="2"/>
  <c r="Y40" i="2"/>
  <c r="T40" i="2"/>
  <c r="Q40" i="2"/>
  <c r="O40" i="2"/>
  <c r="K40" i="2"/>
  <c r="P40" i="2" s="1"/>
  <c r="R40" i="2" s="1"/>
  <c r="AC39" i="2"/>
  <c r="Y39" i="2"/>
  <c r="T39" i="2"/>
  <c r="Q39" i="2"/>
  <c r="O39" i="2"/>
  <c r="K39" i="2"/>
  <c r="P39" i="2" s="1"/>
  <c r="R39" i="2" s="1"/>
  <c r="AC38" i="2"/>
  <c r="Y38" i="2"/>
  <c r="T38" i="2"/>
  <c r="Q38" i="2"/>
  <c r="O38" i="2"/>
  <c r="K38" i="2"/>
  <c r="P38" i="2" s="1"/>
  <c r="R38" i="2" s="1"/>
  <c r="AC37" i="2"/>
  <c r="Y37" i="2"/>
  <c r="T37" i="2"/>
  <c r="Q37" i="2"/>
  <c r="O37" i="2"/>
  <c r="K37" i="2"/>
  <c r="P37" i="2" s="1"/>
  <c r="R37" i="2" s="1"/>
  <c r="AC36" i="2"/>
  <c r="Y36" i="2"/>
  <c r="T36" i="2"/>
  <c r="Q36" i="2"/>
  <c r="O36" i="2"/>
  <c r="K36" i="2"/>
  <c r="P36" i="2" s="1"/>
  <c r="R36" i="2" s="1"/>
  <c r="AC35" i="2"/>
  <c r="Y35" i="2"/>
  <c r="T35" i="2"/>
  <c r="Q35" i="2"/>
  <c r="O35" i="2"/>
  <c r="K35" i="2"/>
  <c r="P35" i="2" s="1"/>
  <c r="R35" i="2" s="1"/>
  <c r="AC34" i="2"/>
  <c r="Y34" i="2"/>
  <c r="T34" i="2"/>
  <c r="Q34" i="2"/>
  <c r="O34" i="2"/>
  <c r="K34" i="2"/>
  <c r="P34" i="2" s="1"/>
  <c r="R34" i="2" s="1"/>
  <c r="AC33" i="2"/>
  <c r="Y33" i="2"/>
  <c r="T33" i="2"/>
  <c r="Q33" i="2"/>
  <c r="O33" i="2"/>
  <c r="K33" i="2"/>
  <c r="P33" i="2" s="1"/>
  <c r="R33" i="2" s="1"/>
  <c r="AC32" i="2"/>
  <c r="Y32" i="2"/>
  <c r="T32" i="2"/>
  <c r="Q32" i="2"/>
  <c r="O32" i="2"/>
  <c r="K32" i="2"/>
  <c r="P32" i="2" s="1"/>
  <c r="R32" i="2" s="1"/>
  <c r="AC31" i="2"/>
  <c r="Y31" i="2"/>
  <c r="T31" i="2"/>
  <c r="Q31" i="2"/>
  <c r="O31" i="2"/>
  <c r="K31" i="2"/>
  <c r="P31" i="2" s="1"/>
  <c r="R31" i="2" s="1"/>
  <c r="AC30" i="2"/>
  <c r="Y30" i="2"/>
  <c r="T30" i="2"/>
  <c r="Q30" i="2"/>
  <c r="O30" i="2"/>
  <c r="K30" i="2"/>
  <c r="P30" i="2" s="1"/>
  <c r="R30" i="2" s="1"/>
  <c r="AC29" i="2"/>
  <c r="Y29" i="2"/>
  <c r="T29" i="2"/>
  <c r="Q29" i="2"/>
  <c r="O29" i="2"/>
  <c r="L29" i="2"/>
  <c r="K29" i="2"/>
  <c r="P29" i="2" s="1"/>
  <c r="R29" i="2" s="1"/>
  <c r="AC28" i="2"/>
  <c r="Y28" i="2"/>
  <c r="T28" i="2"/>
  <c r="Q28" i="2"/>
  <c r="P28" i="2"/>
  <c r="R28" i="2" s="1"/>
  <c r="K28" i="2"/>
  <c r="O28" i="2" s="1"/>
  <c r="AC27" i="2"/>
  <c r="Y27" i="2"/>
  <c r="T27" i="2"/>
  <c r="Q27" i="2"/>
  <c r="P27" i="2"/>
  <c r="R27" i="2" s="1"/>
  <c r="K27" i="2"/>
  <c r="O27" i="2" s="1"/>
  <c r="AC26" i="2"/>
  <c r="Y26" i="2"/>
  <c r="T26" i="2"/>
  <c r="Q26" i="2"/>
  <c r="P26" i="2"/>
  <c r="R26" i="2" s="1"/>
  <c r="K26" i="2"/>
  <c r="O26" i="2" s="1"/>
  <c r="AC25" i="2"/>
  <c r="Y25" i="2"/>
  <c r="T25" i="2"/>
  <c r="Q25" i="2"/>
  <c r="P25" i="2"/>
  <c r="R25" i="2" s="1"/>
  <c r="K25" i="2"/>
  <c r="O25" i="2" s="1"/>
  <c r="AC24" i="2"/>
  <c r="Y24" i="2"/>
  <c r="T24" i="2"/>
  <c r="Q24" i="2"/>
  <c r="P24" i="2"/>
  <c r="R24" i="2" s="1"/>
  <c r="K24" i="2"/>
  <c r="O24" i="2" s="1"/>
  <c r="AC23" i="2"/>
  <c r="Y23" i="2"/>
  <c r="T23" i="2"/>
  <c r="Q23" i="2"/>
  <c r="P23" i="2"/>
  <c r="R23" i="2" s="1"/>
  <c r="K23" i="2"/>
  <c r="O23" i="2" s="1"/>
  <c r="AC22" i="2"/>
  <c r="Y22" i="2"/>
  <c r="T22" i="2"/>
  <c r="Q22" i="2"/>
  <c r="P22" i="2"/>
  <c r="R22" i="2" s="1"/>
  <c r="K22" i="2"/>
  <c r="O22" i="2" s="1"/>
  <c r="AC21" i="2"/>
  <c r="Y21" i="2"/>
  <c r="T21" i="2"/>
  <c r="Q21" i="2"/>
  <c r="P21" i="2"/>
  <c r="R21" i="2" s="1"/>
  <c r="K21" i="2"/>
  <c r="O21" i="2" s="1"/>
  <c r="AC20" i="2"/>
  <c r="Y20" i="2"/>
  <c r="T20" i="2"/>
  <c r="Q20" i="2"/>
  <c r="P20" i="2"/>
  <c r="R20" i="2" s="1"/>
  <c r="K20" i="2"/>
  <c r="O20" i="2" s="1"/>
  <c r="AC19" i="2"/>
  <c r="Y19" i="2"/>
  <c r="T19" i="2"/>
  <c r="Q19" i="2"/>
  <c r="P19" i="2"/>
  <c r="R19" i="2" s="1"/>
  <c r="K19" i="2"/>
  <c r="O19" i="2" s="1"/>
  <c r="AC18" i="2"/>
  <c r="Y18" i="2"/>
  <c r="T18" i="2"/>
  <c r="Q18" i="2"/>
  <c r="P18" i="2"/>
  <c r="R18" i="2" s="1"/>
  <c r="K18" i="2"/>
  <c r="O18" i="2" s="1"/>
  <c r="AC17" i="2"/>
  <c r="Y17" i="2"/>
  <c r="T17" i="2"/>
  <c r="Q17" i="2"/>
  <c r="P17" i="2"/>
  <c r="R17" i="2" s="1"/>
  <c r="K17" i="2"/>
  <c r="O17" i="2" s="1"/>
  <c r="AC16" i="2"/>
  <c r="Y16" i="2"/>
  <c r="T16" i="2"/>
  <c r="Q16" i="2"/>
  <c r="P16" i="2"/>
  <c r="R16" i="2" s="1"/>
  <c r="K16" i="2"/>
  <c r="O16" i="2" s="1"/>
  <c r="AC15" i="2"/>
  <c r="Y15" i="2"/>
  <c r="T15" i="2"/>
  <c r="Q15" i="2"/>
  <c r="P15" i="2"/>
  <c r="R15" i="2" s="1"/>
  <c r="K15" i="2"/>
  <c r="O15" i="2" s="1"/>
  <c r="AC14" i="2"/>
  <c r="Y14" i="2"/>
  <c r="T14" i="2"/>
  <c r="Q14" i="2"/>
  <c r="P14" i="2"/>
  <c r="R14" i="2" s="1"/>
  <c r="K14" i="2"/>
  <c r="O14" i="2" s="1"/>
  <c r="AC13" i="2"/>
  <c r="Y13" i="2"/>
  <c r="T13" i="2"/>
  <c r="Q13" i="2"/>
  <c r="P13" i="2"/>
  <c r="R13" i="2" s="1"/>
  <c r="K13" i="2"/>
  <c r="O13" i="2" s="1"/>
  <c r="AC12" i="2"/>
  <c r="Y12" i="2"/>
  <c r="T12" i="2"/>
  <c r="Q12" i="2"/>
  <c r="I12" i="2"/>
  <c r="K12" i="2" s="1"/>
  <c r="AC11" i="2"/>
  <c r="Y11" i="2"/>
  <c r="T11" i="2"/>
  <c r="Q11" i="2"/>
  <c r="Q5" i="2" s="1"/>
  <c r="C4" i="2" s="1"/>
  <c r="I11" i="2"/>
  <c r="K11" i="2" s="1"/>
  <c r="AC10" i="2"/>
  <c r="Y10" i="2"/>
  <c r="T10" i="2"/>
  <c r="Q10" i="2"/>
  <c r="K10" i="2"/>
  <c r="P10" i="2" s="1"/>
  <c r="R10" i="2" s="1"/>
  <c r="I10" i="2"/>
  <c r="AC9" i="2"/>
  <c r="Y9" i="2"/>
  <c r="T9" i="2"/>
  <c r="Q9" i="2"/>
  <c r="P9" i="2"/>
  <c r="R9" i="2" s="1"/>
  <c r="O9" i="2"/>
  <c r="L9" i="2"/>
  <c r="K9" i="2"/>
  <c r="I9" i="2"/>
  <c r="AC8" i="2"/>
  <c r="Y8" i="2"/>
  <c r="T8" i="2"/>
  <c r="L8" i="2"/>
  <c r="I8" i="2"/>
  <c r="I5" i="2" s="1"/>
  <c r="N5" i="2"/>
  <c r="L5" i="2"/>
  <c r="J5" i="2"/>
  <c r="H5" i="2"/>
  <c r="G5" i="2"/>
  <c r="J4" i="2"/>
  <c r="C3" i="2"/>
  <c r="O12" i="2" l="1"/>
  <c r="P12" i="2"/>
  <c r="R12" i="2" s="1"/>
  <c r="P11" i="2"/>
  <c r="R11" i="2" s="1"/>
  <c r="O11" i="2"/>
  <c r="K8" i="2"/>
  <c r="O10" i="2"/>
  <c r="G1" i="3"/>
  <c r="F2" i="2" s="1"/>
  <c r="F3" i="2" s="1"/>
  <c r="O8" i="2" l="1"/>
  <c r="O5" i="2" s="1"/>
  <c r="K5" i="2"/>
  <c r="P8" i="2"/>
  <c r="G2" i="2"/>
  <c r="G3" i="2"/>
  <c r="R8" i="2" l="1"/>
  <c r="R5" i="2" s="1"/>
  <c r="P5" i="2"/>
</calcChain>
</file>

<file path=xl/sharedStrings.xml><?xml version="1.0" encoding="utf-8"?>
<sst xmlns="http://schemas.openxmlformats.org/spreadsheetml/2006/main" count="585" uniqueCount="153">
  <si>
    <t>Customer Part No</t>
  </si>
  <si>
    <t>52910-Q6100</t>
  </si>
  <si>
    <t>52910-Q6200</t>
  </si>
  <si>
    <t>52910-Q6220</t>
  </si>
  <si>
    <t>52910-CC200</t>
  </si>
  <si>
    <t>52910 Q6305</t>
  </si>
  <si>
    <t>52910-T7300ALT</t>
  </si>
  <si>
    <t>52910-K6150ALT</t>
  </si>
  <si>
    <t>52910-T7400R8A</t>
  </si>
  <si>
    <t>52910-BV100RSG</t>
  </si>
  <si>
    <t>52910-BV105</t>
  </si>
  <si>
    <t>8607B</t>
  </si>
  <si>
    <t>52910-Q6205</t>
  </si>
  <si>
    <t>8663B</t>
  </si>
  <si>
    <t>8688CS</t>
  </si>
  <si>
    <t>8711FP</t>
  </si>
  <si>
    <t>8711BM</t>
  </si>
  <si>
    <t>8688CG</t>
  </si>
  <si>
    <t>8711PB+CS</t>
  </si>
  <si>
    <t>8688PB+CS</t>
  </si>
  <si>
    <t>8688FP</t>
  </si>
  <si>
    <t>8688BM</t>
  </si>
  <si>
    <t>PNAF8976B00B0</t>
  </si>
  <si>
    <t>6JM601025</t>
  </si>
  <si>
    <t>6JM601025A</t>
  </si>
  <si>
    <t>6JR601025</t>
  </si>
  <si>
    <t>6JR.601.025.A</t>
  </si>
  <si>
    <t>6JR601025B</t>
  </si>
  <si>
    <t>3V0601025EJX2</t>
  </si>
  <si>
    <t>8228SL</t>
  </si>
  <si>
    <t>6RU601025F 8Z8</t>
  </si>
  <si>
    <t>8228AN</t>
  </si>
  <si>
    <t>6RU601025M Z49</t>
  </si>
  <si>
    <t>8699FP</t>
  </si>
  <si>
    <t>6JR601025H</t>
  </si>
  <si>
    <t>6JR.601.025.D</t>
  </si>
  <si>
    <t>6JR 601 025 E</t>
  </si>
  <si>
    <t>6JM 601 025E</t>
  </si>
  <si>
    <t>8699BM</t>
  </si>
  <si>
    <t>6JR601025C</t>
  </si>
  <si>
    <t>PNAF8670B00B0</t>
  </si>
  <si>
    <t>42700T12 T9 20M2</t>
  </si>
  <si>
    <t>Maxion Part No</t>
  </si>
  <si>
    <t>Short Part</t>
  </si>
  <si>
    <t>Sr No</t>
  </si>
  <si>
    <t>Part Description</t>
  </si>
  <si>
    <t>Customer Name</t>
  </si>
  <si>
    <t>KIA INDIA</t>
  </si>
  <si>
    <t>Hyundai</t>
  </si>
  <si>
    <t>TATA MOTORS</t>
  </si>
  <si>
    <t xml:space="preserve">SKODA-VW </t>
  </si>
  <si>
    <t>PNAF8688S00B0</t>
  </si>
  <si>
    <t>Months cumulative Plan</t>
  </si>
  <si>
    <t>Average Per day Plan</t>
  </si>
  <si>
    <t>Today's cumulative Dispatch</t>
  </si>
  <si>
    <t>Yesterday Cumulative Dispatch</t>
  </si>
  <si>
    <t>Average Per day Dispatch</t>
  </si>
  <si>
    <t>Cumulative Dispatch Till Date</t>
  </si>
  <si>
    <t>No of Working Days</t>
  </si>
  <si>
    <t>Days Completed</t>
  </si>
  <si>
    <t xml:space="preserve">Balance Working Days </t>
  </si>
  <si>
    <t>Dispatches for the Month of Aug -22</t>
  </si>
  <si>
    <t>Total</t>
  </si>
  <si>
    <t>Per Day Req.</t>
  </si>
  <si>
    <t>Today's Dispatch Plan</t>
  </si>
  <si>
    <t>Diff</t>
  </si>
  <si>
    <t>Dispatch Plan Month of Aug-22</t>
  </si>
  <si>
    <t>Per Day stock for the Month of Aug -22</t>
  </si>
  <si>
    <t>PNAF8688AA0B0</t>
  </si>
  <si>
    <t>PNAF8875A00B0</t>
  </si>
  <si>
    <t>PNAF8665A00B0</t>
  </si>
  <si>
    <t>PNAF8619A0000</t>
  </si>
  <si>
    <t>PNAF8607A0000</t>
  </si>
  <si>
    <t>PNAF8618A00B0</t>
  </si>
  <si>
    <t>PNAF8695S0000</t>
  </si>
  <si>
    <t>PNAF8696A00B0</t>
  </si>
  <si>
    <t>PNAF8688A0000</t>
  </si>
  <si>
    <t>PNAF8663A0000</t>
  </si>
  <si>
    <t>PNAF8800A00B0</t>
  </si>
  <si>
    <t>PNAF8698A00B0</t>
  </si>
  <si>
    <t>PNAF8711B00B0</t>
  </si>
  <si>
    <t>PNAF8711A0000</t>
  </si>
  <si>
    <t>PNAF8688BA0B0</t>
  </si>
  <si>
    <t>PNAF8228A0000</t>
  </si>
  <si>
    <t>PNAF8636A00B0</t>
  </si>
  <si>
    <t>PNAF8754B00B0</t>
  </si>
  <si>
    <t>PNAF8722A0000</t>
  </si>
  <si>
    <t>PNAF8688S0000</t>
  </si>
  <si>
    <t>PNAF8228S0000</t>
  </si>
  <si>
    <t>PNAF8711BA0B0</t>
  </si>
  <si>
    <t>PNAF8607B0000</t>
  </si>
  <si>
    <t>PNAF8829B0000</t>
  </si>
  <si>
    <t>PNAT8346S0000</t>
  </si>
  <si>
    <t>PNAF8697S0000</t>
  </si>
  <si>
    <t>PNAF8757B00B0</t>
  </si>
  <si>
    <t>PNAF8699B0000</t>
  </si>
  <si>
    <t>PNAF8827B0000</t>
  </si>
  <si>
    <t>PNAT8317S00B0</t>
  </si>
  <si>
    <t>PNAF8700S0000</t>
  </si>
  <si>
    <t>PNAF8728B00B0</t>
  </si>
  <si>
    <t>Honda</t>
  </si>
  <si>
    <t>PNAF8699B00B0</t>
  </si>
  <si>
    <t>PNAF8663G0000</t>
  </si>
  <si>
    <t>PNAT8346B0000</t>
  </si>
  <si>
    <t>PNAF8829B00B0</t>
  </si>
  <si>
    <t>PNAF8827B00B0</t>
  </si>
  <si>
    <t>PNAT8292S0000</t>
  </si>
  <si>
    <t>PNAT8226S0000</t>
  </si>
  <si>
    <t>PNAT8346B00B0</t>
  </si>
  <si>
    <t>PNAT8317B00B0</t>
  </si>
  <si>
    <t>Part No</t>
  </si>
  <si>
    <t>ABCqty</t>
  </si>
  <si>
    <t>ABC Num</t>
  </si>
  <si>
    <t>A</t>
  </si>
  <si>
    <t>C</t>
  </si>
  <si>
    <t>B</t>
  </si>
  <si>
    <t>Class</t>
  </si>
  <si>
    <t>Pak qty Per Pallet</t>
  </si>
  <si>
    <t>66/88</t>
  </si>
  <si>
    <t>Top Pallet</t>
  </si>
  <si>
    <t>Bottom Pallet</t>
  </si>
  <si>
    <t>Stacking Standard</t>
  </si>
  <si>
    <t>separator/Interlayer</t>
  </si>
  <si>
    <t>Total Pallate Req</t>
  </si>
  <si>
    <t>Painted 8688-charcoal grey candy black</t>
  </si>
  <si>
    <t>Al Wheel 8711 (7.5JX17) TATA-Piano Black</t>
  </si>
  <si>
    <t>Al Wheel 8688 (8JX18) TATA- Fully paint</t>
  </si>
  <si>
    <t>Al Wheel 8711BM Piano black tinted</t>
  </si>
  <si>
    <t>Al Wheel 8688 TATA Piano Black Tinted</t>
  </si>
  <si>
    <t>Al Wheel 8688(Proud Silver)</t>
  </si>
  <si>
    <t>Al Finished Wheel 8976</t>
  </si>
  <si>
    <t>Al Wheel 8695-Fully Painted</t>
  </si>
  <si>
    <t>Al Wheel 8696</t>
  </si>
  <si>
    <t>Al Wheel 8754</t>
  </si>
  <si>
    <t>Al Wheel 8757</t>
  </si>
  <si>
    <t>Fully painted Al Wheel 8699</t>
  </si>
  <si>
    <t>Min.Stock (WH Maxion)</t>
  </si>
  <si>
    <t>Max Stock (WH Maxion)</t>
  </si>
  <si>
    <t>Tranject Stock</t>
  </si>
  <si>
    <t>Stock @ Maxion  FG</t>
  </si>
  <si>
    <t>Stock @ Customer WH</t>
  </si>
  <si>
    <t xml:space="preserve">Yestrdays stock </t>
  </si>
  <si>
    <t>Req Short Qty For Todays Dispatch</t>
  </si>
  <si>
    <t>Dispatch Plan</t>
  </si>
  <si>
    <t>(Actual)</t>
  </si>
  <si>
    <t>Today's Stock in hand</t>
  </si>
  <si>
    <t>Short for as per Min</t>
  </si>
  <si>
    <t>5 Days Cover</t>
  </si>
  <si>
    <t>Based on Dispatch from Jan to July</t>
  </si>
  <si>
    <t>ABC Class (Based on Dispatch from Jan to July)</t>
  </si>
  <si>
    <t>Customer end per day stock for the Month of Aug -22</t>
  </si>
  <si>
    <t>Today's Stock In Hand + Glovis</t>
  </si>
  <si>
    <t>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</si>
</sst>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0.00_ ;[Red]\-0.00\ "/>
    <numFmt numFmtId="167" formatCode="0_ ;[Red]\-0\ "/>
    <numFmt numFmtId="168" formatCode="_ * #,##0_ ;_ * \-#,##0_ ;_ * &quot;-&quot;??_ ;_ @_ 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IDFont+F2"/>
    </font>
    <font>
      <b/>
      <sz val="9"/>
      <color theme="1"/>
      <name val="CIDFont+F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5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0" fillId="0" borderId="1" xfId="0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/>
    <xf numFmtId="14" fontId="4" fillId="3" borderId="1" xfId="3" applyNumberFormat="1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6" borderId="1" xfId="0" applyFont="1" applyFill="1" applyBorder="1" applyAlignment="1">
      <alignment vertical="center" wrapText="1"/>
    </xf>
    <xf numFmtId="0" fontId="12" fillId="0" borderId="1" xfId="0" applyFont="1" applyBorder="1"/>
    <xf numFmtId="0" fontId="14" fillId="0" borderId="1" xfId="0" applyFont="1" applyBorder="1"/>
    <xf numFmtId="0" fontId="9" fillId="0" borderId="1" xfId="0" applyFont="1" applyBorder="1"/>
    <xf numFmtId="165" fontId="12" fillId="0" borderId="1" xfId="1" applyNumberFormat="1" applyFont="1" applyBorder="1"/>
    <xf numFmtId="1" fontId="0" fillId="0" borderId="1" xfId="0" applyNumberFormat="1" applyBorder="1"/>
    <xf numFmtId="0" fontId="15" fillId="2" borderId="1" xfId="2" applyFont="1" applyBorder="1" applyAlignment="1">
      <alignment vertical="center" wrapText="1"/>
    </xf>
    <xf numFmtId="14" fontId="15" fillId="2" borderId="1" xfId="2" applyNumberFormat="1" applyFont="1" applyBorder="1" applyAlignment="1">
      <alignment vertical="center" wrapText="1"/>
    </xf>
    <xf numFmtId="0" fontId="15" fillId="2" borderId="1" xfId="2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16" fillId="0" borderId="1" xfId="0" applyFont="1" applyBorder="1"/>
    <xf numFmtId="165" fontId="0" fillId="0" borderId="1" xfId="0" applyNumberFormat="1" applyBorder="1"/>
    <xf numFmtId="167" fontId="0" fillId="0" borderId="1" xfId="0" applyNumberFormat="1" applyBorder="1"/>
    <xf numFmtId="0" fontId="0" fillId="11" borderId="1" xfId="0" applyFill="1" applyBorder="1"/>
    <xf numFmtId="0" fontId="0" fillId="0" borderId="1" xfId="0" applyFill="1" applyBorder="1"/>
    <xf numFmtId="0" fontId="11" fillId="13" borderId="1" xfId="0" applyFont="1" applyFill="1" applyBorder="1" applyAlignment="1">
      <alignment vertical="center"/>
    </xf>
    <xf numFmtId="0" fontId="18" fillId="2" borderId="1" xfId="2" applyFont="1" applyBorder="1" applyAlignment="1">
      <alignment horizontal="center" vertical="center" wrapText="1"/>
    </xf>
    <xf numFmtId="14" fontId="18" fillId="2" borderId="1" xfId="2" applyNumberFormat="1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4" xfId="0" applyFont="1" applyBorder="1"/>
    <xf numFmtId="0" fontId="18" fillId="2" borderId="4" xfId="2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15" borderId="10" xfId="8" applyBorder="1" applyAlignment="1">
      <alignment horizontal="center" vertical="center" wrapText="1"/>
    </xf>
    <xf numFmtId="0" fontId="2" fillId="15" borderId="11" xfId="8" applyBorder="1" applyAlignment="1">
      <alignment horizontal="center" vertical="center" wrapText="1"/>
    </xf>
    <xf numFmtId="0" fontId="2" fillId="15" borderId="13" xfId="8" applyBorder="1" applyAlignment="1">
      <alignment horizontal="center" vertical="center" wrapText="1"/>
    </xf>
    <xf numFmtId="0" fontId="0" fillId="0" borderId="6" xfId="0" applyBorder="1"/>
    <xf numFmtId="166" fontId="0" fillId="0" borderId="6" xfId="0" applyNumberFormat="1" applyBorder="1"/>
    <xf numFmtId="167" fontId="0" fillId="0" borderId="6" xfId="0" applyNumberFormat="1" applyBorder="1"/>
    <xf numFmtId="0" fontId="17" fillId="9" borderId="10" xfId="5" applyFont="1" applyFill="1" applyBorder="1" applyAlignment="1">
      <alignment horizontal="center" vertical="center" wrapText="1"/>
    </xf>
    <xf numFmtId="0" fontId="17" fillId="9" borderId="11" xfId="5" applyFont="1" applyFill="1" applyBorder="1" applyAlignment="1">
      <alignment horizontal="center" vertical="center" wrapText="1"/>
    </xf>
    <xf numFmtId="0" fontId="17" fillId="9" borderId="12" xfId="5" applyFont="1" applyFill="1" applyBorder="1" applyAlignment="1">
      <alignment horizontal="center" vertical="center" wrapText="1"/>
    </xf>
    <xf numFmtId="0" fontId="19" fillId="4" borderId="10" xfId="4" applyFont="1" applyBorder="1" applyAlignment="1">
      <alignment horizontal="center" vertical="center" wrapText="1"/>
    </xf>
    <xf numFmtId="0" fontId="19" fillId="4" borderId="11" xfId="4" applyFont="1" applyBorder="1" applyAlignment="1">
      <alignment horizontal="center" vertical="center" wrapText="1"/>
    </xf>
    <xf numFmtId="0" fontId="19" fillId="4" borderId="12" xfId="4" applyFont="1" applyBorder="1" applyAlignment="1">
      <alignment horizontal="center" vertical="center" wrapText="1"/>
    </xf>
    <xf numFmtId="0" fontId="0" fillId="15" borderId="13" xfId="8" applyFont="1" applyBorder="1" applyAlignment="1">
      <alignment horizontal="center" vertical="center" wrapText="1"/>
    </xf>
    <xf numFmtId="0" fontId="13" fillId="0" borderId="1" xfId="0" applyFont="1" applyBorder="1" applyAlignment="1"/>
    <xf numFmtId="0" fontId="0" fillId="0" borderId="5" xfId="0" applyBorder="1"/>
    <xf numFmtId="0" fontId="2" fillId="14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2" fillId="10" borderId="10" xfId="7" applyFont="1" applyBorder="1" applyAlignment="1">
      <alignment horizontal="center" vertical="center"/>
    </xf>
    <xf numFmtId="0" fontId="2" fillId="10" borderId="11" xfId="7" applyFont="1" applyBorder="1" applyAlignment="1">
      <alignment horizontal="center" vertical="center"/>
    </xf>
    <xf numFmtId="0" fontId="2" fillId="10" borderId="12" xfId="7" applyFont="1" applyBorder="1" applyAlignment="1">
      <alignment horizontal="center" vertical="center" wrapText="1"/>
    </xf>
    <xf numFmtId="1" fontId="0" fillId="0" borderId="6" xfId="0" applyNumberFormat="1" applyBorder="1"/>
    <xf numFmtId="0" fontId="6" fillId="5" borderId="10" xfId="5" applyFont="1" applyBorder="1" applyAlignment="1">
      <alignment horizontal="center" vertical="center" wrapText="1"/>
    </xf>
    <xf numFmtId="0" fontId="6" fillId="5" borderId="12" xfId="5" applyFont="1" applyBorder="1" applyAlignment="1">
      <alignment horizontal="center" vertical="center" wrapText="1"/>
    </xf>
    <xf numFmtId="9" fontId="0" fillId="16" borderId="6" xfId="6" applyNumberFormat="1" applyFont="1" applyFill="1" applyBorder="1"/>
    <xf numFmtId="0" fontId="0" fillId="16" borderId="1" xfId="0" applyFill="1" applyBorder="1"/>
    <xf numFmtId="9" fontId="0" fillId="12" borderId="6" xfId="6" applyNumberFormat="1" applyFont="1" applyFill="1" applyBorder="1"/>
    <xf numFmtId="0" fontId="0" fillId="12" borderId="6" xfId="0" applyFill="1" applyBorder="1"/>
    <xf numFmtId="0" fontId="0" fillId="12" borderId="1" xfId="0" applyFill="1" applyBorder="1"/>
    <xf numFmtId="9" fontId="0" fillId="17" borderId="6" xfId="6" applyNumberFormat="1" applyFont="1" applyFill="1" applyBorder="1"/>
    <xf numFmtId="0" fontId="0" fillId="17" borderId="1" xfId="0" applyFill="1" applyBorder="1"/>
    <xf numFmtId="0" fontId="0" fillId="0" borderId="14" xfId="0" applyFill="1" applyBorder="1"/>
    <xf numFmtId="0" fontId="0" fillId="15" borderId="12" xfId="8" applyFont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/>
    </xf>
    <xf numFmtId="0" fontId="20" fillId="0" borderId="1" xfId="0" applyFont="1" applyBorder="1"/>
    <xf numFmtId="0" fontId="21" fillId="0" borderId="1" xfId="0" applyFont="1" applyBorder="1"/>
    <xf numFmtId="165" fontId="13" fillId="11" borderId="1" xfId="1" applyNumberFormat="1" applyFont="1" applyFill="1" applyBorder="1"/>
    <xf numFmtId="165" fontId="21" fillId="11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8" fontId="21" fillId="11" borderId="1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2" fillId="0" borderId="1" xfId="0" applyFont="1" applyBorder="1"/>
    <xf numFmtId="0" fontId="19" fillId="4" borderId="15" xfId="4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9">
    <cellStyle name="20% - Accent2" xfId="8" builtinId="34"/>
    <cellStyle name="60% - Accent2 2" xfId="7"/>
    <cellStyle name="Bad" xfId="3" builtinId="27"/>
    <cellStyle name="Calculation" xfId="5" builtinId="22"/>
    <cellStyle name="Comma" xfId="1" builtinId="3"/>
    <cellStyle name="Good" xfId="2" builtinId="26"/>
    <cellStyle name="Neutral" xfId="4" builtinId="28"/>
    <cellStyle name="Normal" xfId="0" builtinId="0"/>
    <cellStyle name="Percent" xfId="6" builtinId="5"/>
  </cellStyles>
  <dxfs count="4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Maxion%20Wheels%20Aluminum%20India%20Pvt.%20Ltd\Transite%20Detail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C1" t="str">
            <v>Maxion Part No</v>
          </cell>
          <cell r="D1" t="str">
            <v>Customer Part No</v>
          </cell>
          <cell r="E1" t="str">
            <v>Part Description</v>
          </cell>
          <cell r="F1" t="str">
            <v>Customer Name</v>
          </cell>
          <cell r="G1" t="str">
            <v>Stacking</v>
          </cell>
        </row>
        <row r="2">
          <cell r="C2" t="str">
            <v>PNAF8619A0000</v>
          </cell>
          <cell r="D2" t="str">
            <v>52910-Q6100</v>
          </cell>
          <cell r="F2" t="str">
            <v>KIA INDIA</v>
          </cell>
          <cell r="G2">
            <v>3</v>
          </cell>
        </row>
        <row r="3">
          <cell r="C3" t="str">
            <v>PNAF8607A0000</v>
          </cell>
          <cell r="D3" t="str">
            <v>52910-Q6200</v>
          </cell>
          <cell r="F3" t="str">
            <v>KIA INDIA</v>
          </cell>
          <cell r="G3">
            <v>3</v>
          </cell>
        </row>
        <row r="4">
          <cell r="C4" t="str">
            <v>PNAF8618A00B0</v>
          </cell>
          <cell r="D4" t="str">
            <v>52910-Q6220</v>
          </cell>
          <cell r="F4" t="str">
            <v>KIA INDIA</v>
          </cell>
          <cell r="G4">
            <v>3</v>
          </cell>
        </row>
        <row r="5">
          <cell r="C5" t="str">
            <v>PNAF8665A00B0</v>
          </cell>
          <cell r="D5" t="str">
            <v>52910-CC200</v>
          </cell>
          <cell r="F5" t="str">
            <v>KIA INDIA</v>
          </cell>
          <cell r="G5">
            <v>3</v>
          </cell>
        </row>
        <row r="6">
          <cell r="C6" t="str">
            <v>PNAF8875A00B0</v>
          </cell>
          <cell r="D6" t="str">
            <v>52910 Q6305</v>
          </cell>
          <cell r="F6" t="str">
            <v>KIA INDIA</v>
          </cell>
          <cell r="G6">
            <v>3</v>
          </cell>
        </row>
        <row r="7">
          <cell r="C7" t="str">
            <v>PNAF8607B0000</v>
          </cell>
          <cell r="D7" t="str">
            <v>52910-Q6205</v>
          </cell>
          <cell r="F7" t="e">
            <v>#N/A</v>
          </cell>
        </row>
        <row r="8">
          <cell r="C8" t="str">
            <v>PNAF8636A00B0</v>
          </cell>
          <cell r="D8" t="str">
            <v>52910-T7300ALT</v>
          </cell>
          <cell r="F8" t="str">
            <v>Hyundai</v>
          </cell>
          <cell r="G8">
            <v>2</v>
          </cell>
        </row>
        <row r="9">
          <cell r="C9" t="str">
            <v>PNAF8722A0000</v>
          </cell>
          <cell r="D9" t="str">
            <v>52910-K6150ALT</v>
          </cell>
          <cell r="F9" t="str">
            <v>Hyundai</v>
          </cell>
          <cell r="G9">
            <v>2</v>
          </cell>
        </row>
        <row r="10">
          <cell r="C10" t="str">
            <v>PNAF8800A00B0</v>
          </cell>
          <cell r="D10" t="str">
            <v>52910-T7400R8A</v>
          </cell>
          <cell r="F10" t="str">
            <v>Hyundai</v>
          </cell>
          <cell r="G10">
            <v>2</v>
          </cell>
        </row>
        <row r="11">
          <cell r="C11" t="str">
            <v>PNAF8663A0000</v>
          </cell>
          <cell r="D11" t="str">
            <v>52910-BV100RSG</v>
          </cell>
          <cell r="F11" t="str">
            <v>Hyundai</v>
          </cell>
          <cell r="G11">
            <v>2</v>
          </cell>
        </row>
        <row r="12">
          <cell r="C12" t="str">
            <v>PNAF8663G0000</v>
          </cell>
          <cell r="D12" t="str">
            <v>52910-BV105</v>
          </cell>
          <cell r="F12" t="str">
            <v>Hyundai</v>
          </cell>
        </row>
        <row r="13">
          <cell r="C13" t="str">
            <v>PNAF8688AA0B0</v>
          </cell>
          <cell r="D13">
            <v>544640100115</v>
          </cell>
          <cell r="F13" t="str">
            <v>TATA MOTORS</v>
          </cell>
          <cell r="G13">
            <v>2</v>
          </cell>
        </row>
        <row r="14">
          <cell r="C14" t="str">
            <v>PNAF8711A0000</v>
          </cell>
          <cell r="D14">
            <v>541240103703</v>
          </cell>
          <cell r="F14" t="str">
            <v>TATA MOTORS</v>
          </cell>
          <cell r="G14">
            <v>2</v>
          </cell>
        </row>
        <row r="15">
          <cell r="C15" t="str">
            <v>PNAF8711B00B0</v>
          </cell>
          <cell r="D15">
            <v>541240103702</v>
          </cell>
          <cell r="F15" t="str">
            <v>TATA MOTORS</v>
          </cell>
          <cell r="G15">
            <v>2</v>
          </cell>
        </row>
        <row r="16">
          <cell r="C16" t="str">
            <v>PNAF8688A0000</v>
          </cell>
          <cell r="D16">
            <v>544640103806</v>
          </cell>
          <cell r="F16" t="str">
            <v>TATA MOTORS</v>
          </cell>
          <cell r="G16">
            <v>2</v>
          </cell>
        </row>
        <row r="17">
          <cell r="C17" t="str">
            <v>PNAF8711BA0B0</v>
          </cell>
          <cell r="D17">
            <v>544640103803</v>
          </cell>
          <cell r="F17" t="str">
            <v>TATA MOTORS</v>
          </cell>
        </row>
        <row r="18">
          <cell r="C18" t="str">
            <v>PNAF8688BA0B0</v>
          </cell>
          <cell r="D18">
            <v>544640103804</v>
          </cell>
          <cell r="F18" t="str">
            <v>TATA MOTORS</v>
          </cell>
        </row>
        <row r="19">
          <cell r="C19" t="str">
            <v>PNAF8688S0000</v>
          </cell>
          <cell r="D19">
            <v>544640103701</v>
          </cell>
          <cell r="F19" t="str">
            <v>TATA MOTORS</v>
          </cell>
          <cell r="G19">
            <v>2</v>
          </cell>
        </row>
        <row r="20">
          <cell r="C20" t="str">
            <v>PNAF8688S00B0</v>
          </cell>
          <cell r="D20">
            <v>544640103702</v>
          </cell>
          <cell r="F20" t="str">
            <v>TATA MOTORS</v>
          </cell>
        </row>
        <row r="21">
          <cell r="C21" t="str">
            <v>PNAF8728B00B0</v>
          </cell>
          <cell r="D21">
            <v>544540103801</v>
          </cell>
          <cell r="F21" t="e">
            <v>#N/A</v>
          </cell>
        </row>
        <row r="22">
          <cell r="C22" t="str">
            <v>PNAF8976B00B0</v>
          </cell>
          <cell r="D22">
            <v>544540103805</v>
          </cell>
          <cell r="F22" t="e">
            <v>#N/A</v>
          </cell>
        </row>
        <row r="23">
          <cell r="C23" t="str">
            <v>PNAF8695S0000</v>
          </cell>
          <cell r="D23" t="str">
            <v>6JM601025</v>
          </cell>
          <cell r="F23" t="str">
            <v xml:space="preserve">SKODA-VW </v>
          </cell>
          <cell r="G23">
            <v>3</v>
          </cell>
        </row>
        <row r="24">
          <cell r="C24" t="str">
            <v>PNAF8696A00B0</v>
          </cell>
          <cell r="D24" t="str">
            <v>6JM601025A</v>
          </cell>
          <cell r="F24" t="str">
            <v xml:space="preserve">SKODA-VW </v>
          </cell>
          <cell r="G24">
            <v>3</v>
          </cell>
        </row>
        <row r="25">
          <cell r="C25" t="str">
            <v>PNAF8697S0000</v>
          </cell>
          <cell r="D25" t="str">
            <v>6JR601025</v>
          </cell>
          <cell r="F25" t="str">
            <v xml:space="preserve">SKODA-VW </v>
          </cell>
          <cell r="G25">
            <v>3</v>
          </cell>
        </row>
        <row r="26">
          <cell r="C26" t="str">
            <v>PNAF8698A00B0</v>
          </cell>
          <cell r="D26" t="str">
            <v>6JR.601.025.A</v>
          </cell>
          <cell r="F26" t="str">
            <v xml:space="preserve">SKODA-VW </v>
          </cell>
          <cell r="G26">
            <v>3</v>
          </cell>
        </row>
        <row r="27">
          <cell r="C27" t="str">
            <v>PNAF8754B00B0</v>
          </cell>
          <cell r="D27" t="str">
            <v>6JR601025B</v>
          </cell>
          <cell r="F27" t="str">
            <v xml:space="preserve">SKODA-VW </v>
          </cell>
          <cell r="G27">
            <v>3</v>
          </cell>
        </row>
        <row r="28">
          <cell r="C28" t="str">
            <v>PNAF8757B00B0</v>
          </cell>
          <cell r="D28" t="str">
            <v>3V0601025EJX2</v>
          </cell>
          <cell r="F28" t="str">
            <v xml:space="preserve">SKODA-VW </v>
          </cell>
          <cell r="G28">
            <v>3</v>
          </cell>
        </row>
        <row r="29">
          <cell r="C29" t="str">
            <v>PNAF8228S0000</v>
          </cell>
          <cell r="D29" t="str">
            <v>6RU601025F 8Z8</v>
          </cell>
          <cell r="F29" t="str">
            <v xml:space="preserve">SKODA-VW </v>
          </cell>
        </row>
        <row r="30">
          <cell r="C30" t="str">
            <v>PNAF8228A0000</v>
          </cell>
          <cell r="D30" t="str">
            <v>6RU601025M Z49</v>
          </cell>
          <cell r="F30" t="str">
            <v xml:space="preserve">SKODA-VW </v>
          </cell>
        </row>
        <row r="31">
          <cell r="C31" t="str">
            <v>PNAF8699B0000</v>
          </cell>
          <cell r="D31" t="str">
            <v>6JR601025H</v>
          </cell>
          <cell r="F31" t="str">
            <v xml:space="preserve">SKODA-VW </v>
          </cell>
          <cell r="G31">
            <v>3</v>
          </cell>
        </row>
        <row r="32">
          <cell r="C32" t="str">
            <v>PNAF8827B00B0</v>
          </cell>
          <cell r="D32" t="str">
            <v>6JR.601.025.D</v>
          </cell>
          <cell r="F32" t="str">
            <v xml:space="preserve">SKODA-VW </v>
          </cell>
          <cell r="G32">
            <v>3</v>
          </cell>
        </row>
        <row r="33">
          <cell r="C33" t="str">
            <v>PNAF8700S0000</v>
          </cell>
          <cell r="D33" t="str">
            <v>6JR 601 025 E</v>
          </cell>
          <cell r="F33" t="str">
            <v xml:space="preserve">SKODA-VW </v>
          </cell>
          <cell r="G33">
            <v>3</v>
          </cell>
        </row>
        <row r="34">
          <cell r="C34" t="str">
            <v>PNAF8829B00B0</v>
          </cell>
          <cell r="D34" t="str">
            <v>6JM 601 025E</v>
          </cell>
          <cell r="F34" t="str">
            <v xml:space="preserve">SKODA-VW </v>
          </cell>
          <cell r="G34">
            <v>3</v>
          </cell>
        </row>
        <row r="35">
          <cell r="C35" t="str">
            <v>PNAF8699B00B0</v>
          </cell>
          <cell r="D35" t="str">
            <v>6JR601025C</v>
          </cell>
          <cell r="F35" t="str">
            <v xml:space="preserve">SKODA-VW </v>
          </cell>
          <cell r="G35">
            <v>3</v>
          </cell>
        </row>
        <row r="36">
          <cell r="C36" t="str">
            <v>PNAF8670B00B0</v>
          </cell>
          <cell r="D36" t="str">
            <v>42700T12 T9 20M2</v>
          </cell>
          <cell r="F36" t="e">
            <v>#N/A</v>
          </cell>
          <cell r="G3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65"/>
  <sheetViews>
    <sheetView tabSelected="1" zoomScale="85" zoomScaleNormal="85" workbookViewId="0">
      <pane xSplit="6" ySplit="7" topLeftCell="G8" activePane="bottomRight" state="frozen"/>
      <selection pane="topRight" activeCell="G1" sqref="G1"/>
      <selection pane="bottomLeft" activeCell="A9" sqref="A9"/>
      <selection pane="bottomRight" activeCell="K17" sqref="K17"/>
    </sheetView>
  </sheetViews>
  <sheetFormatPr defaultRowHeight="14.5"/>
  <cols>
    <col min="2" max="2" width="17.81640625" customWidth="1"/>
    <col min="3" max="3" width="15.90625" bestFit="1" customWidth="1"/>
    <col min="4" max="4" width="18.08984375" customWidth="1"/>
    <col min="5" max="5" width="35.453125" bestFit="1" customWidth="1"/>
    <col min="6" max="6" width="17.81640625" customWidth="1"/>
    <col min="7" max="11" width="12.453125" style="27" customWidth="1"/>
    <col min="12" max="13" width="12.54296875" style="27" customWidth="1"/>
    <col min="14" max="16" width="12.1796875" customWidth="1"/>
    <col min="17" max="17" width="13.81640625" customWidth="1"/>
    <col min="18" max="18" width="14.1796875" bestFit="1" customWidth="1"/>
    <col min="19" max="19" width="8.6328125" customWidth="1"/>
    <col min="20" max="20" width="12.36328125" customWidth="1"/>
    <col min="27" max="27" width="11.36328125" bestFit="1" customWidth="1"/>
    <col min="28" max="28" width="9.7265625" customWidth="1"/>
    <col min="29" max="29" width="10" bestFit="1" customWidth="1"/>
  </cols>
  <sheetData>
    <row r="1" spans="1:29" ht="21">
      <c r="A1" s="55" t="s">
        <v>66</v>
      </c>
      <c r="B1" s="55"/>
      <c r="C1" s="55"/>
      <c r="D1" s="55"/>
      <c r="E1" s="55"/>
      <c r="F1" s="55"/>
      <c r="G1" s="55" t="s">
        <v>65</v>
      </c>
      <c r="H1" s="55"/>
      <c r="I1" s="55"/>
      <c r="J1" s="55"/>
      <c r="K1" s="55"/>
      <c r="L1" s="55"/>
      <c r="M1" s="55"/>
      <c r="N1" s="1"/>
      <c r="O1" s="1"/>
      <c r="P1" s="1"/>
      <c r="Q1" s="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>
      <c r="A2" s="21" t="s">
        <v>52</v>
      </c>
      <c r="B2" s="19"/>
      <c r="C2" s="77">
        <v>120000</v>
      </c>
      <c r="D2" s="21" t="s">
        <v>57</v>
      </c>
      <c r="E2" s="7"/>
      <c r="F2" s="78">
        <f>'Total Dispatch Aug-22'!G1</f>
        <v>32386</v>
      </c>
      <c r="G2" s="30">
        <f>F2-C2</f>
        <v>-87614</v>
      </c>
      <c r="H2" s="29" t="s">
        <v>58</v>
      </c>
      <c r="J2" s="32">
        <v>31</v>
      </c>
      <c r="K2" s="79"/>
      <c r="O2" s="1"/>
      <c r="P2" s="1"/>
      <c r="Q2" s="30"/>
      <c r="R2" s="30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">
      <c r="A3" s="21" t="s">
        <v>53</v>
      </c>
      <c r="B3" s="19"/>
      <c r="C3" s="77">
        <f>C2/30</f>
        <v>4000</v>
      </c>
      <c r="D3" s="21" t="s">
        <v>56</v>
      </c>
      <c r="E3" s="7"/>
      <c r="F3" s="80">
        <f>F2/30</f>
        <v>1079.5333333333333</v>
      </c>
      <c r="G3" s="30">
        <f>F3-C3</f>
        <v>-2920.4666666666667</v>
      </c>
      <c r="H3" s="29" t="s">
        <v>59</v>
      </c>
      <c r="J3" s="32">
        <v>11</v>
      </c>
      <c r="K3" s="79"/>
      <c r="O3" s="1"/>
      <c r="P3" s="1"/>
      <c r="Q3" s="30"/>
      <c r="R3" s="30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">
      <c r="A4" s="21" t="s">
        <v>54</v>
      </c>
      <c r="B4" s="19"/>
      <c r="C4" s="77">
        <f>Q5</f>
        <v>617</v>
      </c>
      <c r="D4" s="21" t="s">
        <v>55</v>
      </c>
      <c r="E4" s="7"/>
      <c r="F4" s="78"/>
      <c r="G4" s="1"/>
      <c r="H4" s="29" t="s">
        <v>60</v>
      </c>
      <c r="J4" s="32">
        <f>J2-J3</f>
        <v>20</v>
      </c>
      <c r="K4" s="7"/>
      <c r="O4" s="1"/>
      <c r="P4" s="1"/>
      <c r="Q4" s="30"/>
      <c r="R4" s="30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6" thickBot="1">
      <c r="A5" s="21"/>
      <c r="B5" s="19"/>
      <c r="C5" s="19"/>
      <c r="D5" s="22"/>
      <c r="E5" s="19"/>
      <c r="F5" s="21" t="s">
        <v>62</v>
      </c>
      <c r="G5" s="42">
        <f t="shared" ref="G5:R5" si="0">SUM(G8:G59)</f>
        <v>29500</v>
      </c>
      <c r="H5" s="42">
        <f t="shared" si="0"/>
        <v>0</v>
      </c>
      <c r="I5" s="42">
        <f t="shared" si="0"/>
        <v>33669</v>
      </c>
      <c r="J5" s="42">
        <f t="shared" si="0"/>
        <v>2795</v>
      </c>
      <c r="K5" s="42">
        <f t="shared" si="0"/>
        <v>-6964</v>
      </c>
      <c r="L5" s="51">
        <f t="shared" si="0"/>
        <v>25966</v>
      </c>
      <c r="M5" s="51">
        <f t="shared" si="0"/>
        <v>4038</v>
      </c>
      <c r="N5" s="51">
        <f t="shared" si="0"/>
        <v>27831</v>
      </c>
      <c r="O5" s="51">
        <f t="shared" si="0"/>
        <v>34795</v>
      </c>
      <c r="P5" s="48">
        <f t="shared" si="0"/>
        <v>-6964</v>
      </c>
      <c r="Q5" s="48">
        <f t="shared" si="0"/>
        <v>617</v>
      </c>
      <c r="R5" s="48">
        <f t="shared" si="0"/>
        <v>-7581</v>
      </c>
      <c r="S5" s="58"/>
      <c r="T5" s="58"/>
      <c r="U5" s="58"/>
      <c r="V5" s="58"/>
      <c r="W5" s="58"/>
      <c r="X5" s="1"/>
      <c r="Y5" s="1"/>
      <c r="Z5" s="1"/>
      <c r="AA5" s="1"/>
      <c r="AB5" s="1"/>
      <c r="AC5" s="1"/>
    </row>
    <row r="6" spans="1:29" ht="41" customHeight="1">
      <c r="A6" s="21"/>
      <c r="B6" s="19"/>
      <c r="C6" s="19"/>
      <c r="D6" s="22"/>
      <c r="E6" s="19"/>
      <c r="F6" s="39"/>
      <c r="G6" s="84" t="s">
        <v>140</v>
      </c>
      <c r="H6" s="85"/>
      <c r="I6" s="85"/>
      <c r="J6" s="85"/>
      <c r="K6" s="86"/>
      <c r="L6" s="84" t="s">
        <v>139</v>
      </c>
      <c r="M6" s="85"/>
      <c r="N6" s="85"/>
      <c r="O6" s="86"/>
      <c r="P6" s="84" t="s">
        <v>64</v>
      </c>
      <c r="Q6" s="85"/>
      <c r="R6" s="86"/>
      <c r="S6" s="87" t="s">
        <v>148</v>
      </c>
      <c r="T6" s="89"/>
      <c r="U6" s="87" t="s">
        <v>149</v>
      </c>
      <c r="V6" s="88"/>
      <c r="W6" s="89"/>
      <c r="X6" s="56"/>
      <c r="Y6" s="1"/>
      <c r="Z6" s="1"/>
      <c r="AA6" s="1"/>
      <c r="AB6" s="1"/>
      <c r="AC6" s="1"/>
    </row>
    <row r="7" spans="1:29" s="38" customFormat="1" ht="40.75" customHeight="1" thickBot="1">
      <c r="A7" s="35" t="s">
        <v>44</v>
      </c>
      <c r="B7" s="36" t="s">
        <v>110</v>
      </c>
      <c r="C7" s="35" t="s">
        <v>42</v>
      </c>
      <c r="D7" s="35" t="s">
        <v>0</v>
      </c>
      <c r="E7" s="35" t="s">
        <v>45</v>
      </c>
      <c r="F7" s="40" t="s">
        <v>46</v>
      </c>
      <c r="G7" s="42" t="s">
        <v>136</v>
      </c>
      <c r="H7" s="43" t="s">
        <v>137</v>
      </c>
      <c r="I7" s="73" t="s">
        <v>151</v>
      </c>
      <c r="J7" s="44" t="s">
        <v>138</v>
      </c>
      <c r="K7" s="54" t="s">
        <v>146</v>
      </c>
      <c r="L7" s="51" t="s">
        <v>141</v>
      </c>
      <c r="M7" s="83" t="s">
        <v>152</v>
      </c>
      <c r="N7" s="52" t="s">
        <v>145</v>
      </c>
      <c r="O7" s="53" t="s">
        <v>142</v>
      </c>
      <c r="P7" s="48" t="s">
        <v>143</v>
      </c>
      <c r="Q7" s="49" t="s">
        <v>144</v>
      </c>
      <c r="R7" s="50" t="s">
        <v>65</v>
      </c>
      <c r="S7" s="63" t="s">
        <v>63</v>
      </c>
      <c r="T7" s="64" t="s">
        <v>147</v>
      </c>
      <c r="U7" s="59" t="s">
        <v>111</v>
      </c>
      <c r="V7" s="60" t="s">
        <v>112</v>
      </c>
      <c r="W7" s="61" t="s">
        <v>116</v>
      </c>
      <c r="X7" s="57" t="s">
        <v>117</v>
      </c>
      <c r="Y7" s="37" t="s">
        <v>121</v>
      </c>
      <c r="Z7" s="37" t="s">
        <v>119</v>
      </c>
      <c r="AA7" s="37" t="s">
        <v>120</v>
      </c>
      <c r="AB7" s="37" t="s">
        <v>122</v>
      </c>
      <c r="AC7" s="37" t="s">
        <v>123</v>
      </c>
    </row>
    <row r="8" spans="1:29">
      <c r="A8" s="8">
        <v>1</v>
      </c>
      <c r="B8" s="2">
        <v>8619</v>
      </c>
      <c r="C8" s="11" t="s">
        <v>71</v>
      </c>
      <c r="D8" s="9" t="s">
        <v>1</v>
      </c>
      <c r="E8" s="3" t="e">
        <v>#N/A</v>
      </c>
      <c r="F8" s="14" t="s">
        <v>47</v>
      </c>
      <c r="G8" s="41">
        <v>1500</v>
      </c>
      <c r="H8" s="41"/>
      <c r="I8" s="41">
        <f>366+270</f>
        <v>636</v>
      </c>
      <c r="J8" s="41">
        <v>60</v>
      </c>
      <c r="K8" s="74">
        <f>G8-I8-J8</f>
        <v>804</v>
      </c>
      <c r="L8" s="1">
        <f>30+13</f>
        <v>43</v>
      </c>
      <c r="M8" s="1">
        <v>0</v>
      </c>
      <c r="N8" s="1">
        <v>14</v>
      </c>
      <c r="O8" s="46">
        <f>N8-K8</f>
        <v>-790</v>
      </c>
      <c r="P8" s="45">
        <f>K8</f>
        <v>804</v>
      </c>
      <c r="Q8" s="47">
        <v>800</v>
      </c>
      <c r="R8" s="47">
        <f>P8-Q8</f>
        <v>4</v>
      </c>
      <c r="S8" s="62">
        <v>42.985714285714288</v>
      </c>
      <c r="T8" s="62">
        <f>S8*5</f>
        <v>214.92857142857144</v>
      </c>
      <c r="U8" s="67">
        <v>1.3199317443072735E-2</v>
      </c>
      <c r="V8" s="67">
        <v>1.4999999999999999E-2</v>
      </c>
      <c r="W8" s="68" t="s">
        <v>115</v>
      </c>
      <c r="X8" s="1">
        <v>30</v>
      </c>
      <c r="Y8" s="1">
        <f>VLOOKUP(C8,[1]Sheet1!$C$1:$G$37,5,0)</f>
        <v>3</v>
      </c>
      <c r="Z8" s="1"/>
      <c r="AA8" s="1"/>
      <c r="AB8" s="1"/>
      <c r="AC8" s="23">
        <f t="shared" ref="AC8:AC51" si="1">G8/X8</f>
        <v>50</v>
      </c>
    </row>
    <row r="9" spans="1:29">
      <c r="A9" s="1">
        <v>2</v>
      </c>
      <c r="B9" s="2">
        <v>8607</v>
      </c>
      <c r="C9" s="34" t="s">
        <v>72</v>
      </c>
      <c r="D9" s="9" t="s">
        <v>2</v>
      </c>
      <c r="E9" s="3" t="e">
        <v>#N/A</v>
      </c>
      <c r="F9" s="18" t="s">
        <v>47</v>
      </c>
      <c r="G9" s="7">
        <v>3000</v>
      </c>
      <c r="H9" s="7"/>
      <c r="I9" s="41">
        <f>970+454</f>
        <v>1424</v>
      </c>
      <c r="J9" s="7">
        <v>1700</v>
      </c>
      <c r="K9" s="74">
        <f t="shared" ref="K9:K51" si="2">G9-I9-J9</f>
        <v>-124</v>
      </c>
      <c r="L9" s="1">
        <f>450+11+10</f>
        <v>471</v>
      </c>
      <c r="M9" s="1">
        <v>0</v>
      </c>
      <c r="N9" s="1">
        <v>386</v>
      </c>
      <c r="O9" s="46">
        <f t="shared" ref="O9:O51" si="3">N9-K9</f>
        <v>510</v>
      </c>
      <c r="P9" s="45">
        <f t="shared" ref="P9:P51" si="4">K9</f>
        <v>-124</v>
      </c>
      <c r="Q9" s="31">
        <f t="shared" ref="Q9:Q51" si="5">N9-G9</f>
        <v>-2614</v>
      </c>
      <c r="R9" s="47">
        <f t="shared" ref="R9:R51" si="6">P9-Q9</f>
        <v>2490</v>
      </c>
      <c r="S9" s="23">
        <v>298.3095238095238</v>
      </c>
      <c r="T9" s="23">
        <f t="shared" ref="T9:T51" si="7">S9*5</f>
        <v>1491.547619047619</v>
      </c>
      <c r="U9" s="65">
        <v>9.1599783008894584E-2</v>
      </c>
      <c r="V9" s="65">
        <v>7.9285714285714279E-2</v>
      </c>
      <c r="W9" s="66" t="s">
        <v>113</v>
      </c>
      <c r="X9" s="1">
        <v>25</v>
      </c>
      <c r="Y9" s="1">
        <f>VLOOKUP(C9,[1]Sheet1!$C$1:$G$37,5,0)</f>
        <v>3</v>
      </c>
      <c r="Z9" s="1"/>
      <c r="AA9" s="1"/>
      <c r="AB9" s="1"/>
      <c r="AC9" s="23">
        <f t="shared" si="1"/>
        <v>120</v>
      </c>
    </row>
    <row r="10" spans="1:29">
      <c r="A10" s="1">
        <v>3</v>
      </c>
      <c r="B10" s="2">
        <v>8618</v>
      </c>
      <c r="C10" s="34" t="s">
        <v>73</v>
      </c>
      <c r="D10" s="9" t="s">
        <v>3</v>
      </c>
      <c r="E10" s="3" t="e">
        <v>#N/A</v>
      </c>
      <c r="F10" s="14" t="s">
        <v>47</v>
      </c>
      <c r="G10" s="7">
        <v>2000</v>
      </c>
      <c r="H10" s="7"/>
      <c r="I10" s="41">
        <f>1225+588</f>
        <v>1813</v>
      </c>
      <c r="J10" s="7">
        <v>75</v>
      </c>
      <c r="K10" s="74">
        <f t="shared" si="2"/>
        <v>112</v>
      </c>
      <c r="L10" s="1">
        <v>78</v>
      </c>
      <c r="M10" s="1">
        <v>22</v>
      </c>
      <c r="N10" s="1">
        <v>172</v>
      </c>
      <c r="O10" s="46">
        <f t="shared" si="3"/>
        <v>60</v>
      </c>
      <c r="P10" s="45">
        <f t="shared" si="4"/>
        <v>112</v>
      </c>
      <c r="Q10" s="31">
        <f t="shared" si="5"/>
        <v>-1828</v>
      </c>
      <c r="R10" s="47">
        <f t="shared" si="6"/>
        <v>1940</v>
      </c>
      <c r="S10" s="23">
        <v>164.68571428571428</v>
      </c>
      <c r="T10" s="23">
        <f t="shared" si="7"/>
        <v>823.42857142857144</v>
      </c>
      <c r="U10" s="65">
        <v>5.0568870549598695E-2</v>
      </c>
      <c r="V10" s="65">
        <v>4.9642857142857141E-2</v>
      </c>
      <c r="W10" s="66" t="s">
        <v>113</v>
      </c>
      <c r="X10" s="1">
        <v>25</v>
      </c>
      <c r="Y10" s="1">
        <f>VLOOKUP(C10,[1]Sheet1!$C$1:$G$37,5,0)</f>
        <v>3</v>
      </c>
      <c r="Z10" s="1"/>
      <c r="AA10" s="1"/>
      <c r="AB10" s="1"/>
      <c r="AC10" s="23">
        <f t="shared" si="1"/>
        <v>80</v>
      </c>
    </row>
    <row r="11" spans="1:29">
      <c r="A11" s="1">
        <v>4</v>
      </c>
      <c r="B11" s="4">
        <v>8665</v>
      </c>
      <c r="C11" s="11" t="s">
        <v>70</v>
      </c>
      <c r="D11" s="9" t="s">
        <v>4</v>
      </c>
      <c r="E11" s="3" t="e">
        <v>#N/A</v>
      </c>
      <c r="F11" s="14" t="s">
        <v>47</v>
      </c>
      <c r="G11" s="7">
        <v>3000</v>
      </c>
      <c r="H11" s="7"/>
      <c r="I11" s="41">
        <f>3444+424</f>
        <v>3868</v>
      </c>
      <c r="J11" s="7">
        <v>960</v>
      </c>
      <c r="K11" s="74">
        <f t="shared" si="2"/>
        <v>-1828</v>
      </c>
      <c r="L11" s="1">
        <v>562</v>
      </c>
      <c r="M11" s="1">
        <v>1893</v>
      </c>
      <c r="N11" s="1">
        <v>869</v>
      </c>
      <c r="O11" s="46">
        <f t="shared" si="3"/>
        <v>2697</v>
      </c>
      <c r="P11" s="45">
        <f t="shared" si="4"/>
        <v>-1828</v>
      </c>
      <c r="Q11" s="31">
        <f t="shared" si="5"/>
        <v>-2131</v>
      </c>
      <c r="R11" s="47">
        <f t="shared" si="6"/>
        <v>303</v>
      </c>
      <c r="S11" s="23">
        <v>467.87142857142857</v>
      </c>
      <c r="T11" s="23">
        <f t="shared" si="7"/>
        <v>2339.3571428571427</v>
      </c>
      <c r="U11" s="65">
        <v>0.14366595067400303</v>
      </c>
      <c r="V11" s="65">
        <v>0.10035714285714285</v>
      </c>
      <c r="W11" s="66" t="s">
        <v>113</v>
      </c>
      <c r="X11" s="1">
        <v>30</v>
      </c>
      <c r="Y11" s="1">
        <f>VLOOKUP(C11,[1]Sheet1!$C$1:$G$37,5,0)</f>
        <v>3</v>
      </c>
      <c r="Z11" s="1"/>
      <c r="AA11" s="1"/>
      <c r="AB11" s="1"/>
      <c r="AC11" s="23">
        <f t="shared" si="1"/>
        <v>100</v>
      </c>
    </row>
    <row r="12" spans="1:29">
      <c r="A12" s="1">
        <v>5</v>
      </c>
      <c r="B12" s="4">
        <v>8875</v>
      </c>
      <c r="C12" s="11" t="s">
        <v>69</v>
      </c>
      <c r="D12" s="9" t="s">
        <v>5</v>
      </c>
      <c r="E12" s="3" t="e">
        <v>#N/A</v>
      </c>
      <c r="F12" s="14" t="s">
        <v>47</v>
      </c>
      <c r="G12" s="7">
        <v>1000</v>
      </c>
      <c r="H12" s="7"/>
      <c r="I12" s="41">
        <f>1+384</f>
        <v>385</v>
      </c>
      <c r="J12" s="7">
        <v>0</v>
      </c>
      <c r="K12" s="74">
        <f t="shared" si="2"/>
        <v>615</v>
      </c>
      <c r="L12" s="72">
        <v>6</v>
      </c>
      <c r="M12" s="72">
        <v>0</v>
      </c>
      <c r="N12" s="72">
        <v>6</v>
      </c>
      <c r="O12" s="46">
        <f t="shared" si="3"/>
        <v>-609</v>
      </c>
      <c r="P12" s="45">
        <f t="shared" si="4"/>
        <v>615</v>
      </c>
      <c r="Q12" s="31">
        <f t="shared" si="5"/>
        <v>-994</v>
      </c>
      <c r="R12" s="47">
        <f t="shared" si="6"/>
        <v>1609</v>
      </c>
      <c r="S12" s="23">
        <v>46.780952380952378</v>
      </c>
      <c r="T12" s="23">
        <f t="shared" si="7"/>
        <v>233.9047619047619</v>
      </c>
      <c r="U12" s="67">
        <v>1.4364694201921629E-2</v>
      </c>
      <c r="V12" s="67">
        <v>2.2142857142857141E-2</v>
      </c>
      <c r="W12" s="69" t="s">
        <v>115</v>
      </c>
      <c r="X12" s="1">
        <v>25</v>
      </c>
      <c r="Y12" s="1">
        <f>VLOOKUP(C12,[1]Sheet1!$C$1:$G$37,5,0)</f>
        <v>3</v>
      </c>
      <c r="Z12" s="1"/>
      <c r="AA12" s="1"/>
      <c r="AB12" s="1"/>
      <c r="AC12" s="23">
        <f t="shared" si="1"/>
        <v>40</v>
      </c>
    </row>
    <row r="13" spans="1:29">
      <c r="A13" s="1">
        <v>6</v>
      </c>
      <c r="B13" s="4" t="s">
        <v>11</v>
      </c>
      <c r="C13" s="11" t="s">
        <v>90</v>
      </c>
      <c r="D13" s="9" t="s">
        <v>12</v>
      </c>
      <c r="E13" s="3" t="e">
        <v>#N/A</v>
      </c>
      <c r="F13" s="14" t="e">
        <v>#N/A</v>
      </c>
      <c r="G13" s="7">
        <v>0</v>
      </c>
      <c r="H13" s="7"/>
      <c r="I13" s="41">
        <v>0</v>
      </c>
      <c r="J13" s="7"/>
      <c r="K13" s="74">
        <f t="shared" si="2"/>
        <v>0</v>
      </c>
      <c r="L13" s="1">
        <v>0</v>
      </c>
      <c r="M13" s="1">
        <v>0</v>
      </c>
      <c r="N13" s="1">
        <v>0</v>
      </c>
      <c r="O13" s="46">
        <f t="shared" si="3"/>
        <v>0</v>
      </c>
      <c r="P13" s="45">
        <f t="shared" si="4"/>
        <v>0</v>
      </c>
      <c r="Q13" s="31">
        <f t="shared" si="5"/>
        <v>0</v>
      </c>
      <c r="R13" s="47">
        <f t="shared" si="6"/>
        <v>0</v>
      </c>
      <c r="S13" s="23">
        <v>160</v>
      </c>
      <c r="T13" s="23">
        <f t="shared" si="7"/>
        <v>800</v>
      </c>
      <c r="U13" s="70">
        <v>2.3395267429839785E-4</v>
      </c>
      <c r="V13" s="70">
        <v>2.142857142857143E-3</v>
      </c>
      <c r="W13" s="71" t="s">
        <v>114</v>
      </c>
      <c r="X13" s="1">
        <v>0</v>
      </c>
      <c r="Y13" s="1" t="e">
        <f>VLOOKUP(C13,[1]Sheet1!$C$1:$G$37,5,0)</f>
        <v>#REF!</v>
      </c>
      <c r="Z13" s="1"/>
      <c r="AA13" s="1"/>
      <c r="AB13" s="1"/>
      <c r="AC13" s="23" t="e">
        <f t="shared" si="1"/>
        <v>#DIV/0!</v>
      </c>
    </row>
    <row r="14" spans="1:29">
      <c r="A14" s="1">
        <v>7</v>
      </c>
      <c r="B14" s="2">
        <v>8636</v>
      </c>
      <c r="C14" s="11" t="s">
        <v>84</v>
      </c>
      <c r="D14" s="9" t="s">
        <v>6</v>
      </c>
      <c r="E14" s="3" t="e">
        <v>#N/A</v>
      </c>
      <c r="F14" s="15" t="s">
        <v>48</v>
      </c>
      <c r="G14" s="7">
        <v>4000</v>
      </c>
      <c r="H14" s="7"/>
      <c r="I14" s="41">
        <v>0</v>
      </c>
      <c r="J14" s="7"/>
      <c r="K14" s="74">
        <f t="shared" si="2"/>
        <v>4000</v>
      </c>
      <c r="L14" s="1">
        <v>459</v>
      </c>
      <c r="M14" s="1">
        <v>252</v>
      </c>
      <c r="N14" s="1">
        <v>84</v>
      </c>
      <c r="O14" s="46">
        <f t="shared" si="3"/>
        <v>-3916</v>
      </c>
      <c r="P14" s="45">
        <f t="shared" si="4"/>
        <v>4000</v>
      </c>
      <c r="Q14" s="31">
        <f t="shared" si="5"/>
        <v>-3916</v>
      </c>
      <c r="R14" s="47">
        <f t="shared" si="6"/>
        <v>7916</v>
      </c>
      <c r="S14" s="23">
        <v>248.93809523809523</v>
      </c>
      <c r="T14" s="23">
        <f t="shared" si="7"/>
        <v>1244.6904761904761</v>
      </c>
      <c r="U14" s="65">
        <v>7.6439649714358404E-2</v>
      </c>
      <c r="V14" s="65">
        <v>5.0714285714285712E-2</v>
      </c>
      <c r="W14" s="66" t="s">
        <v>113</v>
      </c>
      <c r="X14" s="1">
        <v>60</v>
      </c>
      <c r="Y14" s="1">
        <f>VLOOKUP(C14,[1]Sheet1!$C$1:$G$37,5,0)</f>
        <v>2</v>
      </c>
      <c r="Z14" s="1"/>
      <c r="AA14" s="1"/>
      <c r="AB14" s="1"/>
      <c r="AC14" s="23">
        <f t="shared" si="1"/>
        <v>66.666666666666671</v>
      </c>
    </row>
    <row r="15" spans="1:29">
      <c r="A15" s="1">
        <v>8</v>
      </c>
      <c r="B15" s="2">
        <v>8722</v>
      </c>
      <c r="C15" s="11" t="s">
        <v>86</v>
      </c>
      <c r="D15" s="9" t="s">
        <v>7</v>
      </c>
      <c r="E15" s="3" t="e">
        <v>#N/A</v>
      </c>
      <c r="F15" s="15" t="s">
        <v>48</v>
      </c>
      <c r="G15" s="7">
        <v>6000</v>
      </c>
      <c r="H15" s="7"/>
      <c r="I15" s="41">
        <v>0</v>
      </c>
      <c r="J15" s="7"/>
      <c r="K15" s="74">
        <f t="shared" si="2"/>
        <v>6000</v>
      </c>
      <c r="L15" s="1">
        <v>1</v>
      </c>
      <c r="M15" s="1">
        <v>0</v>
      </c>
      <c r="N15" s="1">
        <v>0</v>
      </c>
      <c r="O15" s="46">
        <f t="shared" si="3"/>
        <v>-6000</v>
      </c>
      <c r="P15" s="45">
        <f t="shared" si="4"/>
        <v>6000</v>
      </c>
      <c r="Q15" s="31">
        <f t="shared" si="5"/>
        <v>-6000</v>
      </c>
      <c r="R15" s="47">
        <f t="shared" si="6"/>
        <v>12000</v>
      </c>
      <c r="S15" s="23">
        <v>194.35238095238094</v>
      </c>
      <c r="T15" s="23">
        <f t="shared" si="7"/>
        <v>971.7619047619047</v>
      </c>
      <c r="U15" s="65">
        <v>5.9678402805092567E-2</v>
      </c>
      <c r="V15" s="65">
        <v>3.0357142857142857E-2</v>
      </c>
      <c r="W15" s="66" t="s">
        <v>113</v>
      </c>
      <c r="X15" s="1" t="s">
        <v>118</v>
      </c>
      <c r="Y15" s="1">
        <f>VLOOKUP(C15,[1]Sheet1!$C$1:$G$37,5,0)</f>
        <v>2</v>
      </c>
      <c r="Z15" s="1"/>
      <c r="AA15" s="1"/>
      <c r="AB15" s="1"/>
      <c r="AC15" s="23" t="e">
        <f t="shared" si="1"/>
        <v>#VALUE!</v>
      </c>
    </row>
    <row r="16" spans="1:29">
      <c r="A16" s="1">
        <v>9</v>
      </c>
      <c r="B16" s="2">
        <v>8800</v>
      </c>
      <c r="C16" s="11" t="s">
        <v>78</v>
      </c>
      <c r="D16" s="9" t="s">
        <v>8</v>
      </c>
      <c r="E16" s="3" t="e">
        <v>#N/A</v>
      </c>
      <c r="F16" s="15" t="s">
        <v>48</v>
      </c>
      <c r="G16" s="7">
        <v>2000</v>
      </c>
      <c r="H16" s="7"/>
      <c r="I16" s="41">
        <v>0</v>
      </c>
      <c r="J16" s="7"/>
      <c r="K16" s="74">
        <f t="shared" si="2"/>
        <v>2000</v>
      </c>
      <c r="L16" s="1">
        <v>40</v>
      </c>
      <c r="M16" s="1">
        <v>36</v>
      </c>
      <c r="N16" s="1">
        <v>70</v>
      </c>
      <c r="O16" s="46">
        <f t="shared" si="3"/>
        <v>-1930</v>
      </c>
      <c r="P16" s="45">
        <f t="shared" si="4"/>
        <v>2000</v>
      </c>
      <c r="Q16" s="31">
        <f t="shared" si="5"/>
        <v>-1930</v>
      </c>
      <c r="R16" s="47">
        <f t="shared" si="6"/>
        <v>3930</v>
      </c>
      <c r="S16" s="23">
        <v>65.180952380952377</v>
      </c>
      <c r="T16" s="23">
        <f t="shared" si="7"/>
        <v>325.90476190476187</v>
      </c>
      <c r="U16" s="67">
        <v>2.0014651286227939E-2</v>
      </c>
      <c r="V16" s="67">
        <v>2.1785714285714287E-2</v>
      </c>
      <c r="W16" s="69" t="s">
        <v>115</v>
      </c>
      <c r="X16" s="1">
        <v>60</v>
      </c>
      <c r="Y16" s="1">
        <f>VLOOKUP(C16,[1]Sheet1!$C$1:$G$37,5,0)</f>
        <v>2</v>
      </c>
      <c r="Z16" s="1"/>
      <c r="AA16" s="1"/>
      <c r="AB16" s="1"/>
      <c r="AC16" s="23">
        <f t="shared" si="1"/>
        <v>33.333333333333336</v>
      </c>
    </row>
    <row r="17" spans="1:29">
      <c r="A17" s="1">
        <v>10</v>
      </c>
      <c r="B17" s="2">
        <v>8663</v>
      </c>
      <c r="C17" s="11" t="s">
        <v>77</v>
      </c>
      <c r="D17" s="9" t="s">
        <v>9</v>
      </c>
      <c r="E17" s="3" t="e">
        <v>#N/A</v>
      </c>
      <c r="F17" s="15" t="s">
        <v>48</v>
      </c>
      <c r="G17" s="7">
        <v>4000</v>
      </c>
      <c r="H17" s="7"/>
      <c r="I17" s="41">
        <v>0</v>
      </c>
      <c r="J17" s="7"/>
      <c r="K17" s="74">
        <f t="shared" si="2"/>
        <v>4000</v>
      </c>
      <c r="L17" s="1">
        <v>75</v>
      </c>
      <c r="M17" s="1">
        <v>0</v>
      </c>
      <c r="N17" s="1">
        <v>78</v>
      </c>
      <c r="O17" s="46">
        <f t="shared" si="3"/>
        <v>-3922</v>
      </c>
      <c r="P17" s="45">
        <f t="shared" si="4"/>
        <v>4000</v>
      </c>
      <c r="Q17" s="31">
        <f t="shared" si="5"/>
        <v>-3922</v>
      </c>
      <c r="R17" s="47">
        <f t="shared" si="6"/>
        <v>7922</v>
      </c>
      <c r="S17" s="23">
        <v>92</v>
      </c>
      <c r="T17" s="23">
        <f t="shared" si="7"/>
        <v>460</v>
      </c>
      <c r="U17" s="65">
        <v>2.8169364189741468E-2</v>
      </c>
      <c r="V17" s="65">
        <v>2.4285714285714285E-2</v>
      </c>
      <c r="W17" s="66" t="s">
        <v>113</v>
      </c>
      <c r="X17" s="1">
        <v>60</v>
      </c>
      <c r="Y17" s="1">
        <f>VLOOKUP(C17,[1]Sheet1!$C$1:$G$37,5,0)</f>
        <v>2</v>
      </c>
      <c r="Z17" s="1"/>
      <c r="AA17" s="1"/>
      <c r="AB17" s="1"/>
      <c r="AC17" s="23">
        <f t="shared" si="1"/>
        <v>66.666666666666671</v>
      </c>
    </row>
    <row r="18" spans="1:29">
      <c r="A18" s="1">
        <v>11</v>
      </c>
      <c r="B18" s="2" t="s">
        <v>13</v>
      </c>
      <c r="C18" s="11" t="s">
        <v>102</v>
      </c>
      <c r="D18" s="9" t="s">
        <v>10</v>
      </c>
      <c r="E18" s="3" t="e">
        <v>#N/A</v>
      </c>
      <c r="F18" s="15" t="s">
        <v>48</v>
      </c>
      <c r="G18" s="7">
        <v>3000</v>
      </c>
      <c r="H18" s="7"/>
      <c r="I18" s="41">
        <v>0</v>
      </c>
      <c r="J18" s="7"/>
      <c r="K18" s="74">
        <f t="shared" si="2"/>
        <v>3000</v>
      </c>
      <c r="L18" s="1">
        <v>513</v>
      </c>
      <c r="M18" s="1">
        <v>0</v>
      </c>
      <c r="N18" s="1">
        <v>402</v>
      </c>
      <c r="O18" s="46">
        <f t="shared" si="3"/>
        <v>-2598</v>
      </c>
      <c r="P18" s="45">
        <f t="shared" si="4"/>
        <v>3000</v>
      </c>
      <c r="Q18" s="31">
        <f t="shared" si="5"/>
        <v>-2598</v>
      </c>
      <c r="R18" s="47">
        <f t="shared" si="6"/>
        <v>5598</v>
      </c>
      <c r="S18" s="23">
        <v>82</v>
      </c>
      <c r="T18" s="23">
        <f t="shared" si="7"/>
        <v>410</v>
      </c>
      <c r="U18" s="65">
        <v>2.5310754950657918E-2</v>
      </c>
      <c r="V18" s="65">
        <v>1.9642857142857142E-2</v>
      </c>
      <c r="W18" s="66" t="s">
        <v>113</v>
      </c>
      <c r="X18" s="1">
        <v>60</v>
      </c>
      <c r="Y18" s="1" t="e">
        <f>VLOOKUP(C18,[1]Sheet1!$C$1:$G$37,5,0)</f>
        <v>#REF!</v>
      </c>
      <c r="Z18" s="1"/>
      <c r="AA18" s="1"/>
      <c r="AB18" s="1"/>
      <c r="AC18" s="23">
        <f t="shared" si="1"/>
        <v>50</v>
      </c>
    </row>
    <row r="19" spans="1:29">
      <c r="A19" s="1">
        <v>12</v>
      </c>
      <c r="B19" s="4" t="s">
        <v>14</v>
      </c>
      <c r="C19" s="11" t="s">
        <v>68</v>
      </c>
      <c r="D19" s="10">
        <v>544640100115</v>
      </c>
      <c r="E19" s="3" t="s">
        <v>124</v>
      </c>
      <c r="F19" s="16" t="s">
        <v>49</v>
      </c>
      <c r="G19" s="7">
        <v>0</v>
      </c>
      <c r="H19" s="7"/>
      <c r="I19" s="41">
        <v>2362</v>
      </c>
      <c r="J19" s="7"/>
      <c r="K19" s="74">
        <f>G19-I19-J19</f>
        <v>-2362</v>
      </c>
      <c r="L19" s="1">
        <v>1888</v>
      </c>
      <c r="M19" s="1">
        <v>0</v>
      </c>
      <c r="N19" s="1">
        <v>2362</v>
      </c>
      <c r="O19" s="46">
        <f t="shared" si="3"/>
        <v>4724</v>
      </c>
      <c r="P19" s="45">
        <f t="shared" si="4"/>
        <v>-2362</v>
      </c>
      <c r="Q19" s="31">
        <f t="shared" si="5"/>
        <v>2362</v>
      </c>
      <c r="R19" s="47">
        <f t="shared" si="6"/>
        <v>-4724</v>
      </c>
      <c r="S19" s="23">
        <v>204.98571428571429</v>
      </c>
      <c r="T19" s="23">
        <f t="shared" si="7"/>
        <v>1024.9285714285716</v>
      </c>
      <c r="U19" s="65">
        <v>6.2943504815769574E-2</v>
      </c>
      <c r="V19" s="65">
        <v>6.3214285714285709E-2</v>
      </c>
      <c r="W19" s="66" t="s">
        <v>113</v>
      </c>
      <c r="X19" s="1">
        <v>40</v>
      </c>
      <c r="Y19" s="1">
        <f>VLOOKUP(C19,[1]Sheet1!$C$1:$G$37,5,0)</f>
        <v>2</v>
      </c>
      <c r="Z19" s="1"/>
      <c r="AA19" s="1"/>
      <c r="AB19" s="1"/>
      <c r="AC19" s="23">
        <f t="shared" si="1"/>
        <v>0</v>
      </c>
    </row>
    <row r="20" spans="1:29">
      <c r="A20" s="1">
        <v>13</v>
      </c>
      <c r="B20" s="4" t="s">
        <v>15</v>
      </c>
      <c r="C20" s="11" t="s">
        <v>81</v>
      </c>
      <c r="D20" s="10">
        <v>541240103703</v>
      </c>
      <c r="E20" s="3" t="e">
        <v>#N/A</v>
      </c>
      <c r="F20" s="16" t="s">
        <v>49</v>
      </c>
      <c r="G20" s="7">
        <v>0</v>
      </c>
      <c r="H20" s="7"/>
      <c r="I20" s="41">
        <v>1690</v>
      </c>
      <c r="J20" s="7"/>
      <c r="K20" s="74">
        <f t="shared" si="2"/>
        <v>-1690</v>
      </c>
      <c r="L20" s="1">
        <v>1711</v>
      </c>
      <c r="M20" s="1">
        <v>0</v>
      </c>
      <c r="N20" s="1">
        <v>1690</v>
      </c>
      <c r="O20" s="46">
        <f t="shared" si="3"/>
        <v>3380</v>
      </c>
      <c r="P20" s="45">
        <f t="shared" si="4"/>
        <v>-1690</v>
      </c>
      <c r="Q20" s="31">
        <f t="shared" si="5"/>
        <v>1690</v>
      </c>
      <c r="R20" s="47">
        <f t="shared" si="6"/>
        <v>-3380</v>
      </c>
      <c r="S20" s="23">
        <v>72.114285714285714</v>
      </c>
      <c r="T20" s="23">
        <f t="shared" si="7"/>
        <v>360.57142857142856</v>
      </c>
      <c r="U20" s="65">
        <v>2.2143620622343357E-2</v>
      </c>
      <c r="V20" s="65">
        <v>3.0714285714285715E-2</v>
      </c>
      <c r="W20" s="66" t="s">
        <v>113</v>
      </c>
      <c r="X20" s="1">
        <v>40</v>
      </c>
      <c r="Y20" s="1">
        <f>VLOOKUP(C20,[1]Sheet1!$C$1:$G$37,5,0)</f>
        <v>2</v>
      </c>
      <c r="Z20" s="1"/>
      <c r="AA20" s="1"/>
      <c r="AB20" s="1"/>
      <c r="AC20" s="23">
        <f t="shared" si="1"/>
        <v>0</v>
      </c>
    </row>
    <row r="21" spans="1:29">
      <c r="A21" s="1">
        <v>14</v>
      </c>
      <c r="B21" s="4" t="s">
        <v>16</v>
      </c>
      <c r="C21" s="11" t="s">
        <v>80</v>
      </c>
      <c r="D21" s="10">
        <v>541240103702</v>
      </c>
      <c r="E21" s="3" t="s">
        <v>125</v>
      </c>
      <c r="F21" s="16" t="s">
        <v>49</v>
      </c>
      <c r="G21" s="7">
        <v>0</v>
      </c>
      <c r="H21" s="7"/>
      <c r="I21" s="41">
        <v>2434</v>
      </c>
      <c r="J21" s="7"/>
      <c r="K21" s="74">
        <f t="shared" si="2"/>
        <v>-2434</v>
      </c>
      <c r="L21" s="1">
        <v>2252</v>
      </c>
      <c r="M21" s="1">
        <v>0</v>
      </c>
      <c r="N21" s="1">
        <v>2434</v>
      </c>
      <c r="O21" s="46">
        <f t="shared" si="3"/>
        <v>4868</v>
      </c>
      <c r="P21" s="45">
        <f t="shared" si="4"/>
        <v>-2434</v>
      </c>
      <c r="Q21" s="31">
        <f t="shared" si="5"/>
        <v>2434</v>
      </c>
      <c r="R21" s="47">
        <f t="shared" si="6"/>
        <v>-4868</v>
      </c>
      <c r="S21" s="23">
        <v>89.476190476190467</v>
      </c>
      <c r="T21" s="23">
        <f t="shared" si="7"/>
        <v>447.38095238095235</v>
      </c>
      <c r="U21" s="65">
        <v>2.74748171879181E-2</v>
      </c>
      <c r="V21" s="65">
        <v>3.5714285714285712E-2</v>
      </c>
      <c r="W21" s="66" t="s">
        <v>113</v>
      </c>
      <c r="X21" s="1">
        <v>40</v>
      </c>
      <c r="Y21" s="1">
        <f>VLOOKUP(C21,[1]Sheet1!$C$1:$G$37,5,0)</f>
        <v>2</v>
      </c>
      <c r="Z21" s="1"/>
      <c r="AA21" s="1"/>
      <c r="AB21" s="1"/>
      <c r="AC21" s="23">
        <f t="shared" si="1"/>
        <v>0</v>
      </c>
    </row>
    <row r="22" spans="1:29">
      <c r="A22" s="1">
        <v>15</v>
      </c>
      <c r="B22" s="4" t="s">
        <v>17</v>
      </c>
      <c r="C22" s="11" t="s">
        <v>76</v>
      </c>
      <c r="D22" s="10">
        <v>544640103806</v>
      </c>
      <c r="E22" s="3" t="s">
        <v>126</v>
      </c>
      <c r="F22" s="16" t="s">
        <v>49</v>
      </c>
      <c r="G22" s="7">
        <v>0</v>
      </c>
      <c r="H22" s="7"/>
      <c r="I22" s="41">
        <v>621</v>
      </c>
      <c r="J22" s="7"/>
      <c r="K22" s="74">
        <f t="shared" si="2"/>
        <v>-621</v>
      </c>
      <c r="L22" s="1">
        <v>543</v>
      </c>
      <c r="M22" s="1">
        <v>0</v>
      </c>
      <c r="N22" s="1">
        <v>621</v>
      </c>
      <c r="O22" s="46">
        <f t="shared" si="3"/>
        <v>1242</v>
      </c>
      <c r="P22" s="45">
        <f t="shared" si="4"/>
        <v>-621</v>
      </c>
      <c r="Q22" s="31">
        <f t="shared" si="5"/>
        <v>621</v>
      </c>
      <c r="R22" s="47">
        <f t="shared" si="6"/>
        <v>-1242</v>
      </c>
      <c r="S22" s="23">
        <v>27</v>
      </c>
      <c r="T22" s="23">
        <f t="shared" si="7"/>
        <v>135</v>
      </c>
      <c r="U22" s="67">
        <v>8.3784301483113728E-3</v>
      </c>
      <c r="V22" s="67">
        <v>1.6428571428571428E-2</v>
      </c>
      <c r="W22" s="69" t="s">
        <v>115</v>
      </c>
      <c r="X22" s="1">
        <v>40</v>
      </c>
      <c r="Y22" s="1">
        <f>VLOOKUP(C22,[1]Sheet1!$C$1:$G$37,5,0)</f>
        <v>2</v>
      </c>
      <c r="Z22" s="1"/>
      <c r="AA22" s="1"/>
      <c r="AB22" s="1"/>
      <c r="AC22" s="23">
        <f t="shared" si="1"/>
        <v>0</v>
      </c>
    </row>
    <row r="23" spans="1:29">
      <c r="A23" s="1">
        <v>16</v>
      </c>
      <c r="B23" s="4" t="s">
        <v>18</v>
      </c>
      <c r="C23" s="11" t="s">
        <v>89</v>
      </c>
      <c r="D23" s="10">
        <v>544640103803</v>
      </c>
      <c r="E23" s="3" t="s">
        <v>127</v>
      </c>
      <c r="F23" s="16" t="s">
        <v>49</v>
      </c>
      <c r="G23" s="7">
        <v>0</v>
      </c>
      <c r="H23" s="7"/>
      <c r="I23" s="41">
        <v>791</v>
      </c>
      <c r="J23" s="7"/>
      <c r="K23" s="74">
        <f t="shared" si="2"/>
        <v>-791</v>
      </c>
      <c r="L23" s="1">
        <v>791</v>
      </c>
      <c r="M23" s="1">
        <v>0</v>
      </c>
      <c r="N23" s="1">
        <v>791</v>
      </c>
      <c r="O23" s="46">
        <f t="shared" si="3"/>
        <v>1582</v>
      </c>
      <c r="P23" s="45">
        <f t="shared" si="4"/>
        <v>-791</v>
      </c>
      <c r="Q23" s="31">
        <f t="shared" si="5"/>
        <v>791</v>
      </c>
      <c r="R23" s="47">
        <f t="shared" si="6"/>
        <v>-1582</v>
      </c>
      <c r="S23" s="23">
        <v>20.571428571428569</v>
      </c>
      <c r="T23" s="23">
        <f t="shared" si="7"/>
        <v>102.85714285714285</v>
      </c>
      <c r="U23" s="70">
        <v>6.3167222060567423E-3</v>
      </c>
      <c r="V23" s="70">
        <v>9.6428571428571423E-3</v>
      </c>
      <c r="W23" s="71" t="s">
        <v>114</v>
      </c>
      <c r="X23" s="1">
        <v>40</v>
      </c>
      <c r="Y23" s="1" t="e">
        <f>VLOOKUP(C23,[1]Sheet1!$C$1:$G$37,5,0)</f>
        <v>#REF!</v>
      </c>
      <c r="Z23" s="1"/>
      <c r="AA23" s="1"/>
      <c r="AB23" s="1"/>
      <c r="AC23" s="23">
        <f t="shared" si="1"/>
        <v>0</v>
      </c>
    </row>
    <row r="24" spans="1:29">
      <c r="A24" s="1">
        <v>17</v>
      </c>
      <c r="B24" s="4" t="s">
        <v>19</v>
      </c>
      <c r="C24" s="11" t="s">
        <v>82</v>
      </c>
      <c r="D24" s="10">
        <v>544640103804</v>
      </c>
      <c r="E24" s="3" t="s">
        <v>128</v>
      </c>
      <c r="F24" s="16" t="s">
        <v>49</v>
      </c>
      <c r="G24" s="7">
        <v>0</v>
      </c>
      <c r="H24" s="7"/>
      <c r="I24" s="41">
        <v>233</v>
      </c>
      <c r="J24" s="7"/>
      <c r="K24" s="74">
        <f t="shared" si="2"/>
        <v>-233</v>
      </c>
      <c r="L24" s="1">
        <v>233</v>
      </c>
      <c r="M24" s="1">
        <v>0</v>
      </c>
      <c r="N24" s="1">
        <v>233</v>
      </c>
      <c r="O24" s="46">
        <f t="shared" si="3"/>
        <v>466</v>
      </c>
      <c r="P24" s="45">
        <f t="shared" si="4"/>
        <v>-233</v>
      </c>
      <c r="Q24" s="31">
        <f t="shared" si="5"/>
        <v>233</v>
      </c>
      <c r="R24" s="47">
        <f t="shared" si="6"/>
        <v>-466</v>
      </c>
      <c r="S24" s="23">
        <v>18</v>
      </c>
      <c r="T24" s="23">
        <f t="shared" si="7"/>
        <v>90</v>
      </c>
      <c r="U24" s="70">
        <v>5.6207130000190085E-3</v>
      </c>
      <c r="V24" s="70">
        <v>1.2500000000000001E-2</v>
      </c>
      <c r="W24" s="71" t="s">
        <v>114</v>
      </c>
      <c r="X24" s="1">
        <v>40</v>
      </c>
      <c r="Y24" s="1" t="e">
        <f>VLOOKUP(C24,[1]Sheet1!$C$1:$G$37,5,0)</f>
        <v>#REF!</v>
      </c>
      <c r="Z24" s="1"/>
      <c r="AA24" s="1"/>
      <c r="AB24" s="1"/>
      <c r="AC24" s="23">
        <f t="shared" si="1"/>
        <v>0</v>
      </c>
    </row>
    <row r="25" spans="1:29">
      <c r="A25" s="1">
        <v>18</v>
      </c>
      <c r="B25" s="4" t="s">
        <v>20</v>
      </c>
      <c r="C25" s="11" t="s">
        <v>87</v>
      </c>
      <c r="D25" s="10">
        <v>544640103701</v>
      </c>
      <c r="E25" s="3" t="e">
        <v>#N/A</v>
      </c>
      <c r="F25" s="16" t="s">
        <v>49</v>
      </c>
      <c r="G25" s="7">
        <v>0</v>
      </c>
      <c r="H25" s="7"/>
      <c r="I25" s="41">
        <v>918</v>
      </c>
      <c r="J25" s="7"/>
      <c r="K25" s="74">
        <f t="shared" si="2"/>
        <v>-918</v>
      </c>
      <c r="L25" s="1">
        <v>1038</v>
      </c>
      <c r="M25" s="1">
        <v>0</v>
      </c>
      <c r="N25" s="1">
        <v>918</v>
      </c>
      <c r="O25" s="46">
        <f t="shared" si="3"/>
        <v>1836</v>
      </c>
      <c r="P25" s="45">
        <f t="shared" si="4"/>
        <v>-918</v>
      </c>
      <c r="Q25" s="31">
        <f t="shared" si="5"/>
        <v>918</v>
      </c>
      <c r="R25" s="47">
        <f t="shared" si="6"/>
        <v>-1836</v>
      </c>
      <c r="S25" s="23">
        <v>45</v>
      </c>
      <c r="T25" s="23">
        <f t="shared" si="7"/>
        <v>225</v>
      </c>
      <c r="U25" s="67">
        <v>1.3832451867892774E-2</v>
      </c>
      <c r="V25" s="67">
        <v>1.7500000000000002E-2</v>
      </c>
      <c r="W25" s="69" t="s">
        <v>115</v>
      </c>
      <c r="X25" s="1">
        <v>40</v>
      </c>
      <c r="Y25" s="1">
        <f>VLOOKUP(C25,[1]Sheet1!$C$1:$G$37,5,0)</f>
        <v>2</v>
      </c>
      <c r="Z25" s="1"/>
      <c r="AA25" s="1"/>
      <c r="AB25" s="1"/>
      <c r="AC25" s="23">
        <f t="shared" si="1"/>
        <v>0</v>
      </c>
    </row>
    <row r="26" spans="1:29">
      <c r="A26" s="1">
        <v>19</v>
      </c>
      <c r="B26" s="4" t="s">
        <v>21</v>
      </c>
      <c r="C26" s="11" t="s">
        <v>51</v>
      </c>
      <c r="D26" s="10">
        <v>544640103702</v>
      </c>
      <c r="E26" s="3" t="s">
        <v>129</v>
      </c>
      <c r="F26" s="16" t="s">
        <v>49</v>
      </c>
      <c r="G26" s="7">
        <v>0</v>
      </c>
      <c r="H26" s="7"/>
      <c r="I26" s="41">
        <v>791</v>
      </c>
      <c r="J26" s="7"/>
      <c r="K26" s="74">
        <f t="shared" si="2"/>
        <v>-791</v>
      </c>
      <c r="L26" s="1">
        <v>991</v>
      </c>
      <c r="M26" s="1">
        <v>0</v>
      </c>
      <c r="N26" s="1">
        <v>753</v>
      </c>
      <c r="O26" s="46">
        <f t="shared" si="3"/>
        <v>1544</v>
      </c>
      <c r="P26" s="45">
        <f t="shared" si="4"/>
        <v>-791</v>
      </c>
      <c r="Q26" s="31">
        <f t="shared" si="5"/>
        <v>753</v>
      </c>
      <c r="R26" s="47">
        <f t="shared" si="6"/>
        <v>-1544</v>
      </c>
      <c r="S26" s="23">
        <v>64</v>
      </c>
      <c r="T26" s="23">
        <f t="shared" si="7"/>
        <v>320</v>
      </c>
      <c r="U26" s="67">
        <v>1.9548208141845505E-2</v>
      </c>
      <c r="V26" s="67">
        <v>2.6071428571428572E-2</v>
      </c>
      <c r="W26" s="69" t="s">
        <v>115</v>
      </c>
      <c r="X26" s="1">
        <v>40</v>
      </c>
      <c r="Y26" s="1" t="e">
        <f>VLOOKUP(C26,[1]Sheet1!$C$1:$G$37,5,0)</f>
        <v>#REF!</v>
      </c>
      <c r="Z26" s="1"/>
      <c r="AA26" s="1"/>
      <c r="AB26" s="1"/>
      <c r="AC26" s="23">
        <f t="shared" si="1"/>
        <v>0</v>
      </c>
    </row>
    <row r="27" spans="1:29">
      <c r="A27" s="1">
        <v>20</v>
      </c>
      <c r="B27" s="2">
        <v>8728</v>
      </c>
      <c r="C27" s="11" t="s">
        <v>99</v>
      </c>
      <c r="D27" s="10">
        <v>544540103801</v>
      </c>
      <c r="E27" s="3" t="e">
        <v>#N/A</v>
      </c>
      <c r="F27" s="16" t="e">
        <v>#N/A</v>
      </c>
      <c r="G27" s="7">
        <v>0</v>
      </c>
      <c r="H27" s="7"/>
      <c r="I27" s="41">
        <v>0</v>
      </c>
      <c r="J27" s="7"/>
      <c r="K27" s="74">
        <f t="shared" si="2"/>
        <v>0</v>
      </c>
      <c r="L27" s="1">
        <v>0</v>
      </c>
      <c r="M27" s="1">
        <v>0</v>
      </c>
      <c r="N27" s="1">
        <v>0</v>
      </c>
      <c r="O27" s="46">
        <f t="shared" si="3"/>
        <v>0</v>
      </c>
      <c r="P27" s="45">
        <f t="shared" si="4"/>
        <v>0</v>
      </c>
      <c r="Q27" s="31">
        <f t="shared" si="5"/>
        <v>0</v>
      </c>
      <c r="R27" s="47">
        <f t="shared" si="6"/>
        <v>0</v>
      </c>
      <c r="S27" s="23">
        <v>10</v>
      </c>
      <c r="T27" s="23">
        <f t="shared" si="7"/>
        <v>50</v>
      </c>
      <c r="U27" s="70">
        <v>2.9244084287299731E-5</v>
      </c>
      <c r="V27" s="70">
        <v>1.7857142857142857E-3</v>
      </c>
      <c r="W27" s="71" t="s">
        <v>114</v>
      </c>
      <c r="X27" s="1">
        <v>0</v>
      </c>
      <c r="Y27" s="1" t="e">
        <f>VLOOKUP(C27,[1]Sheet1!$C$1:$G$37,5,0)</f>
        <v>#REF!</v>
      </c>
      <c r="Z27" s="1"/>
      <c r="AA27" s="1"/>
      <c r="AB27" s="1"/>
      <c r="AC27" s="23" t="e">
        <f t="shared" si="1"/>
        <v>#DIV/0!</v>
      </c>
    </row>
    <row r="28" spans="1:29">
      <c r="A28" s="1">
        <v>21</v>
      </c>
      <c r="B28" s="2">
        <v>8976</v>
      </c>
      <c r="C28" s="11" t="s">
        <v>22</v>
      </c>
      <c r="D28" s="10">
        <v>544540103805</v>
      </c>
      <c r="E28" s="3" t="s">
        <v>130</v>
      </c>
      <c r="F28" s="16" t="e">
        <v>#N/A</v>
      </c>
      <c r="G28" s="7">
        <v>0</v>
      </c>
      <c r="H28" s="7"/>
      <c r="I28" s="41">
        <v>0</v>
      </c>
      <c r="J28" s="7"/>
      <c r="K28" s="74">
        <f t="shared" si="2"/>
        <v>0</v>
      </c>
      <c r="L28" s="1">
        <v>0</v>
      </c>
      <c r="M28" s="1">
        <v>0</v>
      </c>
      <c r="N28" s="1">
        <v>0</v>
      </c>
      <c r="O28" s="46">
        <f t="shared" si="3"/>
        <v>0</v>
      </c>
      <c r="P28" s="45">
        <f t="shared" si="4"/>
        <v>0</v>
      </c>
      <c r="Q28" s="31">
        <f t="shared" si="5"/>
        <v>0</v>
      </c>
      <c r="R28" s="47">
        <f t="shared" si="6"/>
        <v>0</v>
      </c>
      <c r="S28" s="23">
        <v>10</v>
      </c>
      <c r="T28" s="23">
        <f t="shared" si="7"/>
        <v>50</v>
      </c>
      <c r="U28" s="70">
        <v>4.1234158845092621E-4</v>
      </c>
      <c r="V28" s="70">
        <v>1.0714285714285715E-3</v>
      </c>
      <c r="W28" s="71" t="s">
        <v>114</v>
      </c>
      <c r="X28" s="1">
        <v>0</v>
      </c>
      <c r="Y28" s="1" t="e">
        <f>VLOOKUP(C28,[1]Sheet1!$C$1:$G$37,5,0)</f>
        <v>#REF!</v>
      </c>
      <c r="Z28" s="1"/>
      <c r="AA28" s="1"/>
      <c r="AB28" s="1"/>
      <c r="AC28" s="23" t="e">
        <f t="shared" si="1"/>
        <v>#DIV/0!</v>
      </c>
    </row>
    <row r="29" spans="1:29">
      <c r="A29" s="1">
        <v>22</v>
      </c>
      <c r="B29" s="4">
        <v>8695</v>
      </c>
      <c r="C29" s="11" t="s">
        <v>74</v>
      </c>
      <c r="D29" s="10" t="s">
        <v>23</v>
      </c>
      <c r="E29" s="3" t="s">
        <v>131</v>
      </c>
      <c r="F29" s="17" t="s">
        <v>50</v>
      </c>
      <c r="G29" s="7">
        <v>0</v>
      </c>
      <c r="H29" s="7"/>
      <c r="I29" s="41">
        <v>2369</v>
      </c>
      <c r="J29" s="7"/>
      <c r="K29" s="74">
        <f t="shared" si="2"/>
        <v>-2369</v>
      </c>
      <c r="L29" s="1">
        <f>2370+14</f>
        <v>2384</v>
      </c>
      <c r="M29" s="1">
        <v>89</v>
      </c>
      <c r="N29" s="1">
        <v>2368</v>
      </c>
      <c r="O29" s="46">
        <f t="shared" si="3"/>
        <v>4737</v>
      </c>
      <c r="P29" s="45">
        <f t="shared" si="4"/>
        <v>-2369</v>
      </c>
      <c r="Q29" s="31">
        <f t="shared" si="5"/>
        <v>2368</v>
      </c>
      <c r="R29" s="47">
        <f t="shared" si="6"/>
        <v>-4737</v>
      </c>
      <c r="S29" s="23">
        <v>113</v>
      </c>
      <c r="T29" s="23">
        <f t="shared" si="7"/>
        <v>565</v>
      </c>
      <c r="U29" s="65">
        <v>3.4698106006881134E-2</v>
      </c>
      <c r="V29" s="65">
        <v>4.0714285714285717E-2</v>
      </c>
      <c r="W29" s="66" t="s">
        <v>113</v>
      </c>
      <c r="X29" s="1">
        <v>30</v>
      </c>
      <c r="Y29" s="1">
        <f>VLOOKUP(C29,[1]Sheet1!$C$1:$G$37,5,0)</f>
        <v>3</v>
      </c>
      <c r="Z29" s="1"/>
      <c r="AA29" s="1"/>
      <c r="AB29" s="1"/>
      <c r="AC29" s="23">
        <f t="shared" si="1"/>
        <v>0</v>
      </c>
    </row>
    <row r="30" spans="1:29">
      <c r="A30" s="1">
        <v>23</v>
      </c>
      <c r="B30" s="4">
        <v>8696</v>
      </c>
      <c r="C30" s="11" t="s">
        <v>75</v>
      </c>
      <c r="D30" s="10" t="s">
        <v>24</v>
      </c>
      <c r="E30" s="3" t="s">
        <v>132</v>
      </c>
      <c r="F30" s="17" t="s">
        <v>50</v>
      </c>
      <c r="G30" s="7">
        <v>0</v>
      </c>
      <c r="H30" s="7"/>
      <c r="I30" s="41">
        <v>2950</v>
      </c>
      <c r="J30" s="7"/>
      <c r="K30" s="74">
        <f t="shared" si="2"/>
        <v>-2950</v>
      </c>
      <c r="L30" s="1">
        <v>2970</v>
      </c>
      <c r="M30" s="1">
        <v>801</v>
      </c>
      <c r="N30" s="1">
        <v>2970</v>
      </c>
      <c r="O30" s="46">
        <f t="shared" si="3"/>
        <v>5920</v>
      </c>
      <c r="P30" s="45">
        <f t="shared" si="4"/>
        <v>-2950</v>
      </c>
      <c r="Q30" s="31">
        <f t="shared" si="5"/>
        <v>2970</v>
      </c>
      <c r="R30" s="47">
        <f t="shared" si="6"/>
        <v>-5920</v>
      </c>
      <c r="S30" s="23">
        <v>204</v>
      </c>
      <c r="T30" s="23">
        <f t="shared" si="7"/>
        <v>1020</v>
      </c>
      <c r="U30" s="65">
        <v>6.2749031655259038E-2</v>
      </c>
      <c r="V30" s="65">
        <v>6.2857142857142861E-2</v>
      </c>
      <c r="W30" s="66" t="s">
        <v>113</v>
      </c>
      <c r="X30" s="1">
        <v>25</v>
      </c>
      <c r="Y30" s="1">
        <f>VLOOKUP(C30,[1]Sheet1!$C$1:$G$37,5,0)</f>
        <v>3</v>
      </c>
      <c r="Z30" s="1"/>
      <c r="AA30" s="1"/>
      <c r="AB30" s="1"/>
      <c r="AC30" s="23">
        <f t="shared" si="1"/>
        <v>0</v>
      </c>
    </row>
    <row r="31" spans="1:29">
      <c r="A31" s="1">
        <v>24</v>
      </c>
      <c r="B31" s="4">
        <v>8697</v>
      </c>
      <c r="C31" s="11" t="s">
        <v>93</v>
      </c>
      <c r="D31" s="10" t="s">
        <v>25</v>
      </c>
      <c r="E31" s="3" t="e">
        <v>#N/A</v>
      </c>
      <c r="F31" s="17" t="s">
        <v>50</v>
      </c>
      <c r="G31" s="7">
        <v>0</v>
      </c>
      <c r="H31" s="7"/>
      <c r="I31" s="41">
        <v>1372</v>
      </c>
      <c r="J31" s="7"/>
      <c r="K31" s="74">
        <f t="shared" si="2"/>
        <v>-1372</v>
      </c>
      <c r="L31" s="1">
        <v>1372</v>
      </c>
      <c r="M31" s="1">
        <v>0</v>
      </c>
      <c r="N31" s="1">
        <v>1373</v>
      </c>
      <c r="O31" s="46">
        <f t="shared" si="3"/>
        <v>2745</v>
      </c>
      <c r="P31" s="45">
        <f t="shared" si="4"/>
        <v>-1372</v>
      </c>
      <c r="Q31" s="31">
        <f t="shared" si="5"/>
        <v>1373</v>
      </c>
      <c r="R31" s="47">
        <f t="shared" si="6"/>
        <v>-2745</v>
      </c>
      <c r="S31" s="23">
        <v>102</v>
      </c>
      <c r="T31" s="23">
        <f t="shared" si="7"/>
        <v>510</v>
      </c>
      <c r="U31" s="65">
        <v>3.1276548145267064E-2</v>
      </c>
      <c r="V31" s="65">
        <v>3.9285714285714285E-2</v>
      </c>
      <c r="W31" s="66" t="s">
        <v>113</v>
      </c>
      <c r="X31" s="1">
        <v>30</v>
      </c>
      <c r="Y31" s="1">
        <f>VLOOKUP(C31,[1]Sheet1!$C$1:$G$37,5,0)</f>
        <v>3</v>
      </c>
      <c r="Z31" s="1"/>
      <c r="AA31" s="1"/>
      <c r="AB31" s="1"/>
      <c r="AC31" s="23">
        <f t="shared" si="1"/>
        <v>0</v>
      </c>
    </row>
    <row r="32" spans="1:29">
      <c r="A32" s="1">
        <v>25</v>
      </c>
      <c r="B32" s="4">
        <v>8698</v>
      </c>
      <c r="C32" s="11" t="s">
        <v>79</v>
      </c>
      <c r="D32" s="10" t="s">
        <v>26</v>
      </c>
      <c r="E32" s="3" t="e">
        <v>#N/A</v>
      </c>
      <c r="F32" s="17" t="s">
        <v>50</v>
      </c>
      <c r="G32" s="7">
        <v>0</v>
      </c>
      <c r="H32" s="7"/>
      <c r="I32" s="41">
        <v>3144</v>
      </c>
      <c r="J32" s="7"/>
      <c r="K32" s="74">
        <f t="shared" si="2"/>
        <v>-3144</v>
      </c>
      <c r="L32" s="1">
        <v>2030</v>
      </c>
      <c r="M32" s="1">
        <v>570</v>
      </c>
      <c r="N32" s="1">
        <v>3144</v>
      </c>
      <c r="O32" s="46">
        <f t="shared" si="3"/>
        <v>6288</v>
      </c>
      <c r="P32" s="45">
        <f t="shared" si="4"/>
        <v>-3144</v>
      </c>
      <c r="Q32" s="31">
        <f t="shared" si="5"/>
        <v>3144</v>
      </c>
      <c r="R32" s="47">
        <f t="shared" si="6"/>
        <v>-6288</v>
      </c>
      <c r="S32" s="23">
        <v>146</v>
      </c>
      <c r="T32" s="23">
        <f t="shared" si="7"/>
        <v>730</v>
      </c>
      <c r="U32" s="65">
        <v>4.4831181212430488E-2</v>
      </c>
      <c r="V32" s="65">
        <v>5.1071428571428573E-2</v>
      </c>
      <c r="W32" s="66" t="s">
        <v>113</v>
      </c>
      <c r="X32" s="1">
        <v>25</v>
      </c>
      <c r="Y32" s="1">
        <f>VLOOKUP(C32,[1]Sheet1!$C$1:$G$37,5,0)</f>
        <v>3</v>
      </c>
      <c r="Z32" s="1"/>
      <c r="AA32" s="1"/>
      <c r="AB32" s="1"/>
      <c r="AC32" s="23">
        <f t="shared" si="1"/>
        <v>0</v>
      </c>
    </row>
    <row r="33" spans="1:29">
      <c r="A33" s="1">
        <v>26</v>
      </c>
      <c r="B33" s="4">
        <v>8754</v>
      </c>
      <c r="C33" s="11" t="s">
        <v>85</v>
      </c>
      <c r="D33" s="10" t="s">
        <v>27</v>
      </c>
      <c r="E33" s="3" t="s">
        <v>133</v>
      </c>
      <c r="F33" s="17" t="s">
        <v>50</v>
      </c>
      <c r="G33" s="7">
        <v>0</v>
      </c>
      <c r="H33" s="7"/>
      <c r="I33" s="41">
        <v>1143</v>
      </c>
      <c r="J33" s="7"/>
      <c r="K33" s="74">
        <f t="shared" si="2"/>
        <v>-1143</v>
      </c>
      <c r="L33" s="1">
        <v>902</v>
      </c>
      <c r="M33" s="1">
        <v>145</v>
      </c>
      <c r="N33" s="1">
        <v>1143</v>
      </c>
      <c r="O33" s="46">
        <f t="shared" si="3"/>
        <v>2286</v>
      </c>
      <c r="P33" s="45">
        <f t="shared" si="4"/>
        <v>-1143</v>
      </c>
      <c r="Q33" s="31">
        <f t="shared" si="5"/>
        <v>1143</v>
      </c>
      <c r="R33" s="47">
        <f t="shared" si="6"/>
        <v>-2286</v>
      </c>
      <c r="S33" s="23">
        <v>63.390476190476193</v>
      </c>
      <c r="T33" s="23">
        <f t="shared" si="7"/>
        <v>316.95238095238096</v>
      </c>
      <c r="U33" s="67">
        <v>1.9464862501626701E-2</v>
      </c>
      <c r="V33" s="67">
        <v>3.214285714285714E-2</v>
      </c>
      <c r="W33" s="69" t="s">
        <v>115</v>
      </c>
      <c r="X33" s="1">
        <v>25</v>
      </c>
      <c r="Y33" s="1">
        <f>VLOOKUP(C33,[1]Sheet1!$C$1:$G$37,5,0)</f>
        <v>3</v>
      </c>
      <c r="Z33" s="1"/>
      <c r="AA33" s="1"/>
      <c r="AB33" s="1"/>
      <c r="AC33" s="23">
        <f t="shared" si="1"/>
        <v>0</v>
      </c>
    </row>
    <row r="34" spans="1:29">
      <c r="A34" s="1">
        <v>27</v>
      </c>
      <c r="B34" s="4">
        <v>8757</v>
      </c>
      <c r="C34" s="11" t="s">
        <v>94</v>
      </c>
      <c r="D34" s="10" t="s">
        <v>28</v>
      </c>
      <c r="E34" s="3" t="s">
        <v>134</v>
      </c>
      <c r="F34" s="17" t="s">
        <v>50</v>
      </c>
      <c r="G34" s="7">
        <v>0</v>
      </c>
      <c r="H34" s="7"/>
      <c r="I34" s="41">
        <v>243</v>
      </c>
      <c r="J34" s="7"/>
      <c r="K34" s="74">
        <f t="shared" si="2"/>
        <v>-243</v>
      </c>
      <c r="L34" s="1">
        <v>243</v>
      </c>
      <c r="M34" s="1">
        <v>0</v>
      </c>
      <c r="N34" s="1">
        <v>243</v>
      </c>
      <c r="O34" s="46">
        <f t="shared" si="3"/>
        <v>486</v>
      </c>
      <c r="P34" s="45">
        <f t="shared" si="4"/>
        <v>-243</v>
      </c>
      <c r="Q34" s="31">
        <f t="shared" si="5"/>
        <v>243</v>
      </c>
      <c r="R34" s="47">
        <f t="shared" si="6"/>
        <v>-486</v>
      </c>
      <c r="S34" s="23">
        <v>11.190476190476192</v>
      </c>
      <c r="T34" s="23">
        <f t="shared" si="7"/>
        <v>55.952380952380956</v>
      </c>
      <c r="U34" s="70">
        <v>3.4361799037577185E-3</v>
      </c>
      <c r="V34" s="70">
        <v>3.2142857142857142E-3</v>
      </c>
      <c r="W34" s="71" t="s">
        <v>114</v>
      </c>
      <c r="X34" s="1">
        <v>25</v>
      </c>
      <c r="Y34" s="1">
        <f>VLOOKUP(C34,[1]Sheet1!$C$1:$G$37,5,0)</f>
        <v>3</v>
      </c>
      <c r="Z34" s="1"/>
      <c r="AA34" s="1"/>
      <c r="AB34" s="1"/>
      <c r="AC34" s="23">
        <f t="shared" si="1"/>
        <v>0</v>
      </c>
    </row>
    <row r="35" spans="1:29">
      <c r="A35" s="1">
        <v>28</v>
      </c>
      <c r="B35" s="4" t="s">
        <v>29</v>
      </c>
      <c r="C35" s="34" t="s">
        <v>88</v>
      </c>
      <c r="D35" s="10" t="s">
        <v>30</v>
      </c>
      <c r="E35" s="3" t="e">
        <v>#N/A</v>
      </c>
      <c r="F35" s="17" t="s">
        <v>50</v>
      </c>
      <c r="G35" s="7">
        <v>0</v>
      </c>
      <c r="H35" s="7"/>
      <c r="I35" s="41">
        <v>0</v>
      </c>
      <c r="J35" s="7"/>
      <c r="K35" s="74">
        <f t="shared" si="2"/>
        <v>0</v>
      </c>
      <c r="L35" s="1">
        <v>0</v>
      </c>
      <c r="M35" s="1">
        <v>0</v>
      </c>
      <c r="N35" s="1">
        <v>0</v>
      </c>
      <c r="O35" s="46">
        <f>N35-K35</f>
        <v>0</v>
      </c>
      <c r="P35" s="45">
        <f t="shared" si="4"/>
        <v>0</v>
      </c>
      <c r="Q35" s="31">
        <f>N35-G35</f>
        <v>0</v>
      </c>
      <c r="R35" s="47">
        <f t="shared" si="6"/>
        <v>0</v>
      </c>
      <c r="S35" s="23">
        <v>10</v>
      </c>
      <c r="T35" s="23">
        <f t="shared" si="7"/>
        <v>50</v>
      </c>
      <c r="U35" s="70">
        <v>3.5092901144759682E-4</v>
      </c>
      <c r="V35" s="70">
        <v>2.142857142857143E-3</v>
      </c>
      <c r="W35" s="71" t="s">
        <v>114</v>
      </c>
      <c r="X35" s="1">
        <v>0</v>
      </c>
      <c r="Y35" s="1" t="e">
        <f>VLOOKUP(C35,[1]Sheet1!$C$1:$G$37,5,0)</f>
        <v>#REF!</v>
      </c>
      <c r="Z35" s="1"/>
      <c r="AA35" s="1"/>
      <c r="AB35" s="1"/>
      <c r="AC35" s="23" t="e">
        <f t="shared" si="1"/>
        <v>#DIV/0!</v>
      </c>
    </row>
    <row r="36" spans="1:29">
      <c r="A36" s="1">
        <v>29</v>
      </c>
      <c r="B36" s="7" t="s">
        <v>31</v>
      </c>
      <c r="C36" s="34" t="s">
        <v>83</v>
      </c>
      <c r="D36" s="10" t="s">
        <v>32</v>
      </c>
      <c r="E36" s="3" t="e">
        <v>#N/A</v>
      </c>
      <c r="F36" s="17" t="s">
        <v>50</v>
      </c>
      <c r="G36" s="7">
        <v>0</v>
      </c>
      <c r="H36" s="7"/>
      <c r="I36" s="41">
        <v>0</v>
      </c>
      <c r="J36" s="7"/>
      <c r="K36" s="74">
        <f t="shared" si="2"/>
        <v>0</v>
      </c>
      <c r="L36" s="1">
        <v>0</v>
      </c>
      <c r="M36" s="1">
        <v>0</v>
      </c>
      <c r="N36" s="1">
        <v>0</v>
      </c>
      <c r="O36" s="46">
        <f>N36-K36</f>
        <v>0</v>
      </c>
      <c r="P36" s="45">
        <f t="shared" si="4"/>
        <v>0</v>
      </c>
      <c r="Q36" s="31">
        <f>N36-G36</f>
        <v>0</v>
      </c>
      <c r="R36" s="47">
        <f t="shared" si="6"/>
        <v>0</v>
      </c>
      <c r="S36" s="23">
        <v>142</v>
      </c>
      <c r="T36" s="23">
        <f t="shared" si="7"/>
        <v>710</v>
      </c>
      <c r="U36" s="65">
        <v>4.3617551714507555E-2</v>
      </c>
      <c r="V36" s="65">
        <v>2.9642857142857144E-2</v>
      </c>
      <c r="W36" s="66" t="s">
        <v>113</v>
      </c>
      <c r="X36" s="1">
        <v>0</v>
      </c>
      <c r="Y36" s="1" t="e">
        <f>VLOOKUP(C36,[1]Sheet1!$C$1:$G$37,5,0)</f>
        <v>#REF!</v>
      </c>
      <c r="Z36" s="1"/>
      <c r="AA36" s="1"/>
      <c r="AB36" s="1"/>
      <c r="AC36" s="23" t="e">
        <f t="shared" si="1"/>
        <v>#DIV/0!</v>
      </c>
    </row>
    <row r="37" spans="1:29">
      <c r="A37" s="1">
        <v>30</v>
      </c>
      <c r="B37" s="7" t="s">
        <v>33</v>
      </c>
      <c r="C37" s="11" t="s">
        <v>95</v>
      </c>
      <c r="D37" s="10" t="s">
        <v>34</v>
      </c>
      <c r="E37" s="3" t="s">
        <v>135</v>
      </c>
      <c r="F37" s="17" t="s">
        <v>50</v>
      </c>
      <c r="G37" s="7">
        <v>0</v>
      </c>
      <c r="H37" s="7"/>
      <c r="I37" s="41">
        <v>512</v>
      </c>
      <c r="J37" s="7"/>
      <c r="K37" s="74">
        <f t="shared" si="2"/>
        <v>-512</v>
      </c>
      <c r="L37" s="1">
        <v>162</v>
      </c>
      <c r="M37" s="1">
        <v>180</v>
      </c>
      <c r="N37" s="1">
        <v>512</v>
      </c>
      <c r="O37" s="46">
        <f>N37-K37</f>
        <v>1024</v>
      </c>
      <c r="P37" s="45">
        <f t="shared" si="4"/>
        <v>-512</v>
      </c>
      <c r="Q37" s="31">
        <f>N37-G37</f>
        <v>512</v>
      </c>
      <c r="R37" s="47">
        <f t="shared" si="6"/>
        <v>-1024</v>
      </c>
      <c r="S37" s="23">
        <v>28</v>
      </c>
      <c r="T37" s="23">
        <f t="shared" si="7"/>
        <v>140</v>
      </c>
      <c r="U37" s="67">
        <v>8.5348859992484278E-3</v>
      </c>
      <c r="V37" s="67">
        <v>1.8214285714285714E-2</v>
      </c>
      <c r="W37" s="69" t="s">
        <v>115</v>
      </c>
      <c r="X37" s="1">
        <v>30</v>
      </c>
      <c r="Y37" s="1">
        <f>VLOOKUP(C37,[1]Sheet1!$C$1:$G$37,5,0)</f>
        <v>3</v>
      </c>
      <c r="Z37" s="1"/>
      <c r="AA37" s="1"/>
      <c r="AB37" s="1"/>
      <c r="AC37" s="23">
        <f t="shared" si="1"/>
        <v>0</v>
      </c>
    </row>
    <row r="38" spans="1:29">
      <c r="A38" s="1">
        <v>31</v>
      </c>
      <c r="B38" s="7">
        <v>8827</v>
      </c>
      <c r="C38" s="11" t="s">
        <v>105</v>
      </c>
      <c r="D38" s="10" t="s">
        <v>35</v>
      </c>
      <c r="E38" s="3" t="e">
        <v>#N/A</v>
      </c>
      <c r="F38" s="17" t="s">
        <v>50</v>
      </c>
      <c r="G38" s="7">
        <v>0</v>
      </c>
      <c r="H38" s="7"/>
      <c r="I38" s="41">
        <v>248</v>
      </c>
      <c r="J38" s="7"/>
      <c r="K38" s="74">
        <f t="shared" si="2"/>
        <v>-248</v>
      </c>
      <c r="L38" s="1">
        <v>248</v>
      </c>
      <c r="M38" s="1">
        <v>20</v>
      </c>
      <c r="N38" s="1">
        <v>248</v>
      </c>
      <c r="O38" s="46">
        <f>N38-K38</f>
        <v>496</v>
      </c>
      <c r="P38" s="45">
        <f t="shared" si="4"/>
        <v>-248</v>
      </c>
      <c r="Q38" s="31">
        <f>N38-G38</f>
        <v>248</v>
      </c>
      <c r="R38" s="47">
        <f t="shared" si="6"/>
        <v>-496</v>
      </c>
      <c r="S38" s="23">
        <v>15.066666666666666</v>
      </c>
      <c r="T38" s="23">
        <f t="shared" si="7"/>
        <v>75.333333333333329</v>
      </c>
      <c r="U38" s="70">
        <v>4.6264141342508176E-3</v>
      </c>
      <c r="V38" s="70">
        <v>8.2142857142857139E-3</v>
      </c>
      <c r="W38" s="71" t="s">
        <v>114</v>
      </c>
      <c r="X38" s="1">
        <v>25</v>
      </c>
      <c r="Y38" s="1">
        <f>VLOOKUP(C38,[1]Sheet1!$C$1:$G$37,5,0)</f>
        <v>3</v>
      </c>
      <c r="Z38" s="1"/>
      <c r="AA38" s="1"/>
      <c r="AB38" s="1"/>
      <c r="AC38" s="23">
        <f t="shared" si="1"/>
        <v>0</v>
      </c>
    </row>
    <row r="39" spans="1:29">
      <c r="A39" s="1">
        <v>32</v>
      </c>
      <c r="B39" s="7">
        <v>8700</v>
      </c>
      <c r="C39" s="11" t="s">
        <v>98</v>
      </c>
      <c r="D39" s="10" t="s">
        <v>36</v>
      </c>
      <c r="E39" s="3" t="e">
        <v>#N/A</v>
      </c>
      <c r="F39" s="17" t="s">
        <v>50</v>
      </c>
      <c r="G39" s="7">
        <v>0</v>
      </c>
      <c r="H39" s="7"/>
      <c r="I39" s="41">
        <v>1628</v>
      </c>
      <c r="J39" s="7"/>
      <c r="K39" s="74">
        <f t="shared" si="2"/>
        <v>-1628</v>
      </c>
      <c r="L39" s="1">
        <v>1628</v>
      </c>
      <c r="M39" s="1">
        <v>0</v>
      </c>
      <c r="N39" s="1">
        <v>1636</v>
      </c>
      <c r="O39" s="46">
        <f>N39-K39</f>
        <v>3264</v>
      </c>
      <c r="P39" s="45">
        <f t="shared" si="4"/>
        <v>-1628</v>
      </c>
      <c r="Q39" s="31">
        <f>N39-G39</f>
        <v>1636</v>
      </c>
      <c r="R39" s="47">
        <f t="shared" si="6"/>
        <v>-3264</v>
      </c>
      <c r="S39" s="23">
        <v>65</v>
      </c>
      <c r="T39" s="23">
        <f t="shared" si="7"/>
        <v>325</v>
      </c>
      <c r="U39" s="67">
        <v>1.9871355273220169E-2</v>
      </c>
      <c r="V39" s="67">
        <v>2.5357142857142856E-2</v>
      </c>
      <c r="W39" s="69" t="s">
        <v>115</v>
      </c>
      <c r="X39" s="1">
        <v>30</v>
      </c>
      <c r="Y39" s="1">
        <f>VLOOKUP(C39,[1]Sheet1!$C$1:$G$37,5,0)</f>
        <v>3</v>
      </c>
      <c r="Z39" s="1"/>
      <c r="AA39" s="1"/>
      <c r="AB39" s="1"/>
      <c r="AC39" s="23">
        <f t="shared" si="1"/>
        <v>0</v>
      </c>
    </row>
    <row r="40" spans="1:29">
      <c r="A40" s="1">
        <v>33</v>
      </c>
      <c r="B40" s="7">
        <v>8829</v>
      </c>
      <c r="C40" s="11" t="s">
        <v>104</v>
      </c>
      <c r="D40" s="10" t="s">
        <v>37</v>
      </c>
      <c r="E40" s="3" t="e">
        <v>#N/A</v>
      </c>
      <c r="F40" s="17" t="s">
        <v>50</v>
      </c>
      <c r="G40" s="7">
        <v>0</v>
      </c>
      <c r="H40" s="7"/>
      <c r="I40" s="41">
        <v>206</v>
      </c>
      <c r="J40" s="7"/>
      <c r="K40" s="74">
        <f t="shared" si="2"/>
        <v>-206</v>
      </c>
      <c r="L40" s="1">
        <v>206</v>
      </c>
      <c r="M40" s="1">
        <v>30</v>
      </c>
      <c r="N40" s="1">
        <v>185</v>
      </c>
      <c r="O40" s="46">
        <f t="shared" si="3"/>
        <v>391</v>
      </c>
      <c r="P40" s="45">
        <f t="shared" si="4"/>
        <v>-206</v>
      </c>
      <c r="Q40" s="31">
        <f t="shared" si="5"/>
        <v>185</v>
      </c>
      <c r="R40" s="47">
        <f t="shared" si="6"/>
        <v>-391</v>
      </c>
      <c r="S40" s="23">
        <v>23.380952380952383</v>
      </c>
      <c r="T40" s="23">
        <f t="shared" si="7"/>
        <v>116.90476190476191</v>
      </c>
      <c r="U40" s="67">
        <v>7.1794226925320842E-3</v>
      </c>
      <c r="V40" s="67">
        <v>1.5357142857142857E-2</v>
      </c>
      <c r="W40" s="69" t="s">
        <v>115</v>
      </c>
      <c r="X40" s="1">
        <v>25</v>
      </c>
      <c r="Y40" s="1">
        <f>VLOOKUP(C40,[1]Sheet1!$C$1:$G$37,5,0)</f>
        <v>3</v>
      </c>
      <c r="Z40" s="1"/>
      <c r="AA40" s="1"/>
      <c r="AB40" s="1"/>
      <c r="AC40" s="23">
        <f t="shared" si="1"/>
        <v>0</v>
      </c>
    </row>
    <row r="41" spans="1:29">
      <c r="A41" s="1">
        <v>34</v>
      </c>
      <c r="B41" s="7" t="s">
        <v>38</v>
      </c>
      <c r="C41" s="11" t="s">
        <v>101</v>
      </c>
      <c r="D41" s="10" t="s">
        <v>39</v>
      </c>
      <c r="E41" s="3" t="e">
        <v>#N/A</v>
      </c>
      <c r="F41" s="17" t="s">
        <v>50</v>
      </c>
      <c r="G41" s="7">
        <v>0</v>
      </c>
      <c r="H41" s="7"/>
      <c r="I41" s="41">
        <v>1888</v>
      </c>
      <c r="J41" s="7"/>
      <c r="K41" s="74">
        <f t="shared" si="2"/>
        <v>-1888</v>
      </c>
      <c r="L41" s="1">
        <v>1886</v>
      </c>
      <c r="M41" s="1">
        <v>0</v>
      </c>
      <c r="N41" s="1">
        <v>1886</v>
      </c>
      <c r="O41" s="46">
        <f t="shared" si="3"/>
        <v>3774</v>
      </c>
      <c r="P41" s="45">
        <f t="shared" si="4"/>
        <v>-1888</v>
      </c>
      <c r="Q41" s="31">
        <f t="shared" si="5"/>
        <v>1886</v>
      </c>
      <c r="R41" s="47">
        <f t="shared" si="6"/>
        <v>-3774</v>
      </c>
      <c r="S41" s="23">
        <v>67</v>
      </c>
      <c r="T41" s="23">
        <f t="shared" si="7"/>
        <v>335</v>
      </c>
      <c r="U41" s="67">
        <v>2.0482556634824733E-2</v>
      </c>
      <c r="V41" s="67">
        <v>3.0357142857142857E-2</v>
      </c>
      <c r="W41" s="69" t="s">
        <v>115</v>
      </c>
      <c r="X41" s="1">
        <v>30</v>
      </c>
      <c r="Y41" s="1">
        <f>VLOOKUP(C41,[1]Sheet1!$C$1:$G$37,5,0)</f>
        <v>3</v>
      </c>
      <c r="Z41" s="1"/>
      <c r="AA41" s="1"/>
      <c r="AB41" s="1"/>
      <c r="AC41" s="23">
        <f t="shared" si="1"/>
        <v>0</v>
      </c>
    </row>
    <row r="42" spans="1:29">
      <c r="A42" s="1">
        <v>35</v>
      </c>
      <c r="B42" s="7">
        <v>8670</v>
      </c>
      <c r="C42" s="11" t="s">
        <v>40</v>
      </c>
      <c r="D42" s="10" t="s">
        <v>41</v>
      </c>
      <c r="E42" s="3" t="e">
        <v>#N/A</v>
      </c>
      <c r="F42" s="17" t="s">
        <v>100</v>
      </c>
      <c r="G42" s="7">
        <v>0</v>
      </c>
      <c r="H42" s="7"/>
      <c r="I42" s="41">
        <v>0</v>
      </c>
      <c r="J42" s="7"/>
      <c r="K42" s="74">
        <f t="shared" si="2"/>
        <v>0</v>
      </c>
      <c r="L42" s="1">
        <v>240</v>
      </c>
      <c r="M42" s="1">
        <v>0</v>
      </c>
      <c r="N42" s="1">
        <v>240</v>
      </c>
      <c r="O42" s="46">
        <f t="shared" si="3"/>
        <v>240</v>
      </c>
      <c r="P42" s="45">
        <f t="shared" si="4"/>
        <v>0</v>
      </c>
      <c r="Q42" s="31">
        <f t="shared" si="5"/>
        <v>240</v>
      </c>
      <c r="R42" s="47">
        <f t="shared" si="6"/>
        <v>-240</v>
      </c>
      <c r="S42" s="23">
        <v>23</v>
      </c>
      <c r="T42" s="23">
        <f t="shared" si="7"/>
        <v>115</v>
      </c>
      <c r="U42" s="67">
        <v>6.9118393213032916E-3</v>
      </c>
      <c r="V42" s="67">
        <v>3.5714285714285713E-3</v>
      </c>
      <c r="W42" s="69" t="s">
        <v>115</v>
      </c>
      <c r="X42" s="1">
        <v>30</v>
      </c>
      <c r="Y42" s="1">
        <f>VLOOKUP(C42,[1]Sheet1!$C$1:$G$37,5,0)</f>
        <v>3</v>
      </c>
      <c r="Z42" s="1"/>
      <c r="AA42" s="1"/>
      <c r="AB42" s="1"/>
      <c r="AC42" s="23">
        <f t="shared" si="1"/>
        <v>0</v>
      </c>
    </row>
    <row r="43" spans="1:29">
      <c r="A43" s="1">
        <v>36</v>
      </c>
      <c r="B43" s="7"/>
      <c r="C43" s="33" t="s">
        <v>91</v>
      </c>
      <c r="D43" s="10"/>
      <c r="E43" s="3" t="e">
        <v>#N/A</v>
      </c>
      <c r="F43" s="17"/>
      <c r="G43" s="7">
        <v>0</v>
      </c>
      <c r="H43" s="7"/>
      <c r="I43" s="41">
        <v>0</v>
      </c>
      <c r="J43" s="7"/>
      <c r="K43" s="74">
        <f t="shared" si="2"/>
        <v>0</v>
      </c>
      <c r="L43" s="1">
        <v>0</v>
      </c>
      <c r="M43" s="1">
        <v>0</v>
      </c>
      <c r="N43" s="1">
        <v>0</v>
      </c>
      <c r="O43" s="46">
        <f t="shared" si="3"/>
        <v>0</v>
      </c>
      <c r="P43" s="45">
        <f t="shared" si="4"/>
        <v>0</v>
      </c>
      <c r="Q43" s="31">
        <f t="shared" si="5"/>
        <v>0</v>
      </c>
      <c r="R43" s="47">
        <f t="shared" si="6"/>
        <v>0</v>
      </c>
      <c r="S43" s="23">
        <v>0</v>
      </c>
      <c r="T43" s="23">
        <f t="shared" si="7"/>
        <v>0</v>
      </c>
      <c r="U43" s="70">
        <v>6.0827695317583442E-4</v>
      </c>
      <c r="V43" s="70">
        <v>2.142857142857143E-3</v>
      </c>
      <c r="W43" s="71" t="s">
        <v>114</v>
      </c>
      <c r="X43" s="1"/>
      <c r="Y43" s="1" t="e">
        <f>VLOOKUP(C43,[1]Sheet1!$C$1:$G$37,5,0)</f>
        <v>#N/A</v>
      </c>
      <c r="Z43" s="1"/>
      <c r="AA43" s="1"/>
      <c r="AB43" s="1"/>
      <c r="AC43" s="23" t="e">
        <f t="shared" si="1"/>
        <v>#DIV/0!</v>
      </c>
    </row>
    <row r="44" spans="1:29">
      <c r="A44" s="1">
        <v>37</v>
      </c>
      <c r="B44" s="7"/>
      <c r="C44" s="33" t="s">
        <v>107</v>
      </c>
      <c r="D44" s="10"/>
      <c r="E44" s="3" t="e">
        <v>#N/A</v>
      </c>
      <c r="F44" s="17"/>
      <c r="G44" s="7">
        <v>0</v>
      </c>
      <c r="H44" s="7"/>
      <c r="I44" s="41">
        <v>0</v>
      </c>
      <c r="J44" s="7"/>
      <c r="K44" s="74">
        <f t="shared" si="2"/>
        <v>0</v>
      </c>
      <c r="L44" s="1">
        <v>0</v>
      </c>
      <c r="M44" s="1">
        <v>0</v>
      </c>
      <c r="N44" s="1">
        <v>0</v>
      </c>
      <c r="O44" s="46">
        <f t="shared" si="3"/>
        <v>0</v>
      </c>
      <c r="P44" s="45">
        <f t="shared" si="4"/>
        <v>0</v>
      </c>
      <c r="Q44" s="31">
        <f t="shared" si="5"/>
        <v>0</v>
      </c>
      <c r="R44" s="47">
        <f t="shared" si="6"/>
        <v>0</v>
      </c>
      <c r="S44" s="23">
        <v>0</v>
      </c>
      <c r="T44" s="23">
        <f t="shared" si="7"/>
        <v>0</v>
      </c>
      <c r="U44" s="70">
        <v>2.2517944901220794E-4</v>
      </c>
      <c r="V44" s="70">
        <v>1.4285714285714286E-3</v>
      </c>
      <c r="W44" s="71" t="s">
        <v>114</v>
      </c>
      <c r="X44" s="1"/>
      <c r="Y44" s="1" t="e">
        <f>VLOOKUP(C44,[1]Sheet1!$C$1:$G$37,5,0)</f>
        <v>#N/A</v>
      </c>
      <c r="Z44" s="1"/>
      <c r="AA44" s="1"/>
      <c r="AB44" s="1"/>
      <c r="AC44" s="23" t="e">
        <f t="shared" si="1"/>
        <v>#DIV/0!</v>
      </c>
    </row>
    <row r="45" spans="1:29">
      <c r="A45" s="1">
        <v>38</v>
      </c>
      <c r="B45" s="7"/>
      <c r="C45" s="33" t="s">
        <v>92</v>
      </c>
      <c r="D45" s="10"/>
      <c r="E45" s="3" t="e">
        <v>#N/A</v>
      </c>
      <c r="F45" s="17"/>
      <c r="G45" s="7">
        <v>0</v>
      </c>
      <c r="H45" s="7"/>
      <c r="I45" s="41">
        <v>0</v>
      </c>
      <c r="J45" s="7"/>
      <c r="K45" s="74">
        <f t="shared" si="2"/>
        <v>0</v>
      </c>
      <c r="L45" s="1">
        <v>0</v>
      </c>
      <c r="M45" s="1">
        <v>0</v>
      </c>
      <c r="N45" s="1">
        <v>0</v>
      </c>
      <c r="O45" s="46">
        <f t="shared" si="3"/>
        <v>0</v>
      </c>
      <c r="P45" s="45">
        <f t="shared" si="4"/>
        <v>0</v>
      </c>
      <c r="Q45" s="31">
        <f t="shared" si="5"/>
        <v>0</v>
      </c>
      <c r="R45" s="47">
        <f t="shared" si="6"/>
        <v>0</v>
      </c>
      <c r="S45" s="23">
        <v>0</v>
      </c>
      <c r="T45" s="23">
        <f t="shared" si="7"/>
        <v>0</v>
      </c>
      <c r="U45" s="70">
        <v>2.6904557544315752E-4</v>
      </c>
      <c r="V45" s="70">
        <v>1.4285714285714286E-3</v>
      </c>
      <c r="W45" s="71" t="s">
        <v>114</v>
      </c>
      <c r="X45" s="1"/>
      <c r="Y45" s="1" t="e">
        <f>VLOOKUP(C45,[1]Sheet1!$C$1:$G$37,5,0)</f>
        <v>#N/A</v>
      </c>
      <c r="Z45" s="1"/>
      <c r="AA45" s="1"/>
      <c r="AB45" s="1"/>
      <c r="AC45" s="23" t="e">
        <f t="shared" si="1"/>
        <v>#DIV/0!</v>
      </c>
    </row>
    <row r="46" spans="1:29">
      <c r="A46" s="1">
        <v>39</v>
      </c>
      <c r="B46" s="7"/>
      <c r="C46" s="33" t="s">
        <v>96</v>
      </c>
      <c r="D46" s="10"/>
      <c r="E46" s="3" t="e">
        <v>#N/A</v>
      </c>
      <c r="F46" s="17"/>
      <c r="G46" s="7">
        <v>0</v>
      </c>
      <c r="H46" s="7"/>
      <c r="I46" s="41">
        <v>0</v>
      </c>
      <c r="J46" s="7"/>
      <c r="K46" s="74">
        <f t="shared" si="2"/>
        <v>0</v>
      </c>
      <c r="L46" s="1">
        <v>0</v>
      </c>
      <c r="M46" s="1">
        <v>0</v>
      </c>
      <c r="N46" s="1">
        <v>0</v>
      </c>
      <c r="O46" s="46">
        <f t="shared" si="3"/>
        <v>0</v>
      </c>
      <c r="P46" s="45">
        <f t="shared" si="4"/>
        <v>0</v>
      </c>
      <c r="Q46" s="31">
        <f t="shared" si="5"/>
        <v>0</v>
      </c>
      <c r="R46" s="47">
        <f t="shared" si="6"/>
        <v>0</v>
      </c>
      <c r="S46" s="23">
        <v>0</v>
      </c>
      <c r="T46" s="23">
        <f t="shared" si="7"/>
        <v>0</v>
      </c>
      <c r="U46" s="70">
        <v>5.8488168574599463E-5</v>
      </c>
      <c r="V46" s="70">
        <v>7.1428571428571429E-4</v>
      </c>
      <c r="W46" s="71" t="s">
        <v>114</v>
      </c>
      <c r="X46" s="1"/>
      <c r="Y46" s="1" t="e">
        <f>VLOOKUP(C46,[1]Sheet1!$C$1:$G$37,5,0)</f>
        <v>#N/A</v>
      </c>
      <c r="Z46" s="1"/>
      <c r="AA46" s="1"/>
      <c r="AB46" s="1"/>
      <c r="AC46" s="23" t="e">
        <f t="shared" si="1"/>
        <v>#DIV/0!</v>
      </c>
    </row>
    <row r="47" spans="1:29">
      <c r="A47" s="1">
        <v>40</v>
      </c>
      <c r="B47" s="7"/>
      <c r="C47" s="33" t="s">
        <v>97</v>
      </c>
      <c r="D47" s="10"/>
      <c r="E47" s="3" t="e">
        <v>#N/A</v>
      </c>
      <c r="F47" s="17"/>
      <c r="G47" s="7">
        <v>0</v>
      </c>
      <c r="H47" s="7"/>
      <c r="I47" s="41">
        <v>0</v>
      </c>
      <c r="J47" s="7"/>
      <c r="K47" s="74">
        <f t="shared" si="2"/>
        <v>0</v>
      </c>
      <c r="L47" s="1">
        <v>0</v>
      </c>
      <c r="M47" s="1">
        <v>0</v>
      </c>
      <c r="N47" s="1">
        <v>0</v>
      </c>
      <c r="O47" s="46">
        <f t="shared" si="3"/>
        <v>0</v>
      </c>
      <c r="P47" s="45">
        <f t="shared" si="4"/>
        <v>0</v>
      </c>
      <c r="Q47" s="31">
        <f t="shared" si="5"/>
        <v>0</v>
      </c>
      <c r="R47" s="47">
        <f t="shared" si="6"/>
        <v>0</v>
      </c>
      <c r="S47" s="23">
        <v>0</v>
      </c>
      <c r="T47" s="23">
        <f t="shared" si="7"/>
        <v>0</v>
      </c>
      <c r="U47" s="70">
        <v>5.7025964360234475E-4</v>
      </c>
      <c r="V47" s="70">
        <v>7.1428571428571429E-4</v>
      </c>
      <c r="W47" s="71" t="s">
        <v>114</v>
      </c>
      <c r="X47" s="1"/>
      <c r="Y47" s="1" t="e">
        <f>VLOOKUP(C47,[1]Sheet1!$C$1:$G$37,5,0)</f>
        <v>#N/A</v>
      </c>
      <c r="Z47" s="1"/>
      <c r="AA47" s="1"/>
      <c r="AB47" s="1"/>
      <c r="AC47" s="23" t="e">
        <f t="shared" si="1"/>
        <v>#DIV/0!</v>
      </c>
    </row>
    <row r="48" spans="1:29">
      <c r="A48" s="1">
        <v>41</v>
      </c>
      <c r="B48" s="7"/>
      <c r="C48" s="33" t="s">
        <v>106</v>
      </c>
      <c r="D48" s="10"/>
      <c r="E48" s="3" t="e">
        <v>#N/A</v>
      </c>
      <c r="F48" s="17"/>
      <c r="G48" s="7">
        <v>0</v>
      </c>
      <c r="H48" s="7"/>
      <c r="I48" s="41">
        <v>0</v>
      </c>
      <c r="J48" s="7"/>
      <c r="K48" s="74">
        <f t="shared" si="2"/>
        <v>0</v>
      </c>
      <c r="L48" s="1">
        <v>0</v>
      </c>
      <c r="M48" s="1">
        <v>0</v>
      </c>
      <c r="N48" s="1">
        <v>0</v>
      </c>
      <c r="O48" s="46">
        <f t="shared" si="3"/>
        <v>0</v>
      </c>
      <c r="P48" s="45">
        <f t="shared" si="4"/>
        <v>0</v>
      </c>
      <c r="Q48" s="31">
        <f t="shared" si="5"/>
        <v>0</v>
      </c>
      <c r="R48" s="47">
        <f t="shared" si="6"/>
        <v>0</v>
      </c>
      <c r="S48" s="23">
        <v>0</v>
      </c>
      <c r="T48" s="23">
        <f t="shared" si="7"/>
        <v>0</v>
      </c>
      <c r="U48" s="70">
        <v>1.4622042143649867E-4</v>
      </c>
      <c r="V48" s="70">
        <v>3.5714285714285714E-4</v>
      </c>
      <c r="W48" s="71" t="s">
        <v>114</v>
      </c>
      <c r="X48" s="1"/>
      <c r="Y48" s="1" t="e">
        <f>VLOOKUP(C48,[1]Sheet1!$C$1:$G$37,5,0)</f>
        <v>#N/A</v>
      </c>
      <c r="Z48" s="1"/>
      <c r="AA48" s="1"/>
      <c r="AB48" s="1"/>
      <c r="AC48" s="23" t="e">
        <f t="shared" si="1"/>
        <v>#DIV/0!</v>
      </c>
    </row>
    <row r="49" spans="1:29">
      <c r="A49" s="1">
        <v>42</v>
      </c>
      <c r="B49" s="7"/>
      <c r="C49" s="33" t="s">
        <v>109</v>
      </c>
      <c r="D49" s="10"/>
      <c r="E49" s="3" t="e">
        <v>#N/A</v>
      </c>
      <c r="F49" s="17"/>
      <c r="G49" s="7">
        <v>0</v>
      </c>
      <c r="H49" s="7"/>
      <c r="I49" s="41">
        <v>0</v>
      </c>
      <c r="J49" s="7"/>
      <c r="K49" s="74">
        <f t="shared" si="2"/>
        <v>0</v>
      </c>
      <c r="L49" s="1">
        <v>0</v>
      </c>
      <c r="M49" s="1">
        <v>0</v>
      </c>
      <c r="N49" s="1">
        <v>0</v>
      </c>
      <c r="O49" s="46">
        <f t="shared" si="3"/>
        <v>0</v>
      </c>
      <c r="P49" s="45">
        <f t="shared" si="4"/>
        <v>0</v>
      </c>
      <c r="Q49" s="31">
        <f t="shared" si="5"/>
        <v>0</v>
      </c>
      <c r="R49" s="47">
        <f t="shared" si="6"/>
        <v>0</v>
      </c>
      <c r="S49" s="23">
        <v>0</v>
      </c>
      <c r="T49" s="23">
        <f t="shared" si="7"/>
        <v>0</v>
      </c>
      <c r="U49" s="70">
        <v>1.4622042143649866E-5</v>
      </c>
      <c r="V49" s="70">
        <v>3.5714285714285714E-4</v>
      </c>
      <c r="W49" s="71" t="s">
        <v>114</v>
      </c>
      <c r="X49" s="1"/>
      <c r="Y49" s="1" t="e">
        <f>VLOOKUP(C49,[1]Sheet1!$C$1:$G$37,5,0)</f>
        <v>#N/A</v>
      </c>
      <c r="Z49" s="1"/>
      <c r="AA49" s="1"/>
      <c r="AB49" s="1"/>
      <c r="AC49" s="23" t="e">
        <f t="shared" si="1"/>
        <v>#DIV/0!</v>
      </c>
    </row>
    <row r="50" spans="1:29">
      <c r="A50" s="1">
        <v>43</v>
      </c>
      <c r="B50" s="7"/>
      <c r="C50" s="33" t="s">
        <v>103</v>
      </c>
      <c r="D50" s="10"/>
      <c r="E50" s="3" t="e">
        <v>#N/A</v>
      </c>
      <c r="F50" s="17"/>
      <c r="G50" s="7">
        <v>0</v>
      </c>
      <c r="H50" s="7"/>
      <c r="I50" s="41">
        <v>0</v>
      </c>
      <c r="J50" s="7"/>
      <c r="K50" s="74">
        <f t="shared" si="2"/>
        <v>0</v>
      </c>
      <c r="L50" s="1">
        <v>0</v>
      </c>
      <c r="M50" s="1">
        <v>0</v>
      </c>
      <c r="N50" s="1">
        <v>0</v>
      </c>
      <c r="O50" s="46">
        <f t="shared" si="3"/>
        <v>0</v>
      </c>
      <c r="P50" s="45">
        <f t="shared" si="4"/>
        <v>0</v>
      </c>
      <c r="Q50" s="31">
        <f t="shared" si="5"/>
        <v>0</v>
      </c>
      <c r="R50" s="47">
        <f t="shared" si="6"/>
        <v>0</v>
      </c>
      <c r="S50" s="23">
        <v>0</v>
      </c>
      <c r="T50" s="23">
        <f t="shared" si="7"/>
        <v>0</v>
      </c>
      <c r="U50" s="70">
        <v>8.7732252861899205E-5</v>
      </c>
      <c r="V50" s="70">
        <v>3.5714285714285714E-4</v>
      </c>
      <c r="W50" s="71" t="s">
        <v>114</v>
      </c>
      <c r="X50" s="1"/>
      <c r="Y50" s="1" t="e">
        <f>VLOOKUP(C50,[1]Sheet1!$C$1:$G$37,5,0)</f>
        <v>#N/A</v>
      </c>
      <c r="Z50" s="1"/>
      <c r="AA50" s="1"/>
      <c r="AB50" s="1"/>
      <c r="AC50" s="23" t="e">
        <f t="shared" si="1"/>
        <v>#DIV/0!</v>
      </c>
    </row>
    <row r="51" spans="1:29">
      <c r="A51" s="1">
        <v>44</v>
      </c>
      <c r="B51" s="7"/>
      <c r="C51" s="33" t="s">
        <v>108</v>
      </c>
      <c r="D51" s="10"/>
      <c r="E51" s="3" t="e">
        <v>#N/A</v>
      </c>
      <c r="F51" s="17"/>
      <c r="G51" s="7">
        <v>0</v>
      </c>
      <c r="H51" s="7"/>
      <c r="I51" s="41">
        <v>0</v>
      </c>
      <c r="J51" s="7"/>
      <c r="K51" s="74">
        <f t="shared" si="2"/>
        <v>0</v>
      </c>
      <c r="L51" s="1">
        <v>0</v>
      </c>
      <c r="M51" s="1">
        <v>0</v>
      </c>
      <c r="N51" s="1">
        <v>0</v>
      </c>
      <c r="O51" s="46">
        <f t="shared" si="3"/>
        <v>0</v>
      </c>
      <c r="P51" s="45">
        <f t="shared" si="4"/>
        <v>0</v>
      </c>
      <c r="Q51" s="31">
        <f t="shared" si="5"/>
        <v>0</v>
      </c>
      <c r="R51" s="47">
        <f t="shared" si="6"/>
        <v>0</v>
      </c>
      <c r="S51" s="23">
        <v>0</v>
      </c>
      <c r="T51" s="23">
        <f t="shared" si="7"/>
        <v>0</v>
      </c>
      <c r="U51" s="70">
        <v>4.3866126430949602E-5</v>
      </c>
      <c r="V51" s="70">
        <v>3.5714285714285714E-4</v>
      </c>
      <c r="W51" s="71" t="s">
        <v>114</v>
      </c>
      <c r="X51" s="1"/>
      <c r="Y51" s="1" t="e">
        <f>VLOOKUP(C51,[1]Sheet1!$C$1:$G$37,5,0)</f>
        <v>#N/A</v>
      </c>
      <c r="Z51" s="1"/>
      <c r="AA51" s="1"/>
      <c r="AB51" s="1"/>
      <c r="AC51" s="23" t="e">
        <f t="shared" si="1"/>
        <v>#DIV/0!</v>
      </c>
    </row>
    <row r="52" spans="1:29">
      <c r="C52" s="12"/>
      <c r="D52" s="12"/>
      <c r="I52" s="7"/>
      <c r="L52"/>
      <c r="M52"/>
      <c r="Q52" s="28"/>
    </row>
    <row r="53" spans="1:29">
      <c r="L53"/>
      <c r="M53"/>
      <c r="Q53" s="28"/>
    </row>
    <row r="54" spans="1:29">
      <c r="L54"/>
      <c r="M54"/>
      <c r="Q54" s="28"/>
    </row>
    <row r="55" spans="1:29">
      <c r="L55"/>
      <c r="M55"/>
      <c r="Q55" s="28"/>
    </row>
    <row r="56" spans="1:29">
      <c r="L56"/>
      <c r="M56"/>
    </row>
    <row r="57" spans="1:29">
      <c r="L57"/>
      <c r="M57"/>
    </row>
    <row r="58" spans="1:29">
      <c r="L58"/>
      <c r="M58"/>
    </row>
    <row r="59" spans="1:29">
      <c r="L59"/>
      <c r="M59"/>
    </row>
    <row r="60" spans="1:29">
      <c r="L60"/>
      <c r="M60"/>
    </row>
    <row r="61" spans="1:29">
      <c r="L61"/>
      <c r="M61"/>
    </row>
    <row r="62" spans="1:29">
      <c r="L62"/>
      <c r="M62"/>
    </row>
    <row r="63" spans="1:29">
      <c r="L63"/>
      <c r="M63"/>
    </row>
    <row r="64" spans="1:29">
      <c r="L64"/>
      <c r="M64"/>
    </row>
    <row r="65" spans="12:13">
      <c r="L65"/>
      <c r="M65"/>
    </row>
  </sheetData>
  <autoFilter ref="A7:AC51"/>
  <sortState ref="A8:U51">
    <sortCondition ref="A8:A51"/>
  </sortState>
  <mergeCells count="5">
    <mergeCell ref="P6:R6"/>
    <mergeCell ref="U6:W6"/>
    <mergeCell ref="S6:T6"/>
    <mergeCell ref="G6:K6"/>
    <mergeCell ref="L6:O6"/>
  </mergeCells>
  <conditionalFormatting sqref="C8:C5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4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4.5"/>
  <cols>
    <col min="1" max="1" width="5.90625" customWidth="1"/>
    <col min="2" max="2" width="10.08984375" bestFit="1" customWidth="1"/>
    <col min="3" max="3" width="15.6328125" bestFit="1" customWidth="1"/>
    <col min="4" max="4" width="16.90625" bestFit="1" customWidth="1"/>
    <col min="5" max="5" width="8" bestFit="1" customWidth="1"/>
    <col min="6" max="6" width="13.08984375" bestFit="1" customWidth="1"/>
    <col min="7" max="36" width="10.54296875" bestFit="1" customWidth="1"/>
    <col min="37" max="37" width="10.08984375" bestFit="1" customWidth="1"/>
  </cols>
  <sheetData>
    <row r="1" spans="1:37" ht="23.5">
      <c r="A1" s="20" t="s">
        <v>67</v>
      </c>
      <c r="B1" s="1"/>
      <c r="C1" s="1"/>
      <c r="D1" s="1"/>
      <c r="E1" s="1"/>
      <c r="F1" s="1"/>
      <c r="G1" s="1">
        <f>SUM(G3:G53)</f>
        <v>0</v>
      </c>
      <c r="H1" s="1">
        <f t="shared" ref="H1:AK1" si="0">SUM(H3:H53)</f>
        <v>0</v>
      </c>
      <c r="I1" s="1">
        <f t="shared" si="0"/>
        <v>12334</v>
      </c>
      <c r="J1" s="1">
        <f t="shared" si="0"/>
        <v>2326</v>
      </c>
      <c r="K1" s="1">
        <f t="shared" si="0"/>
        <v>24426</v>
      </c>
      <c r="L1" s="1">
        <f t="shared" si="0"/>
        <v>3617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25966</v>
      </c>
      <c r="R1" s="1">
        <f t="shared" si="0"/>
        <v>27831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  <c r="AH1" s="1">
        <f t="shared" si="0"/>
        <v>0</v>
      </c>
      <c r="AI1" s="1">
        <f t="shared" si="0"/>
        <v>0</v>
      </c>
      <c r="AJ1" s="1">
        <f t="shared" si="0"/>
        <v>0</v>
      </c>
      <c r="AK1" s="1">
        <f t="shared" si="0"/>
        <v>0</v>
      </c>
    </row>
    <row r="2" spans="1:37" ht="39">
      <c r="A2" s="24" t="s">
        <v>44</v>
      </c>
      <c r="B2" s="25" t="s">
        <v>43</v>
      </c>
      <c r="C2" s="24" t="s">
        <v>42</v>
      </c>
      <c r="D2" s="26" t="s">
        <v>0</v>
      </c>
      <c r="E2" s="26" t="s">
        <v>45</v>
      </c>
      <c r="F2" s="26" t="s">
        <v>46</v>
      </c>
      <c r="G2" s="13">
        <v>44774</v>
      </c>
      <c r="H2" s="13">
        <v>44775</v>
      </c>
      <c r="I2" s="13">
        <v>44776</v>
      </c>
      <c r="J2" s="13">
        <v>44777</v>
      </c>
      <c r="K2" s="13">
        <v>44778</v>
      </c>
      <c r="L2" s="13">
        <v>44779</v>
      </c>
      <c r="M2" s="13">
        <v>44780</v>
      </c>
      <c r="N2" s="13">
        <v>44781</v>
      </c>
      <c r="O2" s="13">
        <v>44782</v>
      </c>
      <c r="P2" s="13">
        <v>44783</v>
      </c>
      <c r="Q2" s="13">
        <v>44784</v>
      </c>
      <c r="R2" s="13">
        <v>44785</v>
      </c>
      <c r="S2" s="13">
        <v>44786</v>
      </c>
      <c r="T2" s="13">
        <v>44787</v>
      </c>
      <c r="U2" s="13">
        <v>44788</v>
      </c>
      <c r="V2" s="13">
        <v>44789</v>
      </c>
      <c r="W2" s="13">
        <v>44790</v>
      </c>
      <c r="X2" s="13">
        <v>44791</v>
      </c>
      <c r="Y2" s="13">
        <v>44792</v>
      </c>
      <c r="Z2" s="13">
        <v>44793</v>
      </c>
      <c r="AA2" s="13">
        <v>44794</v>
      </c>
      <c r="AB2" s="13">
        <v>44795</v>
      </c>
      <c r="AC2" s="13">
        <v>44796</v>
      </c>
      <c r="AD2" s="13">
        <v>44797</v>
      </c>
      <c r="AE2" s="13">
        <v>44798</v>
      </c>
      <c r="AF2" s="13">
        <v>44799</v>
      </c>
      <c r="AG2" s="13">
        <v>44800</v>
      </c>
      <c r="AH2" s="13">
        <v>44801</v>
      </c>
      <c r="AI2" s="13">
        <v>44802</v>
      </c>
      <c r="AJ2" s="13">
        <v>44803</v>
      </c>
      <c r="AK2" s="13">
        <v>44804</v>
      </c>
    </row>
    <row r="3" spans="1:37">
      <c r="A3" s="8">
        <v>1</v>
      </c>
      <c r="B3" s="2">
        <v>8619</v>
      </c>
      <c r="C3" s="11" t="s">
        <v>71</v>
      </c>
      <c r="D3" s="9" t="s">
        <v>1</v>
      </c>
      <c r="E3" s="3"/>
      <c r="F3" s="14" t="s">
        <v>47</v>
      </c>
      <c r="G3" s="1"/>
      <c r="H3" s="1"/>
      <c r="I3" s="1">
        <v>0</v>
      </c>
      <c r="J3" s="1">
        <v>0</v>
      </c>
      <c r="K3" s="1">
        <f>30+13</f>
        <v>43</v>
      </c>
      <c r="L3" s="1">
        <v>0</v>
      </c>
      <c r="M3" s="1">
        <v>0</v>
      </c>
      <c r="N3" s="1"/>
      <c r="O3" s="1"/>
      <c r="P3" s="1"/>
      <c r="Q3" s="1">
        <f>30+13</f>
        <v>43</v>
      </c>
      <c r="R3" s="1">
        <v>14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7">
      <c r="A4" s="1">
        <v>2</v>
      </c>
      <c r="B4" s="2">
        <v>8607</v>
      </c>
      <c r="C4" s="34" t="s">
        <v>72</v>
      </c>
      <c r="D4" s="9" t="s">
        <v>2</v>
      </c>
      <c r="E4" s="3"/>
      <c r="F4" s="18" t="s">
        <v>47</v>
      </c>
      <c r="G4" s="1"/>
      <c r="H4" s="1"/>
      <c r="I4" s="1">
        <v>600</v>
      </c>
      <c r="J4" s="1">
        <v>725</v>
      </c>
      <c r="K4" s="1">
        <v>550</v>
      </c>
      <c r="L4" s="1">
        <v>200</v>
      </c>
      <c r="M4" s="1">
        <v>0</v>
      </c>
      <c r="N4" s="1"/>
      <c r="O4" s="1"/>
      <c r="P4" s="1"/>
      <c r="Q4" s="1">
        <f>450+11+10</f>
        <v>471</v>
      </c>
      <c r="R4" s="1">
        <v>386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7">
      <c r="A5" s="1">
        <v>3</v>
      </c>
      <c r="B5" s="2">
        <v>8618</v>
      </c>
      <c r="C5" s="34" t="s">
        <v>73</v>
      </c>
      <c r="D5" s="9" t="s">
        <v>3</v>
      </c>
      <c r="E5" s="3"/>
      <c r="F5" s="14" t="s">
        <v>47</v>
      </c>
      <c r="G5" s="1"/>
      <c r="H5" s="1"/>
      <c r="I5" s="1">
        <v>0</v>
      </c>
      <c r="J5" s="1">
        <v>475</v>
      </c>
      <c r="K5" s="1">
        <v>550</v>
      </c>
      <c r="L5" s="1">
        <v>375</v>
      </c>
      <c r="M5" s="1">
        <v>0</v>
      </c>
      <c r="N5" s="1"/>
      <c r="O5" s="1"/>
      <c r="P5" s="1"/>
      <c r="Q5" s="1">
        <v>78</v>
      </c>
      <c r="R5" s="1">
        <v>172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7">
      <c r="A6" s="1">
        <v>4</v>
      </c>
      <c r="B6" s="4">
        <v>8665</v>
      </c>
      <c r="C6" s="11" t="s">
        <v>70</v>
      </c>
      <c r="D6" s="9" t="s">
        <v>4</v>
      </c>
      <c r="E6" s="3"/>
      <c r="F6" s="14" t="s">
        <v>47</v>
      </c>
      <c r="G6" s="1"/>
      <c r="H6" s="1"/>
      <c r="I6" s="1">
        <v>270</v>
      </c>
      <c r="J6" s="1">
        <v>200</v>
      </c>
      <c r="K6" s="1">
        <v>521</v>
      </c>
      <c r="L6" s="1">
        <v>590</v>
      </c>
      <c r="M6" s="1">
        <v>0</v>
      </c>
      <c r="N6" s="1"/>
      <c r="O6" s="1"/>
      <c r="P6" s="1"/>
      <c r="Q6" s="1">
        <v>562</v>
      </c>
      <c r="R6" s="1">
        <v>869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7">
      <c r="A7" s="1">
        <v>5</v>
      </c>
      <c r="B7" s="4">
        <v>8875</v>
      </c>
      <c r="C7" s="11" t="s">
        <v>69</v>
      </c>
      <c r="D7" s="9" t="s">
        <v>5</v>
      </c>
      <c r="E7" s="3"/>
      <c r="F7" s="14" t="s">
        <v>47</v>
      </c>
      <c r="G7" s="1"/>
      <c r="H7" s="1"/>
      <c r="I7" s="1">
        <v>0</v>
      </c>
      <c r="J7" s="1">
        <v>206</v>
      </c>
      <c r="K7" s="1">
        <v>6</v>
      </c>
      <c r="L7" s="1">
        <v>0</v>
      </c>
      <c r="M7" s="1">
        <v>0</v>
      </c>
      <c r="N7" s="1"/>
      <c r="O7" s="1"/>
      <c r="P7" s="72"/>
      <c r="Q7" s="72">
        <v>6</v>
      </c>
      <c r="R7" s="72">
        <v>6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7">
      <c r="A8" s="1">
        <v>6</v>
      </c>
      <c r="B8" s="4" t="s">
        <v>11</v>
      </c>
      <c r="C8" s="11" t="s">
        <v>90</v>
      </c>
      <c r="D8" s="9" t="s">
        <v>12</v>
      </c>
      <c r="E8" s="3"/>
      <c r="F8" s="14" t="e">
        <v>#N/A</v>
      </c>
      <c r="G8" s="1"/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/>
      <c r="O8" s="1"/>
      <c r="P8" s="1"/>
      <c r="Q8" s="1">
        <v>0</v>
      </c>
      <c r="R8" s="1">
        <v>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7">
      <c r="A9" s="1">
        <v>7</v>
      </c>
      <c r="B9" s="2">
        <v>8636</v>
      </c>
      <c r="C9" s="11" t="s">
        <v>84</v>
      </c>
      <c r="D9" s="9" t="s">
        <v>6</v>
      </c>
      <c r="E9" s="5"/>
      <c r="F9" s="15" t="s">
        <v>48</v>
      </c>
      <c r="G9" s="1"/>
      <c r="H9" s="1"/>
      <c r="I9" s="1">
        <v>786</v>
      </c>
      <c r="J9" s="1">
        <v>420</v>
      </c>
      <c r="K9" s="1">
        <v>354</v>
      </c>
      <c r="L9" s="1">
        <v>375</v>
      </c>
      <c r="M9" s="1">
        <v>0</v>
      </c>
      <c r="N9" s="1"/>
      <c r="O9" s="1"/>
      <c r="P9" s="1"/>
      <c r="Q9" s="1">
        <v>459</v>
      </c>
      <c r="R9" s="1">
        <v>84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7">
      <c r="A10" s="1">
        <v>8</v>
      </c>
      <c r="B10" s="2">
        <v>8722</v>
      </c>
      <c r="C10" s="11" t="s">
        <v>86</v>
      </c>
      <c r="D10" s="9" t="s">
        <v>7</v>
      </c>
      <c r="E10" s="5"/>
      <c r="F10" s="15" t="s">
        <v>48</v>
      </c>
      <c r="G10" s="1"/>
      <c r="H10" s="1"/>
      <c r="I10" s="1">
        <v>992</v>
      </c>
      <c r="J10" s="1">
        <v>300</v>
      </c>
      <c r="K10" s="1">
        <v>752</v>
      </c>
      <c r="L10" s="1">
        <v>950</v>
      </c>
      <c r="M10" s="1">
        <v>0</v>
      </c>
      <c r="N10" s="1"/>
      <c r="O10" s="1"/>
      <c r="P10" s="1"/>
      <c r="Q10" s="1">
        <v>1</v>
      </c>
      <c r="R10" s="1">
        <v>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7">
      <c r="A11" s="1">
        <v>9</v>
      </c>
      <c r="B11" s="2">
        <v>8800</v>
      </c>
      <c r="C11" s="11" t="s">
        <v>78</v>
      </c>
      <c r="D11" s="9" t="s">
        <v>8</v>
      </c>
      <c r="E11" s="5"/>
      <c r="F11" s="15" t="s">
        <v>48</v>
      </c>
      <c r="G11" s="1"/>
      <c r="H11" s="1"/>
      <c r="I11" s="1">
        <v>280</v>
      </c>
      <c r="J11" s="1">
        <v>0</v>
      </c>
      <c r="K11" s="1">
        <v>220</v>
      </c>
      <c r="L11" s="1">
        <v>80</v>
      </c>
      <c r="M11" s="1">
        <v>0</v>
      </c>
      <c r="N11" s="1"/>
      <c r="O11" s="1"/>
      <c r="P11" s="1"/>
      <c r="Q11" s="1">
        <v>40</v>
      </c>
      <c r="R11" s="1">
        <v>70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7">
      <c r="A12" s="1">
        <v>10</v>
      </c>
      <c r="B12" s="2">
        <v>8663</v>
      </c>
      <c r="C12" s="11" t="s">
        <v>77</v>
      </c>
      <c r="D12" s="9" t="s">
        <v>9</v>
      </c>
      <c r="E12" s="5"/>
      <c r="F12" s="15" t="s">
        <v>48</v>
      </c>
      <c r="G12" s="1"/>
      <c r="H12" s="1"/>
      <c r="I12" s="1">
        <v>0</v>
      </c>
      <c r="J12" s="1">
        <v>0</v>
      </c>
      <c r="K12" s="1">
        <v>53</v>
      </c>
      <c r="L12" s="1">
        <v>127</v>
      </c>
      <c r="M12" s="1">
        <v>0</v>
      </c>
      <c r="N12" s="1"/>
      <c r="O12" s="1"/>
      <c r="P12" s="1"/>
      <c r="Q12" s="1">
        <v>75</v>
      </c>
      <c r="R12" s="1">
        <v>78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7">
      <c r="A13" s="1">
        <v>11</v>
      </c>
      <c r="B13" s="2" t="s">
        <v>13</v>
      </c>
      <c r="C13" s="11" t="s">
        <v>102</v>
      </c>
      <c r="D13" s="9" t="s">
        <v>10</v>
      </c>
      <c r="E13" s="5"/>
      <c r="F13" s="15" t="s">
        <v>48</v>
      </c>
      <c r="G13" s="1"/>
      <c r="H13" s="1"/>
      <c r="I13" s="1">
        <v>96</v>
      </c>
      <c r="J13" s="1">
        <v>0</v>
      </c>
      <c r="K13" s="1">
        <v>25</v>
      </c>
      <c r="L13" s="1">
        <v>0</v>
      </c>
      <c r="M13" s="1">
        <v>0</v>
      </c>
      <c r="N13" s="1"/>
      <c r="O13" s="1"/>
      <c r="P13" s="1"/>
      <c r="Q13" s="1">
        <v>513</v>
      </c>
      <c r="R13" s="1">
        <v>402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7">
      <c r="A14" s="1">
        <v>12</v>
      </c>
      <c r="B14" s="4" t="s">
        <v>14</v>
      </c>
      <c r="C14" s="11" t="s">
        <v>68</v>
      </c>
      <c r="D14" s="10">
        <v>544640100115</v>
      </c>
      <c r="E14" s="6"/>
      <c r="F14" s="16" t="s">
        <v>49</v>
      </c>
      <c r="G14" s="1"/>
      <c r="H14" s="1"/>
      <c r="I14" s="1">
        <v>1640</v>
      </c>
      <c r="J14" s="1">
        <v>0</v>
      </c>
      <c r="K14" s="1">
        <v>1680</v>
      </c>
      <c r="L14" s="1">
        <v>0</v>
      </c>
      <c r="M14" s="1">
        <v>0</v>
      </c>
      <c r="N14" s="1"/>
      <c r="O14" s="1"/>
      <c r="P14" s="1"/>
      <c r="Q14" s="1">
        <v>1888</v>
      </c>
      <c r="R14" s="1">
        <v>2362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7">
      <c r="A15" s="1">
        <v>13</v>
      </c>
      <c r="B15" s="4" t="s">
        <v>15</v>
      </c>
      <c r="C15" s="11" t="s">
        <v>81</v>
      </c>
      <c r="D15" s="10">
        <v>541240103703</v>
      </c>
      <c r="E15" s="6"/>
      <c r="F15" s="16" t="s">
        <v>49</v>
      </c>
      <c r="G15" s="1"/>
      <c r="H15" s="1"/>
      <c r="I15" s="1">
        <v>1320</v>
      </c>
      <c r="J15" s="1">
        <v>0</v>
      </c>
      <c r="K15" s="1">
        <v>1520</v>
      </c>
      <c r="L15" s="1">
        <v>0</v>
      </c>
      <c r="M15" s="1">
        <v>0</v>
      </c>
      <c r="N15" s="1"/>
      <c r="O15" s="1"/>
      <c r="P15" s="1"/>
      <c r="Q15" s="1">
        <v>1711</v>
      </c>
      <c r="R15" s="1">
        <v>1690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7">
      <c r="A16" s="1">
        <v>14</v>
      </c>
      <c r="B16" s="4" t="s">
        <v>16</v>
      </c>
      <c r="C16" s="11" t="s">
        <v>80</v>
      </c>
      <c r="D16" s="10">
        <v>541240103702</v>
      </c>
      <c r="E16" s="6"/>
      <c r="F16" s="16" t="s">
        <v>49</v>
      </c>
      <c r="G16" s="1"/>
      <c r="H16" s="1"/>
      <c r="I16" s="1">
        <v>0</v>
      </c>
      <c r="J16" s="1">
        <v>0</v>
      </c>
      <c r="K16" s="1">
        <v>1400</v>
      </c>
      <c r="L16" s="1">
        <v>160</v>
      </c>
      <c r="M16" s="1">
        <v>0</v>
      </c>
      <c r="N16" s="1"/>
      <c r="O16" s="1"/>
      <c r="P16" s="1"/>
      <c r="Q16" s="1">
        <v>2252</v>
      </c>
      <c r="R16" s="1">
        <v>2434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1">
        <v>15</v>
      </c>
      <c r="B17" s="4" t="s">
        <v>17</v>
      </c>
      <c r="C17" s="11" t="s">
        <v>76</v>
      </c>
      <c r="D17" s="10">
        <v>544640103806</v>
      </c>
      <c r="E17" s="6"/>
      <c r="F17" s="16" t="s">
        <v>49</v>
      </c>
      <c r="G17" s="1"/>
      <c r="H17" s="1"/>
      <c r="I17" s="1">
        <v>360</v>
      </c>
      <c r="J17" s="1">
        <v>0</v>
      </c>
      <c r="K17" s="1">
        <f>400+360</f>
        <v>760</v>
      </c>
      <c r="L17" s="1">
        <v>0</v>
      </c>
      <c r="M17" s="1">
        <v>0</v>
      </c>
      <c r="N17" s="1"/>
      <c r="O17" s="1"/>
      <c r="P17" s="1"/>
      <c r="Q17" s="1">
        <v>543</v>
      </c>
      <c r="R17" s="1">
        <v>621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1">
        <v>16</v>
      </c>
      <c r="B18" s="4" t="s">
        <v>18</v>
      </c>
      <c r="C18" s="11" t="s">
        <v>89</v>
      </c>
      <c r="D18" s="10">
        <v>544640103803</v>
      </c>
      <c r="E18" s="6"/>
      <c r="F18" s="16" t="s">
        <v>49</v>
      </c>
      <c r="G18" s="1"/>
      <c r="H18" s="1"/>
      <c r="I18" s="1">
        <v>940</v>
      </c>
      <c r="J18" s="1">
        <v>0</v>
      </c>
      <c r="K18" s="1">
        <v>720</v>
      </c>
      <c r="L18" s="1">
        <v>0</v>
      </c>
      <c r="M18" s="1">
        <v>0</v>
      </c>
      <c r="N18" s="1"/>
      <c r="O18" s="1"/>
      <c r="P18" s="1"/>
      <c r="Q18" s="1">
        <v>791</v>
      </c>
      <c r="R18" s="1">
        <v>791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 s="1">
        <v>17</v>
      </c>
      <c r="B19" s="4" t="s">
        <v>19</v>
      </c>
      <c r="C19" s="11" t="s">
        <v>82</v>
      </c>
      <c r="D19" s="10">
        <v>544640103804</v>
      </c>
      <c r="E19" s="6"/>
      <c r="F19" s="16" t="s">
        <v>49</v>
      </c>
      <c r="G19" s="1"/>
      <c r="H19" s="1"/>
      <c r="I19" s="1">
        <v>340</v>
      </c>
      <c r="J19" s="1">
        <v>0</v>
      </c>
      <c r="K19" s="1">
        <v>320</v>
      </c>
      <c r="L19" s="1">
        <v>0</v>
      </c>
      <c r="M19" s="1">
        <v>0</v>
      </c>
      <c r="N19" s="1"/>
      <c r="O19" s="1"/>
      <c r="P19" s="1"/>
      <c r="Q19" s="1">
        <v>233</v>
      </c>
      <c r="R19" s="1">
        <v>233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1">
        <v>18</v>
      </c>
      <c r="B20" s="4" t="s">
        <v>20</v>
      </c>
      <c r="C20" s="11" t="s">
        <v>87</v>
      </c>
      <c r="D20" s="10">
        <v>544640103701</v>
      </c>
      <c r="E20" s="6"/>
      <c r="F20" s="16" t="s">
        <v>49</v>
      </c>
      <c r="G20" s="1"/>
      <c r="H20" s="1"/>
      <c r="I20" s="1">
        <v>0</v>
      </c>
      <c r="J20" s="1">
        <v>0</v>
      </c>
      <c r="K20" s="1">
        <v>800</v>
      </c>
      <c r="L20" s="1">
        <v>0</v>
      </c>
      <c r="M20" s="1">
        <v>0</v>
      </c>
      <c r="N20" s="1"/>
      <c r="O20" s="1"/>
      <c r="P20" s="1"/>
      <c r="Q20" s="1">
        <v>1038</v>
      </c>
      <c r="R20" s="1">
        <v>918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1">
        <v>19</v>
      </c>
      <c r="B21" s="4" t="s">
        <v>21</v>
      </c>
      <c r="C21" s="11" t="s">
        <v>51</v>
      </c>
      <c r="D21" s="10">
        <v>544640103702</v>
      </c>
      <c r="E21" s="6"/>
      <c r="F21" s="16" t="s">
        <v>49</v>
      </c>
      <c r="G21" s="1"/>
      <c r="H21" s="1"/>
      <c r="I21" s="1">
        <v>440</v>
      </c>
      <c r="J21" s="1">
        <v>0</v>
      </c>
      <c r="K21" s="1">
        <v>480</v>
      </c>
      <c r="L21" s="1">
        <v>760</v>
      </c>
      <c r="M21" s="1">
        <v>0</v>
      </c>
      <c r="N21" s="1"/>
      <c r="O21" s="1"/>
      <c r="P21" s="1"/>
      <c r="Q21" s="1">
        <v>991</v>
      </c>
      <c r="R21" s="1">
        <v>753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 s="1">
        <v>20</v>
      </c>
      <c r="B22" s="2">
        <v>8728</v>
      </c>
      <c r="C22" s="11" t="s">
        <v>99</v>
      </c>
      <c r="D22" s="10">
        <v>544540103801</v>
      </c>
      <c r="E22" s="6"/>
      <c r="F22" s="16" t="e">
        <v>#N/A</v>
      </c>
      <c r="G22" s="1"/>
      <c r="H22" s="1"/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/>
      <c r="O22" s="1"/>
      <c r="P22" s="1"/>
      <c r="Q22" s="1">
        <v>0</v>
      </c>
      <c r="R22" s="1">
        <v>0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 s="1">
        <v>21</v>
      </c>
      <c r="B23" s="2">
        <v>8976</v>
      </c>
      <c r="C23" s="11" t="s">
        <v>22</v>
      </c>
      <c r="D23" s="10">
        <v>544540103805</v>
      </c>
      <c r="E23" s="6"/>
      <c r="F23" s="16" t="e">
        <v>#N/A</v>
      </c>
      <c r="G23" s="1"/>
      <c r="H23" s="1"/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/>
      <c r="O23" s="1"/>
      <c r="P23" s="1"/>
      <c r="Q23" s="1">
        <v>0</v>
      </c>
      <c r="R23" s="1">
        <v>0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 s="1">
        <v>22</v>
      </c>
      <c r="B24" s="4">
        <v>8695</v>
      </c>
      <c r="C24" s="11" t="s">
        <v>74</v>
      </c>
      <c r="D24" s="10" t="s">
        <v>23</v>
      </c>
      <c r="E24" s="6"/>
      <c r="F24" s="17" t="s">
        <v>50</v>
      </c>
      <c r="G24" s="1"/>
      <c r="H24" s="1"/>
      <c r="I24" s="1">
        <v>0</v>
      </c>
      <c r="J24" s="1">
        <v>0</v>
      </c>
      <c r="K24" s="1">
        <f>2986+30</f>
        <v>3016</v>
      </c>
      <c r="L24" s="1">
        <v>0</v>
      </c>
      <c r="M24" s="1">
        <v>0</v>
      </c>
      <c r="N24" s="1"/>
      <c r="O24" s="1"/>
      <c r="P24" s="1"/>
      <c r="Q24" s="1">
        <f>2370+14</f>
        <v>2384</v>
      </c>
      <c r="R24" s="1">
        <v>2368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 s="1">
        <v>23</v>
      </c>
      <c r="B25" s="4">
        <v>8696</v>
      </c>
      <c r="C25" s="11" t="s">
        <v>75</v>
      </c>
      <c r="D25" s="10" t="s">
        <v>24</v>
      </c>
      <c r="E25" s="6"/>
      <c r="F25" s="17" t="s">
        <v>50</v>
      </c>
      <c r="G25" s="1"/>
      <c r="H25" s="1"/>
      <c r="I25" s="1">
        <v>0</v>
      </c>
      <c r="J25" s="1">
        <v>0</v>
      </c>
      <c r="K25" s="1">
        <v>3550</v>
      </c>
      <c r="L25" s="1">
        <v>0</v>
      </c>
      <c r="M25" s="1">
        <v>0</v>
      </c>
      <c r="N25" s="1"/>
      <c r="O25" s="1"/>
      <c r="P25" s="1"/>
      <c r="Q25" s="1">
        <v>2970</v>
      </c>
      <c r="R25" s="1">
        <v>2970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 s="1">
        <v>24</v>
      </c>
      <c r="B26" s="4">
        <v>8697</v>
      </c>
      <c r="C26" s="11" t="s">
        <v>93</v>
      </c>
      <c r="D26" s="10" t="s">
        <v>25</v>
      </c>
      <c r="E26" s="6"/>
      <c r="F26" s="17" t="s">
        <v>50</v>
      </c>
      <c r="G26" s="1"/>
      <c r="H26" s="1"/>
      <c r="I26" s="1">
        <v>0</v>
      </c>
      <c r="J26" s="1">
        <v>0</v>
      </c>
      <c r="K26" s="1">
        <v>1403</v>
      </c>
      <c r="L26" s="1">
        <v>0</v>
      </c>
      <c r="M26" s="1">
        <v>0</v>
      </c>
      <c r="N26" s="1"/>
      <c r="O26" s="1"/>
      <c r="P26" s="1"/>
      <c r="Q26" s="1">
        <v>1372</v>
      </c>
      <c r="R26" s="1">
        <v>1373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 s="1">
        <v>25</v>
      </c>
      <c r="B27" s="4">
        <v>8698</v>
      </c>
      <c r="C27" s="11" t="s">
        <v>79</v>
      </c>
      <c r="D27" s="10" t="s">
        <v>26</v>
      </c>
      <c r="E27" s="6"/>
      <c r="F27" s="17" t="s">
        <v>50</v>
      </c>
      <c r="G27" s="1"/>
      <c r="H27" s="1"/>
      <c r="I27" s="1">
        <v>3795</v>
      </c>
      <c r="J27" s="1">
        <v>0</v>
      </c>
      <c r="K27" s="1">
        <f>775+125</f>
        <v>900</v>
      </c>
      <c r="L27" s="1">
        <v>0</v>
      </c>
      <c r="M27" s="1">
        <v>0</v>
      </c>
      <c r="N27" s="1"/>
      <c r="O27" s="1"/>
      <c r="P27" s="1"/>
      <c r="Q27" s="1">
        <v>2030</v>
      </c>
      <c r="R27" s="1">
        <v>3144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 s="1">
        <v>26</v>
      </c>
      <c r="B28" s="4">
        <v>8754</v>
      </c>
      <c r="C28" s="11" t="s">
        <v>85</v>
      </c>
      <c r="D28" s="10" t="s">
        <v>27</v>
      </c>
      <c r="E28" s="6"/>
      <c r="F28" s="17" t="s">
        <v>50</v>
      </c>
      <c r="G28" s="1"/>
      <c r="H28" s="1"/>
      <c r="I28" s="1">
        <v>475</v>
      </c>
      <c r="J28" s="1">
        <v>0</v>
      </c>
      <c r="K28" s="1">
        <v>14</v>
      </c>
      <c r="L28" s="1">
        <v>0</v>
      </c>
      <c r="M28" s="1">
        <v>0</v>
      </c>
      <c r="N28" s="1"/>
      <c r="O28" s="1"/>
      <c r="P28" s="1"/>
      <c r="Q28" s="1">
        <v>902</v>
      </c>
      <c r="R28" s="1">
        <v>1143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1">
        <v>27</v>
      </c>
      <c r="B29" s="4">
        <v>8757</v>
      </c>
      <c r="C29" s="11" t="s">
        <v>94</v>
      </c>
      <c r="D29" s="10" t="s">
        <v>28</v>
      </c>
      <c r="E29" s="6"/>
      <c r="F29" s="17" t="s">
        <v>50</v>
      </c>
      <c r="G29" s="1"/>
      <c r="H29" s="1"/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  <c r="Q29" s="1">
        <v>243</v>
      </c>
      <c r="R29" s="1">
        <v>243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1">
        <v>28</v>
      </c>
      <c r="B30" s="4" t="s">
        <v>29</v>
      </c>
      <c r="C30" s="34" t="s">
        <v>88</v>
      </c>
      <c r="D30" s="10" t="s">
        <v>30</v>
      </c>
      <c r="E30" s="6"/>
      <c r="F30" s="17" t="s">
        <v>50</v>
      </c>
      <c r="G30" s="1"/>
      <c r="H30" s="1"/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/>
      <c r="O30" s="1"/>
      <c r="P30" s="1"/>
      <c r="Q30" s="1">
        <v>0</v>
      </c>
      <c r="R30" s="1">
        <v>0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1">
        <v>29</v>
      </c>
      <c r="B31" s="7" t="s">
        <v>31</v>
      </c>
      <c r="C31" s="34" t="s">
        <v>83</v>
      </c>
      <c r="D31" s="10" t="s">
        <v>32</v>
      </c>
      <c r="E31" s="6"/>
      <c r="F31" s="17" t="s">
        <v>50</v>
      </c>
      <c r="G31" s="1"/>
      <c r="H31" s="1"/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/>
      <c r="O31" s="1"/>
      <c r="P31" s="1"/>
      <c r="Q31" s="1">
        <v>0</v>
      </c>
      <c r="R31" s="1">
        <v>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1">
        <v>30</v>
      </c>
      <c r="B32" s="7" t="s">
        <v>33</v>
      </c>
      <c r="C32" s="11" t="s">
        <v>95</v>
      </c>
      <c r="D32" s="10" t="s">
        <v>34</v>
      </c>
      <c r="E32" s="6"/>
      <c r="F32" s="17" t="s">
        <v>50</v>
      </c>
      <c r="G32" s="1"/>
      <c r="H32" s="1"/>
      <c r="I32" s="1">
        <v>0</v>
      </c>
      <c r="J32" s="1">
        <v>0</v>
      </c>
      <c r="K32" s="1">
        <v>694</v>
      </c>
      <c r="L32" s="1">
        <v>0</v>
      </c>
      <c r="M32" s="1">
        <v>0</v>
      </c>
      <c r="N32" s="1"/>
      <c r="O32" s="1"/>
      <c r="P32" s="1"/>
      <c r="Q32" s="1">
        <v>162</v>
      </c>
      <c r="R32" s="1">
        <v>512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1">
        <v>31</v>
      </c>
      <c r="B33" s="7">
        <v>8827</v>
      </c>
      <c r="C33" s="11" t="s">
        <v>105</v>
      </c>
      <c r="D33" s="10" t="s">
        <v>35</v>
      </c>
      <c r="E33" s="6"/>
      <c r="F33" s="17" t="s">
        <v>50</v>
      </c>
      <c r="G33" s="1"/>
      <c r="H33" s="1"/>
      <c r="I33" s="1">
        <v>0</v>
      </c>
      <c r="J33" s="1">
        <v>0</v>
      </c>
      <c r="K33" s="1">
        <v>225</v>
      </c>
      <c r="L33" s="1">
        <v>0</v>
      </c>
      <c r="M33" s="1">
        <v>0</v>
      </c>
      <c r="N33" s="1"/>
      <c r="O33" s="1"/>
      <c r="P33" s="1"/>
      <c r="Q33" s="1">
        <v>248</v>
      </c>
      <c r="R33" s="1">
        <v>248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1">
        <v>32</v>
      </c>
      <c r="B34" s="7">
        <v>8700</v>
      </c>
      <c r="C34" s="11" t="s">
        <v>98</v>
      </c>
      <c r="D34" s="10" t="s">
        <v>36</v>
      </c>
      <c r="E34" s="6"/>
      <c r="F34" s="17" t="s">
        <v>50</v>
      </c>
      <c r="G34" s="1"/>
      <c r="H34" s="1"/>
      <c r="I34" s="1">
        <v>0</v>
      </c>
      <c r="J34" s="1">
        <v>0</v>
      </c>
      <c r="K34" s="1">
        <v>1492</v>
      </c>
      <c r="L34" s="1">
        <v>0</v>
      </c>
      <c r="M34" s="1">
        <v>0</v>
      </c>
      <c r="N34" s="1"/>
      <c r="O34" s="1"/>
      <c r="P34" s="1"/>
      <c r="Q34" s="1">
        <v>1628</v>
      </c>
      <c r="R34" s="1">
        <v>1636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1">
        <v>33</v>
      </c>
      <c r="B35" s="7">
        <v>8829</v>
      </c>
      <c r="C35" s="11" t="s">
        <v>104</v>
      </c>
      <c r="D35" s="10" t="s">
        <v>37</v>
      </c>
      <c r="E35" s="6"/>
      <c r="F35" s="17" t="s">
        <v>50</v>
      </c>
      <c r="G35" s="1"/>
      <c r="H35" s="1"/>
      <c r="I35" s="1">
        <v>0</v>
      </c>
      <c r="J35" s="1">
        <v>0</v>
      </c>
      <c r="K35" s="1">
        <v>250</v>
      </c>
      <c r="L35" s="1">
        <v>0</v>
      </c>
      <c r="M35" s="1">
        <v>0</v>
      </c>
      <c r="N35" s="1"/>
      <c r="O35" s="1"/>
      <c r="P35" s="1"/>
      <c r="Q35" s="1">
        <v>206</v>
      </c>
      <c r="R35" s="1">
        <v>185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 s="1">
        <v>34</v>
      </c>
      <c r="B36" s="7" t="s">
        <v>38</v>
      </c>
      <c r="C36" s="11" t="s">
        <v>101</v>
      </c>
      <c r="D36" s="10" t="s">
        <v>39</v>
      </c>
      <c r="E36" s="6"/>
      <c r="F36" s="17" t="s">
        <v>50</v>
      </c>
      <c r="G36" s="1"/>
      <c r="H36" s="1"/>
      <c r="I36" s="1">
        <v>0</v>
      </c>
      <c r="J36" s="1">
        <v>0</v>
      </c>
      <c r="K36" s="1">
        <v>1888</v>
      </c>
      <c r="L36" s="1">
        <v>0</v>
      </c>
      <c r="M36" s="1">
        <v>0</v>
      </c>
      <c r="N36" s="1"/>
      <c r="O36" s="1"/>
      <c r="P36" s="1"/>
      <c r="Q36" s="1">
        <v>1886</v>
      </c>
      <c r="R36" s="1">
        <v>1886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s="1">
        <v>35</v>
      </c>
      <c r="B37" s="7">
        <v>8670</v>
      </c>
      <c r="C37" s="11" t="s">
        <v>40</v>
      </c>
      <c r="D37" s="10" t="s">
        <v>41</v>
      </c>
      <c r="E37" s="6"/>
      <c r="F37" s="17" t="s">
        <v>100</v>
      </c>
      <c r="G37" s="1"/>
      <c r="H37" s="1"/>
      <c r="I37" s="1">
        <v>0</v>
      </c>
      <c r="J37" s="1">
        <v>0</v>
      </c>
      <c r="K37" s="1">
        <v>240</v>
      </c>
      <c r="L37" s="1">
        <v>0</v>
      </c>
      <c r="M37" s="1">
        <v>0</v>
      </c>
      <c r="N37" s="1"/>
      <c r="O37" s="1"/>
      <c r="P37" s="1"/>
      <c r="Q37" s="1">
        <v>240</v>
      </c>
      <c r="R37" s="1">
        <v>240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 s="1">
        <v>36</v>
      </c>
      <c r="B38" s="7"/>
      <c r="C38" s="33" t="s">
        <v>91</v>
      </c>
      <c r="D38" s="10"/>
      <c r="E38" s="1"/>
      <c r="F38" s="1"/>
      <c r="G38" s="1"/>
      <c r="H38" s="1"/>
      <c r="I38" s="1"/>
      <c r="J38" s="1"/>
      <c r="K38" s="1">
        <v>0</v>
      </c>
      <c r="L38" s="33">
        <v>0</v>
      </c>
      <c r="M38" s="1">
        <v>0</v>
      </c>
      <c r="N38" s="1"/>
      <c r="O38" s="1"/>
      <c r="P38" s="1"/>
      <c r="Q38" s="1">
        <v>0</v>
      </c>
      <c r="R38" s="1">
        <v>0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1">
        <v>37</v>
      </c>
      <c r="B39" s="7"/>
      <c r="C39" s="33" t="s">
        <v>107</v>
      </c>
      <c r="D39" s="10"/>
      <c r="E39" s="1"/>
      <c r="F39" s="1"/>
      <c r="G39" s="1"/>
      <c r="H39" s="1"/>
      <c r="I39" s="1"/>
      <c r="J39" s="1"/>
      <c r="K39" s="1">
        <v>0</v>
      </c>
      <c r="L39" s="33">
        <v>0</v>
      </c>
      <c r="M39" s="1">
        <v>0</v>
      </c>
      <c r="N39" s="1"/>
      <c r="O39" s="1"/>
      <c r="P39" s="1"/>
      <c r="Q39" s="1">
        <v>0</v>
      </c>
      <c r="R39" s="1">
        <v>0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 s="1">
        <v>38</v>
      </c>
      <c r="B40" s="7"/>
      <c r="C40" s="33" t="s">
        <v>92</v>
      </c>
      <c r="D40" s="10"/>
      <c r="E40" s="1"/>
      <c r="F40" s="1"/>
      <c r="G40" s="1"/>
      <c r="H40" s="1"/>
      <c r="I40" s="1"/>
      <c r="J40" s="1"/>
      <c r="K40" s="1">
        <v>0</v>
      </c>
      <c r="L40" s="33">
        <v>0</v>
      </c>
      <c r="M40" s="1">
        <v>0</v>
      </c>
      <c r="N40" s="1"/>
      <c r="O40" s="1"/>
      <c r="P40" s="1"/>
      <c r="Q40" s="1">
        <v>0</v>
      </c>
      <c r="R40" s="1">
        <v>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1">
        <v>39</v>
      </c>
      <c r="B41" s="7"/>
      <c r="C41" s="33" t="s">
        <v>96</v>
      </c>
      <c r="D41" s="10"/>
      <c r="E41" s="1"/>
      <c r="F41" s="1"/>
      <c r="G41" s="1"/>
      <c r="H41" s="1"/>
      <c r="I41" s="1"/>
      <c r="J41" s="1"/>
      <c r="K41" s="1">
        <v>0</v>
      </c>
      <c r="L41" s="33">
        <v>0</v>
      </c>
      <c r="M41" s="1">
        <v>0</v>
      </c>
      <c r="N41" s="1"/>
      <c r="O41" s="1"/>
      <c r="P41" s="1"/>
      <c r="Q41" s="1">
        <v>0</v>
      </c>
      <c r="R41" s="1">
        <v>0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 s="1">
        <v>40</v>
      </c>
      <c r="B42" s="7"/>
      <c r="C42" s="33" t="s">
        <v>97</v>
      </c>
      <c r="D42" s="10"/>
      <c r="E42" s="1"/>
      <c r="F42" s="1"/>
      <c r="G42" s="1"/>
      <c r="H42" s="1"/>
      <c r="I42" s="1"/>
      <c r="J42" s="1"/>
      <c r="K42" s="1">
        <v>0</v>
      </c>
      <c r="L42" s="33">
        <v>0</v>
      </c>
      <c r="M42" s="1">
        <v>0</v>
      </c>
      <c r="N42" s="1"/>
      <c r="O42" s="1"/>
      <c r="P42" s="1"/>
      <c r="Q42" s="1">
        <v>0</v>
      </c>
      <c r="R42" s="1">
        <v>0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 s="1">
        <v>41</v>
      </c>
      <c r="B43" s="7"/>
      <c r="C43" s="33" t="s">
        <v>106</v>
      </c>
      <c r="D43" s="10"/>
      <c r="E43" s="1"/>
      <c r="F43" s="1"/>
      <c r="G43" s="1"/>
      <c r="H43" s="1"/>
      <c r="I43" s="1"/>
      <c r="J43" s="1"/>
      <c r="K43" s="1">
        <v>0</v>
      </c>
      <c r="L43" s="33">
        <v>0</v>
      </c>
      <c r="M43" s="1">
        <v>0</v>
      </c>
      <c r="N43" s="1"/>
      <c r="O43" s="1"/>
      <c r="P43" s="1"/>
      <c r="Q43" s="1">
        <v>0</v>
      </c>
      <c r="R43" s="1">
        <v>0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 s="1">
        <v>42</v>
      </c>
      <c r="B44" s="7"/>
      <c r="C44" s="33" t="s">
        <v>109</v>
      </c>
      <c r="D44" s="10"/>
      <c r="E44" s="1"/>
      <c r="F44" s="1"/>
      <c r="G44" s="1"/>
      <c r="H44" s="1"/>
      <c r="I44" s="1"/>
      <c r="J44" s="1"/>
      <c r="K44" s="1">
        <v>0</v>
      </c>
      <c r="L44" s="33">
        <v>0</v>
      </c>
      <c r="M44" s="1">
        <v>0</v>
      </c>
      <c r="N44" s="1"/>
      <c r="O44" s="1"/>
      <c r="P44" s="1"/>
      <c r="Q44" s="1">
        <v>0</v>
      </c>
      <c r="R44" s="1">
        <v>0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 s="1">
        <v>43</v>
      </c>
      <c r="B45" s="7"/>
      <c r="C45" s="33" t="s">
        <v>103</v>
      </c>
      <c r="D45" s="10"/>
      <c r="E45" s="1"/>
      <c r="F45" s="1"/>
      <c r="G45" s="1"/>
      <c r="H45" s="1"/>
      <c r="I45" s="1"/>
      <c r="J45" s="1"/>
      <c r="K45" s="1">
        <v>0</v>
      </c>
      <c r="L45" s="33">
        <v>0</v>
      </c>
      <c r="M45" s="1">
        <v>0</v>
      </c>
      <c r="N45" s="1"/>
      <c r="O45" s="1"/>
      <c r="P45" s="1"/>
      <c r="Q45" s="1">
        <v>0</v>
      </c>
      <c r="R45" s="1"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 s="1">
        <v>44</v>
      </c>
      <c r="B46" s="7"/>
      <c r="C46" s="33" t="s">
        <v>108</v>
      </c>
      <c r="D46" s="10"/>
      <c r="E46" s="1"/>
      <c r="F46" s="1"/>
      <c r="G46" s="1"/>
      <c r="H46" s="1"/>
      <c r="I46" s="1"/>
      <c r="J46" s="1"/>
      <c r="K46" s="1">
        <v>0</v>
      </c>
      <c r="L46" s="33">
        <v>0</v>
      </c>
      <c r="M46" s="1">
        <v>0</v>
      </c>
      <c r="N46" s="1"/>
      <c r="O46" s="1"/>
      <c r="P46" s="1"/>
      <c r="Q46" s="1">
        <v>0</v>
      </c>
      <c r="R46" s="1">
        <v>0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</sheetData>
  <autoFilter ref="A2:AJ2"/>
  <conditionalFormatting sqref="C3:C4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46"/>
  <sheetViews>
    <sheetView workbookViewId="0">
      <selection activeCell="A2" sqref="A2"/>
    </sheetView>
  </sheetViews>
  <sheetFormatPr defaultRowHeight="14.5"/>
  <cols>
    <col min="1" max="1" width="5.90625" customWidth="1"/>
    <col min="2" max="2" width="10.08984375" bestFit="1" customWidth="1"/>
    <col min="3" max="3" width="15.6328125" bestFit="1" customWidth="1"/>
    <col min="4" max="4" width="16.90625" bestFit="1" customWidth="1"/>
    <col min="5" max="5" width="8" bestFit="1" customWidth="1"/>
    <col min="6" max="6" width="13.08984375" bestFit="1" customWidth="1"/>
    <col min="7" max="26" width="10.54296875" bestFit="1" customWidth="1"/>
    <col min="27" max="27" width="10.08984375" bestFit="1" customWidth="1"/>
  </cols>
  <sheetData>
    <row r="1" spans="1:27" ht="18.5">
      <c r="A1" s="82" t="s">
        <v>150</v>
      </c>
      <c r="B1" s="1"/>
      <c r="C1" s="1"/>
      <c r="D1" s="1"/>
      <c r="E1" s="1"/>
      <c r="F1" s="1"/>
      <c r="G1" s="1">
        <f t="shared" ref="G1:AA1" si="0">SUM(G3:G53)</f>
        <v>33669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</row>
    <row r="2" spans="1:27" ht="39">
      <c r="A2" s="24" t="s">
        <v>44</v>
      </c>
      <c r="B2" s="25" t="s">
        <v>43</v>
      </c>
      <c r="C2" s="24" t="s">
        <v>42</v>
      </c>
      <c r="D2" s="26" t="s">
        <v>0</v>
      </c>
      <c r="E2" s="26" t="s">
        <v>45</v>
      </c>
      <c r="F2" s="26" t="s">
        <v>46</v>
      </c>
      <c r="G2" s="13">
        <v>44784</v>
      </c>
      <c r="H2" s="13">
        <v>44785</v>
      </c>
      <c r="I2" s="13">
        <v>44786</v>
      </c>
      <c r="J2" s="13">
        <v>44787</v>
      </c>
      <c r="K2" s="13">
        <v>44788</v>
      </c>
      <c r="L2" s="13">
        <v>44789</v>
      </c>
      <c r="M2" s="13">
        <v>44790</v>
      </c>
      <c r="N2" s="13">
        <v>44791</v>
      </c>
      <c r="O2" s="13">
        <v>44792</v>
      </c>
      <c r="P2" s="13">
        <v>44793</v>
      </c>
      <c r="Q2" s="13">
        <v>44794</v>
      </c>
      <c r="R2" s="13">
        <v>44795</v>
      </c>
      <c r="S2" s="13">
        <v>44796</v>
      </c>
      <c r="T2" s="13">
        <v>44797</v>
      </c>
      <c r="U2" s="13">
        <v>44798</v>
      </c>
      <c r="V2" s="13">
        <v>44799</v>
      </c>
      <c r="W2" s="13">
        <v>44800</v>
      </c>
      <c r="X2" s="13">
        <v>44801</v>
      </c>
      <c r="Y2" s="13">
        <v>44802</v>
      </c>
      <c r="Z2" s="13">
        <v>44803</v>
      </c>
      <c r="AA2" s="13">
        <v>44804</v>
      </c>
    </row>
    <row r="3" spans="1:27">
      <c r="A3" s="8">
        <v>1</v>
      </c>
      <c r="B3" s="2">
        <v>8619</v>
      </c>
      <c r="C3" s="11" t="s">
        <v>71</v>
      </c>
      <c r="D3" s="9" t="s">
        <v>1</v>
      </c>
      <c r="E3" s="3"/>
      <c r="F3" s="14" t="s">
        <v>47</v>
      </c>
      <c r="G3" s="7">
        <f>366+270</f>
        <v>636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7">
      <c r="A4" s="1">
        <v>2</v>
      </c>
      <c r="B4" s="2">
        <v>8607</v>
      </c>
      <c r="C4" s="34" t="s">
        <v>72</v>
      </c>
      <c r="D4" s="9" t="s">
        <v>2</v>
      </c>
      <c r="E4" s="3"/>
      <c r="F4" s="18" t="s">
        <v>47</v>
      </c>
      <c r="G4" s="7">
        <f>970+454</f>
        <v>1424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7">
      <c r="A5" s="1">
        <v>3</v>
      </c>
      <c r="B5" s="2">
        <v>8618</v>
      </c>
      <c r="C5" s="34" t="s">
        <v>73</v>
      </c>
      <c r="D5" s="9" t="s">
        <v>3</v>
      </c>
      <c r="E5" s="3"/>
      <c r="F5" s="14" t="s">
        <v>47</v>
      </c>
      <c r="G5" s="7">
        <f>1225+588</f>
        <v>1813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>
      <c r="A6" s="1">
        <v>4</v>
      </c>
      <c r="B6" s="4">
        <v>8665</v>
      </c>
      <c r="C6" s="11" t="s">
        <v>70</v>
      </c>
      <c r="D6" s="9" t="s">
        <v>4</v>
      </c>
      <c r="E6" s="3"/>
      <c r="F6" s="14" t="s">
        <v>47</v>
      </c>
      <c r="G6" s="7">
        <f>3444+424</f>
        <v>3868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7">
      <c r="A7" s="1">
        <v>5</v>
      </c>
      <c r="B7" s="4">
        <v>8875</v>
      </c>
      <c r="C7" s="11" t="s">
        <v>69</v>
      </c>
      <c r="D7" s="9" t="s">
        <v>5</v>
      </c>
      <c r="E7" s="3"/>
      <c r="F7" s="14" t="s">
        <v>47</v>
      </c>
      <c r="G7" s="81">
        <f>1+384</f>
        <v>385</v>
      </c>
      <c r="H7" s="7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7">
      <c r="A8" s="1">
        <v>6</v>
      </c>
      <c r="B8" s="4" t="s">
        <v>11</v>
      </c>
      <c r="C8" s="11" t="s">
        <v>90</v>
      </c>
      <c r="D8" s="9" t="s">
        <v>12</v>
      </c>
      <c r="E8" s="3"/>
      <c r="F8" s="14" t="e">
        <v>#N/A</v>
      </c>
      <c r="G8" s="7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7">
      <c r="A9" s="1">
        <v>7</v>
      </c>
      <c r="B9" s="2">
        <v>8636</v>
      </c>
      <c r="C9" s="11" t="s">
        <v>84</v>
      </c>
      <c r="D9" s="9" t="s">
        <v>6</v>
      </c>
      <c r="E9" s="5"/>
      <c r="F9" s="15" t="s">
        <v>48</v>
      </c>
      <c r="G9" s="7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7">
      <c r="A10" s="1">
        <v>8</v>
      </c>
      <c r="B10" s="2">
        <v>8722</v>
      </c>
      <c r="C10" s="11" t="s">
        <v>86</v>
      </c>
      <c r="D10" s="9" t="s">
        <v>7</v>
      </c>
      <c r="E10" s="5"/>
      <c r="F10" s="15" t="s">
        <v>48</v>
      </c>
      <c r="G10" s="7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7">
      <c r="A11" s="1">
        <v>9</v>
      </c>
      <c r="B11" s="2">
        <v>8800</v>
      </c>
      <c r="C11" s="11" t="s">
        <v>78</v>
      </c>
      <c r="D11" s="9" t="s">
        <v>8</v>
      </c>
      <c r="E11" s="5"/>
      <c r="F11" s="15" t="s">
        <v>48</v>
      </c>
      <c r="G11" s="7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7">
      <c r="A12" s="1">
        <v>10</v>
      </c>
      <c r="B12" s="2">
        <v>8663</v>
      </c>
      <c r="C12" s="11" t="s">
        <v>77</v>
      </c>
      <c r="D12" s="9" t="s">
        <v>9</v>
      </c>
      <c r="E12" s="5"/>
      <c r="F12" s="15" t="s">
        <v>48</v>
      </c>
      <c r="G12" s="7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7">
      <c r="A13" s="1">
        <v>11</v>
      </c>
      <c r="B13" s="2" t="s">
        <v>13</v>
      </c>
      <c r="C13" s="11" t="s">
        <v>102</v>
      </c>
      <c r="D13" s="9" t="s">
        <v>10</v>
      </c>
      <c r="E13" s="5"/>
      <c r="F13" s="15" t="s">
        <v>48</v>
      </c>
      <c r="G13" s="7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>
      <c r="A14" s="1">
        <v>12</v>
      </c>
      <c r="B14" s="4" t="s">
        <v>14</v>
      </c>
      <c r="C14" s="11" t="s">
        <v>68</v>
      </c>
      <c r="D14" s="10">
        <v>544640100115</v>
      </c>
      <c r="E14" s="6"/>
      <c r="F14" s="16" t="s">
        <v>49</v>
      </c>
      <c r="G14" s="7">
        <v>2362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7">
      <c r="A15" s="1">
        <v>13</v>
      </c>
      <c r="B15" s="4" t="s">
        <v>15</v>
      </c>
      <c r="C15" s="11" t="s">
        <v>81</v>
      </c>
      <c r="D15" s="10">
        <v>541240103703</v>
      </c>
      <c r="E15" s="6"/>
      <c r="F15" s="16" t="s">
        <v>49</v>
      </c>
      <c r="G15" s="7">
        <v>1690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7">
      <c r="A16" s="1">
        <v>14</v>
      </c>
      <c r="B16" s="4" t="s">
        <v>16</v>
      </c>
      <c r="C16" s="11" t="s">
        <v>80</v>
      </c>
      <c r="D16" s="10">
        <v>541240103702</v>
      </c>
      <c r="E16" s="6"/>
      <c r="F16" s="16" t="s">
        <v>49</v>
      </c>
      <c r="G16" s="7">
        <v>2434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</v>
      </c>
      <c r="B17" s="4" t="s">
        <v>17</v>
      </c>
      <c r="C17" s="11" t="s">
        <v>76</v>
      </c>
      <c r="D17" s="10">
        <v>544640103806</v>
      </c>
      <c r="E17" s="6"/>
      <c r="F17" s="16" t="s">
        <v>49</v>
      </c>
      <c r="G17" s="7">
        <v>621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16</v>
      </c>
      <c r="B18" s="4" t="s">
        <v>18</v>
      </c>
      <c r="C18" s="11" t="s">
        <v>89</v>
      </c>
      <c r="D18" s="10">
        <v>544640103803</v>
      </c>
      <c r="E18" s="6"/>
      <c r="F18" s="16" t="s">
        <v>49</v>
      </c>
      <c r="G18" s="7">
        <v>791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17</v>
      </c>
      <c r="B19" s="4" t="s">
        <v>19</v>
      </c>
      <c r="C19" s="11" t="s">
        <v>82</v>
      </c>
      <c r="D19" s="10">
        <v>544640103804</v>
      </c>
      <c r="E19" s="6"/>
      <c r="F19" s="16" t="s">
        <v>49</v>
      </c>
      <c r="G19" s="7">
        <v>233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18</v>
      </c>
      <c r="B20" s="4" t="s">
        <v>20</v>
      </c>
      <c r="C20" s="11" t="s">
        <v>87</v>
      </c>
      <c r="D20" s="10">
        <v>544640103701</v>
      </c>
      <c r="E20" s="6"/>
      <c r="F20" s="16" t="s">
        <v>49</v>
      </c>
      <c r="G20" s="7">
        <v>918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19</v>
      </c>
      <c r="B21" s="4" t="s">
        <v>21</v>
      </c>
      <c r="C21" s="11" t="s">
        <v>51</v>
      </c>
      <c r="D21" s="10">
        <v>544640103702</v>
      </c>
      <c r="E21" s="6"/>
      <c r="F21" s="16" t="s">
        <v>49</v>
      </c>
      <c r="G21" s="7">
        <v>791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20</v>
      </c>
      <c r="B22" s="2">
        <v>8728</v>
      </c>
      <c r="C22" s="11" t="s">
        <v>99</v>
      </c>
      <c r="D22" s="10">
        <v>544540103801</v>
      </c>
      <c r="E22" s="6"/>
      <c r="F22" s="16" t="e">
        <v>#N/A</v>
      </c>
      <c r="G22" s="7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21</v>
      </c>
      <c r="B23" s="2">
        <v>8976</v>
      </c>
      <c r="C23" s="11" t="s">
        <v>22</v>
      </c>
      <c r="D23" s="10">
        <v>544540103805</v>
      </c>
      <c r="E23" s="6"/>
      <c r="F23" s="16" t="e">
        <v>#N/A</v>
      </c>
      <c r="G23" s="7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22</v>
      </c>
      <c r="B24" s="4">
        <v>8695</v>
      </c>
      <c r="C24" s="11" t="s">
        <v>74</v>
      </c>
      <c r="D24" s="10" t="s">
        <v>23</v>
      </c>
      <c r="E24" s="6"/>
      <c r="F24" s="17" t="s">
        <v>50</v>
      </c>
      <c r="G24" s="7">
        <v>2369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23</v>
      </c>
      <c r="B25" s="4">
        <v>8696</v>
      </c>
      <c r="C25" s="11" t="s">
        <v>75</v>
      </c>
      <c r="D25" s="10" t="s">
        <v>24</v>
      </c>
      <c r="E25" s="6"/>
      <c r="F25" s="17" t="s">
        <v>50</v>
      </c>
      <c r="G25" s="7">
        <v>2950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24</v>
      </c>
      <c r="B26" s="4">
        <v>8697</v>
      </c>
      <c r="C26" s="11" t="s">
        <v>93</v>
      </c>
      <c r="D26" s="10" t="s">
        <v>25</v>
      </c>
      <c r="E26" s="6"/>
      <c r="F26" s="17" t="s">
        <v>50</v>
      </c>
      <c r="G26" s="7">
        <v>1372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25</v>
      </c>
      <c r="B27" s="4">
        <v>8698</v>
      </c>
      <c r="C27" s="11" t="s">
        <v>79</v>
      </c>
      <c r="D27" s="10" t="s">
        <v>26</v>
      </c>
      <c r="E27" s="6"/>
      <c r="F27" s="17" t="s">
        <v>50</v>
      </c>
      <c r="G27" s="7">
        <v>3144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26</v>
      </c>
      <c r="B28" s="4">
        <v>8754</v>
      </c>
      <c r="C28" s="11" t="s">
        <v>85</v>
      </c>
      <c r="D28" s="10" t="s">
        <v>27</v>
      </c>
      <c r="E28" s="6"/>
      <c r="F28" s="17" t="s">
        <v>50</v>
      </c>
      <c r="G28" s="7">
        <v>1143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27</v>
      </c>
      <c r="B29" s="4">
        <v>8757</v>
      </c>
      <c r="C29" s="11" t="s">
        <v>94</v>
      </c>
      <c r="D29" s="10" t="s">
        <v>28</v>
      </c>
      <c r="E29" s="6"/>
      <c r="F29" s="17" t="s">
        <v>50</v>
      </c>
      <c r="G29" s="7">
        <v>243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28</v>
      </c>
      <c r="B30" s="4" t="s">
        <v>29</v>
      </c>
      <c r="C30" s="34" t="s">
        <v>88</v>
      </c>
      <c r="D30" s="10" t="s">
        <v>30</v>
      </c>
      <c r="E30" s="6"/>
      <c r="F30" s="17" t="s">
        <v>50</v>
      </c>
      <c r="G30" s="7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29</v>
      </c>
      <c r="B31" s="7" t="s">
        <v>31</v>
      </c>
      <c r="C31" s="34" t="s">
        <v>83</v>
      </c>
      <c r="D31" s="10" t="s">
        <v>32</v>
      </c>
      <c r="E31" s="6"/>
      <c r="F31" s="17" t="s">
        <v>50</v>
      </c>
      <c r="G31" s="7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>
        <v>30</v>
      </c>
      <c r="B32" s="7" t="s">
        <v>33</v>
      </c>
      <c r="C32" s="11" t="s">
        <v>95</v>
      </c>
      <c r="D32" s="10" t="s">
        <v>34</v>
      </c>
      <c r="E32" s="6"/>
      <c r="F32" s="17" t="s">
        <v>50</v>
      </c>
      <c r="G32" s="7">
        <v>512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>
        <v>31</v>
      </c>
      <c r="B33" s="7">
        <v>8827</v>
      </c>
      <c r="C33" s="11" t="s">
        <v>105</v>
      </c>
      <c r="D33" s="10" t="s">
        <v>35</v>
      </c>
      <c r="E33" s="6"/>
      <c r="F33" s="17" t="s">
        <v>50</v>
      </c>
      <c r="G33" s="7">
        <v>248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>
        <v>32</v>
      </c>
      <c r="B34" s="7">
        <v>8700</v>
      </c>
      <c r="C34" s="11" t="s">
        <v>98</v>
      </c>
      <c r="D34" s="10" t="s">
        <v>36</v>
      </c>
      <c r="E34" s="6"/>
      <c r="F34" s="17" t="s">
        <v>50</v>
      </c>
      <c r="G34" s="7">
        <v>1628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>
        <v>33</v>
      </c>
      <c r="B35" s="7">
        <v>8829</v>
      </c>
      <c r="C35" s="11" t="s">
        <v>104</v>
      </c>
      <c r="D35" s="10" t="s">
        <v>37</v>
      </c>
      <c r="E35" s="6"/>
      <c r="F35" s="17" t="s">
        <v>50</v>
      </c>
      <c r="G35" s="7">
        <v>206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>
        <v>34</v>
      </c>
      <c r="B36" s="7" t="s">
        <v>38</v>
      </c>
      <c r="C36" s="11" t="s">
        <v>101</v>
      </c>
      <c r="D36" s="10" t="s">
        <v>39</v>
      </c>
      <c r="E36" s="6"/>
      <c r="F36" s="17" t="s">
        <v>50</v>
      </c>
      <c r="G36" s="7">
        <v>1888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>
        <v>35</v>
      </c>
      <c r="B37" s="7">
        <v>8670</v>
      </c>
      <c r="C37" s="11" t="s">
        <v>40</v>
      </c>
      <c r="D37" s="10" t="s">
        <v>41</v>
      </c>
      <c r="E37" s="6"/>
      <c r="F37" s="17" t="s">
        <v>100</v>
      </c>
      <c r="G37" s="7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>
        <v>36</v>
      </c>
      <c r="B38" s="7"/>
      <c r="C38" s="33" t="s">
        <v>91</v>
      </c>
      <c r="D38" s="10"/>
      <c r="E38" s="1"/>
      <c r="F38" s="1"/>
      <c r="G38" s="7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>
        <v>37</v>
      </c>
      <c r="B39" s="7"/>
      <c r="C39" s="33" t="s">
        <v>107</v>
      </c>
      <c r="D39" s="10"/>
      <c r="E39" s="1"/>
      <c r="F39" s="1"/>
      <c r="G39" s="7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>
        <v>38</v>
      </c>
      <c r="B40" s="7"/>
      <c r="C40" s="33" t="s">
        <v>92</v>
      </c>
      <c r="D40" s="10"/>
      <c r="E40" s="1"/>
      <c r="F40" s="1"/>
      <c r="G40" s="7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>
        <v>39</v>
      </c>
      <c r="B41" s="7"/>
      <c r="C41" s="33" t="s">
        <v>96</v>
      </c>
      <c r="D41" s="10"/>
      <c r="E41" s="1"/>
      <c r="F41" s="1"/>
      <c r="G41" s="7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>
        <v>40</v>
      </c>
      <c r="B42" s="7"/>
      <c r="C42" s="33" t="s">
        <v>97</v>
      </c>
      <c r="D42" s="10"/>
      <c r="E42" s="1"/>
      <c r="F42" s="1"/>
      <c r="G42" s="7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>
        <v>41</v>
      </c>
      <c r="B43" s="7"/>
      <c r="C43" s="33" t="s">
        <v>106</v>
      </c>
      <c r="D43" s="10"/>
      <c r="E43" s="1"/>
      <c r="F43" s="1"/>
      <c r="G43" s="7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>
        <v>42</v>
      </c>
      <c r="B44" s="7"/>
      <c r="C44" s="33" t="s">
        <v>109</v>
      </c>
      <c r="D44" s="10"/>
      <c r="E44" s="1"/>
      <c r="F44" s="1"/>
      <c r="G44" s="7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>
        <v>43</v>
      </c>
      <c r="B45" s="7"/>
      <c r="C45" s="33" t="s">
        <v>103</v>
      </c>
      <c r="D45" s="10"/>
      <c r="E45" s="1"/>
      <c r="F45" s="1"/>
      <c r="G45" s="7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>
        <v>44</v>
      </c>
      <c r="B46" s="7"/>
      <c r="C46" s="33" t="s">
        <v>108</v>
      </c>
      <c r="D46" s="10"/>
      <c r="E46" s="1"/>
      <c r="F46" s="1"/>
      <c r="G46" s="7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</sheetData>
  <conditionalFormatting sqref="C3:C4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workbookViewId="0">
      <pane xSplit="7" ySplit="2" topLeftCell="H4" activePane="bottomRight" state="frozen"/>
      <selection pane="topRight" activeCell="H1" sqref="H1"/>
      <selection pane="bottomLeft" activeCell="A3" sqref="A3"/>
      <selection pane="bottomRight" activeCell="A15" sqref="A15"/>
    </sheetView>
  </sheetViews>
  <sheetFormatPr defaultRowHeight="14.5"/>
  <cols>
    <col min="1" max="1" width="5.90625" customWidth="1"/>
    <col min="2" max="2" width="10.08984375" bestFit="1" customWidth="1"/>
    <col min="3" max="3" width="15.6328125" bestFit="1" customWidth="1"/>
    <col min="4" max="4" width="16.90625" bestFit="1" customWidth="1"/>
    <col min="5" max="5" width="19.36328125" customWidth="1"/>
    <col min="6" max="6" width="13.08984375" bestFit="1" customWidth="1"/>
    <col min="7" max="7" width="9" customWidth="1"/>
    <col min="8" max="37" width="10.54296875" bestFit="1" customWidth="1"/>
    <col min="38" max="38" width="10.08984375" bestFit="1" customWidth="1"/>
  </cols>
  <sheetData>
    <row r="1" spans="1:38" ht="23.5">
      <c r="A1" s="20" t="s">
        <v>61</v>
      </c>
      <c r="B1" s="1"/>
      <c r="C1" s="1"/>
      <c r="D1" s="1"/>
      <c r="E1" s="1"/>
      <c r="F1" s="1"/>
      <c r="G1" s="76">
        <f t="shared" ref="G1:AL1" si="0">SUM(G3:G78)</f>
        <v>32386</v>
      </c>
      <c r="H1" s="1">
        <f t="shared" si="0"/>
        <v>0</v>
      </c>
      <c r="I1" s="1">
        <f t="shared" si="0"/>
        <v>1500</v>
      </c>
      <c r="J1" s="1">
        <f t="shared" si="0"/>
        <v>4469</v>
      </c>
      <c r="K1" s="1">
        <f t="shared" si="0"/>
        <v>4195</v>
      </c>
      <c r="L1" s="1">
        <f t="shared" si="0"/>
        <v>4225</v>
      </c>
      <c r="M1" s="1">
        <f t="shared" si="0"/>
        <v>3538</v>
      </c>
      <c r="N1" s="1">
        <f t="shared" si="0"/>
        <v>0</v>
      </c>
      <c r="O1" s="1">
        <f t="shared" si="0"/>
        <v>3130</v>
      </c>
      <c r="P1" s="1">
        <f t="shared" si="0"/>
        <v>3435</v>
      </c>
      <c r="Q1" s="75">
        <f t="shared" si="0"/>
        <v>6094</v>
      </c>
      <c r="R1" s="1">
        <f t="shared" si="0"/>
        <v>1800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  <c r="AH1" s="1">
        <f t="shared" si="0"/>
        <v>0</v>
      </c>
      <c r="AI1" s="1">
        <f t="shared" si="0"/>
        <v>0</v>
      </c>
      <c r="AJ1" s="1">
        <f t="shared" si="0"/>
        <v>0</v>
      </c>
      <c r="AK1" s="1">
        <f t="shared" si="0"/>
        <v>0</v>
      </c>
      <c r="AL1" s="1">
        <f t="shared" si="0"/>
        <v>0</v>
      </c>
    </row>
    <row r="2" spans="1:38" ht="26">
      <c r="A2" s="24" t="s">
        <v>44</v>
      </c>
      <c r="B2" s="25" t="s">
        <v>43</v>
      </c>
      <c r="C2" s="24" t="s">
        <v>42</v>
      </c>
      <c r="D2" s="26" t="s">
        <v>0</v>
      </c>
      <c r="E2" s="26" t="s">
        <v>45</v>
      </c>
      <c r="F2" s="26" t="s">
        <v>46</v>
      </c>
      <c r="G2" s="26" t="s">
        <v>62</v>
      </c>
      <c r="H2" s="13">
        <v>44774</v>
      </c>
      <c r="I2" s="13">
        <v>44775</v>
      </c>
      <c r="J2" s="13">
        <v>44776</v>
      </c>
      <c r="K2" s="13">
        <v>44777</v>
      </c>
      <c r="L2" s="13">
        <v>44778</v>
      </c>
      <c r="M2" s="13">
        <v>44779</v>
      </c>
      <c r="N2" s="13">
        <v>44780</v>
      </c>
      <c r="O2" s="13">
        <v>44781</v>
      </c>
      <c r="P2" s="13">
        <v>44782</v>
      </c>
      <c r="Q2" s="13">
        <v>44783</v>
      </c>
      <c r="R2" s="13">
        <v>44784</v>
      </c>
      <c r="S2" s="13">
        <v>44785</v>
      </c>
      <c r="T2" s="13">
        <v>44786</v>
      </c>
      <c r="U2" s="13">
        <v>44787</v>
      </c>
      <c r="V2" s="13">
        <v>44788</v>
      </c>
      <c r="W2" s="13">
        <v>44789</v>
      </c>
      <c r="X2" s="13">
        <v>44790</v>
      </c>
      <c r="Y2" s="13">
        <v>44791</v>
      </c>
      <c r="Z2" s="13">
        <v>44792</v>
      </c>
      <c r="AA2" s="13">
        <v>44793</v>
      </c>
      <c r="AB2" s="13">
        <v>44794</v>
      </c>
      <c r="AC2" s="13">
        <v>44795</v>
      </c>
      <c r="AD2" s="13">
        <v>44796</v>
      </c>
      <c r="AE2" s="13">
        <v>44797</v>
      </c>
      <c r="AF2" s="13">
        <v>44798</v>
      </c>
      <c r="AG2" s="13">
        <v>44799</v>
      </c>
      <c r="AH2" s="13">
        <v>44800</v>
      </c>
      <c r="AI2" s="13">
        <v>44801</v>
      </c>
      <c r="AJ2" s="13">
        <v>44802</v>
      </c>
      <c r="AK2" s="13">
        <v>44803</v>
      </c>
      <c r="AL2" s="13">
        <v>44804</v>
      </c>
    </row>
    <row r="3" spans="1:38">
      <c r="A3" s="8">
        <v>1</v>
      </c>
      <c r="B3" s="2">
        <v>8619</v>
      </c>
      <c r="C3" s="11" t="s">
        <v>71</v>
      </c>
      <c r="D3" s="9" t="s">
        <v>1</v>
      </c>
      <c r="E3" s="3"/>
      <c r="F3" s="14" t="s">
        <v>47</v>
      </c>
      <c r="G3" s="1">
        <f>SUM(H3:AL3)</f>
        <v>60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>
        <v>2</v>
      </c>
      <c r="B4" s="2">
        <v>8607</v>
      </c>
      <c r="C4" s="34" t="s">
        <v>72</v>
      </c>
      <c r="D4" s="9" t="s">
        <v>2</v>
      </c>
      <c r="E4" s="3"/>
      <c r="F4" s="18" t="s">
        <v>47</v>
      </c>
      <c r="G4" s="1">
        <f t="shared" ref="G4:G37" si="1">SUM(H4:AL4)</f>
        <v>3900</v>
      </c>
      <c r="H4" s="1">
        <v>0</v>
      </c>
      <c r="I4" s="1">
        <v>300</v>
      </c>
      <c r="J4" s="1">
        <v>175</v>
      </c>
      <c r="K4" s="1">
        <v>525</v>
      </c>
      <c r="L4" s="1">
        <v>650</v>
      </c>
      <c r="M4" s="1">
        <v>400</v>
      </c>
      <c r="N4" s="1">
        <v>0</v>
      </c>
      <c r="O4" s="1">
        <v>0</v>
      </c>
      <c r="P4" s="1">
        <v>425</v>
      </c>
      <c r="Q4" s="1">
        <v>900</v>
      </c>
      <c r="R4" s="1">
        <v>525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8">
        <v>3</v>
      </c>
      <c r="B5" s="2">
        <v>8618</v>
      </c>
      <c r="C5" s="34" t="s">
        <v>73</v>
      </c>
      <c r="D5" s="9" t="s">
        <v>3</v>
      </c>
      <c r="E5" s="3"/>
      <c r="F5" s="14" t="s">
        <v>47</v>
      </c>
      <c r="G5" s="1">
        <f t="shared" si="1"/>
        <v>800</v>
      </c>
      <c r="H5" s="1">
        <v>0</v>
      </c>
      <c r="I5" s="1">
        <v>0</v>
      </c>
      <c r="J5" s="1">
        <v>0</v>
      </c>
      <c r="K5" s="1">
        <v>200</v>
      </c>
      <c r="L5" s="1">
        <v>125</v>
      </c>
      <c r="M5" s="1">
        <v>400</v>
      </c>
      <c r="N5" s="1">
        <v>0</v>
      </c>
      <c r="O5" s="1">
        <v>0</v>
      </c>
      <c r="P5" s="1">
        <v>0</v>
      </c>
      <c r="Q5" s="1">
        <v>0</v>
      </c>
      <c r="R5" s="1">
        <v>75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">
        <v>4</v>
      </c>
      <c r="B6" s="4">
        <v>8665</v>
      </c>
      <c r="C6" s="11" t="s">
        <v>70</v>
      </c>
      <c r="D6" s="9" t="s">
        <v>4</v>
      </c>
      <c r="E6" s="3"/>
      <c r="F6" s="14" t="s">
        <v>47</v>
      </c>
      <c r="G6" s="1">
        <f t="shared" si="1"/>
        <v>5970</v>
      </c>
      <c r="H6" s="1">
        <v>0</v>
      </c>
      <c r="I6" s="1">
        <v>1200</v>
      </c>
      <c r="J6" s="1">
        <v>570</v>
      </c>
      <c r="K6" s="1">
        <v>450</v>
      </c>
      <c r="L6" s="1">
        <v>660</v>
      </c>
      <c r="M6" s="1">
        <v>660</v>
      </c>
      <c r="N6" s="1">
        <v>0</v>
      </c>
      <c r="O6" s="1">
        <v>780</v>
      </c>
      <c r="P6" s="1">
        <v>1050</v>
      </c>
      <c r="Q6" s="75">
        <v>540</v>
      </c>
      <c r="R6" s="1">
        <v>60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8">
        <v>5</v>
      </c>
      <c r="B7" s="4">
        <v>8875</v>
      </c>
      <c r="C7" s="11" t="s">
        <v>69</v>
      </c>
      <c r="D7" s="9" t="s">
        <v>5</v>
      </c>
      <c r="E7" s="3"/>
      <c r="F7" s="14" t="s">
        <v>47</v>
      </c>
      <c r="G7" s="1">
        <f t="shared" si="1"/>
        <v>200</v>
      </c>
      <c r="H7" s="1">
        <v>0</v>
      </c>
      <c r="I7" s="1">
        <v>0</v>
      </c>
      <c r="J7" s="1">
        <v>0</v>
      </c>
      <c r="K7" s="1">
        <v>200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">
        <v>6</v>
      </c>
      <c r="B8" s="4" t="s">
        <v>11</v>
      </c>
      <c r="C8" s="11" t="s">
        <v>90</v>
      </c>
      <c r="D8" s="9" t="s">
        <v>12</v>
      </c>
      <c r="E8" s="3"/>
      <c r="F8" s="14" t="e">
        <v>#N/A</v>
      </c>
      <c r="G8" s="1">
        <f t="shared" si="1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8">
        <v>7</v>
      </c>
      <c r="B9" s="2">
        <v>8636</v>
      </c>
      <c r="C9" s="11" t="s">
        <v>84</v>
      </c>
      <c r="D9" s="9" t="s">
        <v>6</v>
      </c>
      <c r="E9" s="5"/>
      <c r="F9" s="15" t="s">
        <v>48</v>
      </c>
      <c r="G9" s="1">
        <f t="shared" si="1"/>
        <v>6180</v>
      </c>
      <c r="H9" s="1">
        <v>0</v>
      </c>
      <c r="I9" s="1">
        <v>0</v>
      </c>
      <c r="J9" s="1">
        <v>1440</v>
      </c>
      <c r="K9" s="1">
        <v>1140</v>
      </c>
      <c r="L9" s="1">
        <v>240</v>
      </c>
      <c r="M9" s="1">
        <v>1200</v>
      </c>
      <c r="N9" s="1">
        <v>0</v>
      </c>
      <c r="O9" s="1">
        <v>0</v>
      </c>
      <c r="P9" s="1">
        <v>480</v>
      </c>
      <c r="Q9" s="1">
        <v>1680</v>
      </c>
      <c r="R9" s="1"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">
        <v>8</v>
      </c>
      <c r="B10" s="2">
        <v>8722</v>
      </c>
      <c r="C10" s="11" t="s">
        <v>86</v>
      </c>
      <c r="D10" s="9" t="s">
        <v>7</v>
      </c>
      <c r="E10" s="5"/>
      <c r="F10" s="15" t="s">
        <v>48</v>
      </c>
      <c r="G10" s="1">
        <f t="shared" si="1"/>
        <v>1826</v>
      </c>
      <c r="H10" s="1">
        <v>0</v>
      </c>
      <c r="I10" s="1">
        <v>0</v>
      </c>
      <c r="J10" s="1">
        <v>484</v>
      </c>
      <c r="K10" s="1">
        <v>0</v>
      </c>
      <c r="L10" s="1">
        <v>0</v>
      </c>
      <c r="M10" s="1">
        <v>198</v>
      </c>
      <c r="N10" s="1">
        <v>0</v>
      </c>
      <c r="O10" s="1">
        <v>0</v>
      </c>
      <c r="P10" s="1">
        <v>0</v>
      </c>
      <c r="Q10" s="1">
        <v>1144</v>
      </c>
      <c r="R10" s="1">
        <v>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8">
        <v>9</v>
      </c>
      <c r="B11" s="2">
        <v>8800</v>
      </c>
      <c r="C11" s="11" t="s">
        <v>78</v>
      </c>
      <c r="D11" s="9" t="s">
        <v>8</v>
      </c>
      <c r="E11" s="5"/>
      <c r="F11" s="15" t="s">
        <v>48</v>
      </c>
      <c r="G11" s="1">
        <f t="shared" si="1"/>
        <v>300</v>
      </c>
      <c r="H11" s="1">
        <v>0</v>
      </c>
      <c r="I11" s="1">
        <v>0</v>
      </c>
      <c r="J11" s="1">
        <v>120</v>
      </c>
      <c r="K11" s="1">
        <v>0</v>
      </c>
      <c r="L11" s="1">
        <v>120</v>
      </c>
      <c r="M11" s="1">
        <v>60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>
        <v>10</v>
      </c>
      <c r="B12" s="2">
        <v>8663</v>
      </c>
      <c r="C12" s="11" t="s">
        <v>77</v>
      </c>
      <c r="D12" s="9" t="s">
        <v>9</v>
      </c>
      <c r="E12" s="5"/>
      <c r="F12" s="15" t="s">
        <v>48</v>
      </c>
      <c r="G12" s="1">
        <f t="shared" si="1"/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8">
        <v>11</v>
      </c>
      <c r="B13" s="2" t="s">
        <v>13</v>
      </c>
      <c r="C13" s="11" t="s">
        <v>102</v>
      </c>
      <c r="D13" s="9" t="s">
        <v>10</v>
      </c>
      <c r="E13" s="5"/>
      <c r="F13" s="15" t="s">
        <v>48</v>
      </c>
      <c r="G13" s="1">
        <f t="shared" si="1"/>
        <v>3480</v>
      </c>
      <c r="H13" s="1">
        <v>0</v>
      </c>
      <c r="I13" s="1">
        <v>0</v>
      </c>
      <c r="J13" s="1">
        <v>720</v>
      </c>
      <c r="K13" s="1">
        <v>600</v>
      </c>
      <c r="L13" s="1">
        <v>480</v>
      </c>
      <c r="M13" s="1">
        <v>300</v>
      </c>
      <c r="N13" s="1">
        <v>0</v>
      </c>
      <c r="O13" s="1">
        <v>0</v>
      </c>
      <c r="P13" s="1">
        <v>360</v>
      </c>
      <c r="Q13" s="1">
        <v>1020</v>
      </c>
      <c r="R13" s="1">
        <v>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>
        <v>12</v>
      </c>
      <c r="B14" s="4" t="s">
        <v>14</v>
      </c>
      <c r="C14" s="11" t="s">
        <v>68</v>
      </c>
      <c r="D14" s="10">
        <v>544640100115</v>
      </c>
      <c r="E14" s="6"/>
      <c r="F14" s="16" t="s">
        <v>49</v>
      </c>
      <c r="G14" s="1">
        <f t="shared" si="1"/>
        <v>1800</v>
      </c>
      <c r="H14" s="1">
        <v>0</v>
      </c>
      <c r="I14" s="1">
        <v>0</v>
      </c>
      <c r="J14" s="1">
        <v>0</v>
      </c>
      <c r="K14" s="1">
        <v>360</v>
      </c>
      <c r="L14" s="1">
        <v>320</v>
      </c>
      <c r="M14" s="1">
        <v>160</v>
      </c>
      <c r="N14" s="1">
        <v>0</v>
      </c>
      <c r="O14" s="1">
        <v>480</v>
      </c>
      <c r="P14" s="1">
        <v>0</v>
      </c>
      <c r="Q14" s="1">
        <v>240</v>
      </c>
      <c r="R14" s="1">
        <v>240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8">
        <v>13</v>
      </c>
      <c r="B15" s="4" t="s">
        <v>15</v>
      </c>
      <c r="C15" s="11" t="s">
        <v>81</v>
      </c>
      <c r="D15" s="10">
        <v>541240103703</v>
      </c>
      <c r="E15" s="6"/>
      <c r="F15" s="16" t="s">
        <v>49</v>
      </c>
      <c r="G15" s="1">
        <f t="shared" si="1"/>
        <v>480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120</v>
      </c>
      <c r="P15" s="1">
        <v>240</v>
      </c>
      <c r="Q15" s="1">
        <v>0</v>
      </c>
      <c r="R15" s="1">
        <v>120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>
        <v>14</v>
      </c>
      <c r="B16" s="4" t="s">
        <v>16</v>
      </c>
      <c r="C16" s="11" t="s">
        <v>80</v>
      </c>
      <c r="D16" s="10">
        <v>541240103702</v>
      </c>
      <c r="E16" s="6"/>
      <c r="F16" s="16" t="s">
        <v>49</v>
      </c>
      <c r="G16" s="1">
        <f t="shared" si="1"/>
        <v>920</v>
      </c>
      <c r="H16" s="1">
        <v>0</v>
      </c>
      <c r="I16" s="1">
        <v>0</v>
      </c>
      <c r="J16" s="1">
        <v>0</v>
      </c>
      <c r="K16" s="1">
        <v>360</v>
      </c>
      <c r="L16" s="1">
        <v>0</v>
      </c>
      <c r="M16" s="1">
        <v>160</v>
      </c>
      <c r="N16" s="1">
        <v>0</v>
      </c>
      <c r="O16" s="1">
        <v>280</v>
      </c>
      <c r="P16" s="1">
        <v>120</v>
      </c>
      <c r="Q16" s="1">
        <v>0</v>
      </c>
      <c r="R16" s="1">
        <v>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8">
        <v>15</v>
      </c>
      <c r="B17" s="4" t="s">
        <v>17</v>
      </c>
      <c r="C17" s="11" t="s">
        <v>76</v>
      </c>
      <c r="D17" s="10">
        <v>544640103806</v>
      </c>
      <c r="E17" s="6"/>
      <c r="F17" s="16" t="s">
        <v>49</v>
      </c>
      <c r="G17" s="1">
        <f t="shared" si="1"/>
        <v>300</v>
      </c>
      <c r="H17" s="1">
        <v>0</v>
      </c>
      <c r="I17" s="1">
        <v>0</v>
      </c>
      <c r="J17" s="1">
        <v>60</v>
      </c>
      <c r="K17" s="1">
        <v>0</v>
      </c>
      <c r="L17" s="1">
        <v>120</v>
      </c>
      <c r="M17" s="1">
        <v>0</v>
      </c>
      <c r="N17" s="1">
        <v>0</v>
      </c>
      <c r="O17" s="1">
        <v>0</v>
      </c>
      <c r="P17" s="1">
        <v>0</v>
      </c>
      <c r="Q17" s="1">
        <v>120</v>
      </c>
      <c r="R17" s="1">
        <v>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>
        <v>16</v>
      </c>
      <c r="B18" s="4" t="s">
        <v>18</v>
      </c>
      <c r="C18" s="11" t="s">
        <v>89</v>
      </c>
      <c r="D18" s="10">
        <v>544640103803</v>
      </c>
      <c r="E18" s="6"/>
      <c r="F18" s="16" t="s">
        <v>49</v>
      </c>
      <c r="G18" s="1">
        <f t="shared" si="1"/>
        <v>160</v>
      </c>
      <c r="H18" s="1">
        <v>0</v>
      </c>
      <c r="I18" s="1">
        <v>0</v>
      </c>
      <c r="J18" s="1">
        <v>40</v>
      </c>
      <c r="K18" s="1">
        <v>0</v>
      </c>
      <c r="L18" s="1">
        <v>120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8">
        <v>17</v>
      </c>
      <c r="B19" s="4" t="s">
        <v>19</v>
      </c>
      <c r="C19" s="11" t="s">
        <v>82</v>
      </c>
      <c r="D19" s="10">
        <v>544640103804</v>
      </c>
      <c r="E19" s="6"/>
      <c r="F19" s="16" t="s">
        <v>49</v>
      </c>
      <c r="G19" s="1">
        <f t="shared" si="1"/>
        <v>140</v>
      </c>
      <c r="H19" s="1">
        <v>0</v>
      </c>
      <c r="I19" s="1">
        <v>0</v>
      </c>
      <c r="J19" s="1">
        <v>20</v>
      </c>
      <c r="K19" s="1">
        <v>0</v>
      </c>
      <c r="L19" s="1">
        <v>120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>
        <v>18</v>
      </c>
      <c r="B20" s="4" t="s">
        <v>20</v>
      </c>
      <c r="C20" s="11" t="s">
        <v>87</v>
      </c>
      <c r="D20" s="10">
        <v>544640103701</v>
      </c>
      <c r="E20" s="6"/>
      <c r="F20" s="16" t="s">
        <v>49</v>
      </c>
      <c r="G20" s="1">
        <f t="shared" si="1"/>
        <v>120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120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8">
        <v>19</v>
      </c>
      <c r="B21" s="4" t="s">
        <v>21</v>
      </c>
      <c r="C21" s="11" t="s">
        <v>51</v>
      </c>
      <c r="D21" s="10">
        <v>544640103702</v>
      </c>
      <c r="E21" s="6"/>
      <c r="F21" s="16" t="s">
        <v>49</v>
      </c>
      <c r="G21" s="1">
        <f t="shared" si="1"/>
        <v>440</v>
      </c>
      <c r="H21" s="1">
        <v>0</v>
      </c>
      <c r="I21" s="1">
        <v>0</v>
      </c>
      <c r="J21" s="1">
        <v>40</v>
      </c>
      <c r="K21" s="1">
        <v>0</v>
      </c>
      <c r="L21" s="1">
        <v>0</v>
      </c>
      <c r="M21" s="1">
        <v>0</v>
      </c>
      <c r="N21" s="1">
        <v>0</v>
      </c>
      <c r="O21" s="1">
        <v>200</v>
      </c>
      <c r="P21" s="1">
        <v>0</v>
      </c>
      <c r="Q21" s="1">
        <v>0</v>
      </c>
      <c r="R21" s="1">
        <v>200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>
        <v>20</v>
      </c>
      <c r="B22" s="2">
        <v>8728</v>
      </c>
      <c r="C22" s="11" t="s">
        <v>99</v>
      </c>
      <c r="D22" s="10">
        <v>544540103801</v>
      </c>
      <c r="E22" s="6"/>
      <c r="F22" s="16" t="e">
        <v>#N/A</v>
      </c>
      <c r="G22" s="1">
        <f t="shared" si="1"/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8">
        <v>21</v>
      </c>
      <c r="B23" s="2">
        <v>8976</v>
      </c>
      <c r="C23" s="11" t="s">
        <v>22</v>
      </c>
      <c r="D23" s="10">
        <v>544540103805</v>
      </c>
      <c r="E23" s="6"/>
      <c r="F23" s="16" t="e">
        <v>#N/A</v>
      </c>
      <c r="G23" s="1">
        <f t="shared" si="1"/>
        <v>1580</v>
      </c>
      <c r="H23" s="1">
        <v>0</v>
      </c>
      <c r="I23" s="1">
        <v>0</v>
      </c>
      <c r="J23" s="1">
        <v>0</v>
      </c>
      <c r="K23" s="1">
        <v>360</v>
      </c>
      <c r="L23" s="1">
        <v>420</v>
      </c>
      <c r="M23" s="1">
        <v>0</v>
      </c>
      <c r="N23" s="1">
        <v>0</v>
      </c>
      <c r="O23" s="1">
        <v>400</v>
      </c>
      <c r="P23" s="1">
        <v>0</v>
      </c>
      <c r="Q23" s="1">
        <v>0</v>
      </c>
      <c r="R23" s="1">
        <v>400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>
        <v>22</v>
      </c>
      <c r="B24" s="4">
        <v>8695</v>
      </c>
      <c r="C24" s="11" t="s">
        <v>74</v>
      </c>
      <c r="D24" s="10" t="s">
        <v>23</v>
      </c>
      <c r="E24" s="6"/>
      <c r="F24" s="17" t="s">
        <v>50</v>
      </c>
      <c r="G24" s="1">
        <f t="shared" si="1"/>
        <v>660</v>
      </c>
      <c r="H24" s="1">
        <v>0</v>
      </c>
      <c r="I24" s="1">
        <v>0</v>
      </c>
      <c r="J24" s="1">
        <v>0</v>
      </c>
      <c r="K24" s="1">
        <v>0</v>
      </c>
      <c r="L24" s="1">
        <v>300</v>
      </c>
      <c r="M24" s="1">
        <v>0</v>
      </c>
      <c r="N24" s="1">
        <v>0</v>
      </c>
      <c r="O24" s="1">
        <v>360</v>
      </c>
      <c r="P24" s="1">
        <v>0</v>
      </c>
      <c r="Q24" s="1">
        <v>0</v>
      </c>
      <c r="R24" s="1">
        <v>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8">
        <v>23</v>
      </c>
      <c r="B25" s="4">
        <v>8696</v>
      </c>
      <c r="C25" s="11" t="s">
        <v>75</v>
      </c>
      <c r="D25" s="10" t="s">
        <v>24</v>
      </c>
      <c r="E25" s="6"/>
      <c r="F25" s="17" t="s">
        <v>50</v>
      </c>
      <c r="G25" s="1">
        <f t="shared" si="1"/>
        <v>925</v>
      </c>
      <c r="H25" s="1">
        <v>0</v>
      </c>
      <c r="I25" s="1">
        <v>0</v>
      </c>
      <c r="J25" s="1">
        <v>275</v>
      </c>
      <c r="K25" s="1">
        <v>0</v>
      </c>
      <c r="L25" s="1">
        <v>250</v>
      </c>
      <c r="M25" s="1">
        <v>0</v>
      </c>
      <c r="N25" s="1">
        <v>0</v>
      </c>
      <c r="O25" s="1">
        <v>0</v>
      </c>
      <c r="P25" s="1">
        <v>400</v>
      </c>
      <c r="Q25" s="1">
        <v>0</v>
      </c>
      <c r="R25" s="1">
        <v>0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>
        <v>24</v>
      </c>
      <c r="B26" s="4">
        <v>8697</v>
      </c>
      <c r="C26" s="11" t="s">
        <v>93</v>
      </c>
      <c r="D26" s="10" t="s">
        <v>25</v>
      </c>
      <c r="E26" s="6"/>
      <c r="F26" s="17" t="s">
        <v>50</v>
      </c>
      <c r="G26" s="1">
        <f t="shared" si="1"/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8">
        <v>25</v>
      </c>
      <c r="B27" s="4">
        <v>8698</v>
      </c>
      <c r="C27" s="11" t="s">
        <v>79</v>
      </c>
      <c r="D27" s="10" t="s">
        <v>26</v>
      </c>
      <c r="E27" s="6"/>
      <c r="F27" s="17" t="s">
        <v>50</v>
      </c>
      <c r="G27" s="1">
        <f t="shared" si="1"/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>
        <v>26</v>
      </c>
      <c r="B28" s="4">
        <v>8754</v>
      </c>
      <c r="C28" s="11" t="s">
        <v>85</v>
      </c>
      <c r="D28" s="10" t="s">
        <v>27</v>
      </c>
      <c r="E28" s="6"/>
      <c r="F28" s="17" t="s">
        <v>50</v>
      </c>
      <c r="G28" s="1">
        <f t="shared" si="1"/>
        <v>925</v>
      </c>
      <c r="H28" s="1">
        <v>0</v>
      </c>
      <c r="I28" s="1">
        <v>0</v>
      </c>
      <c r="J28" s="1">
        <v>475</v>
      </c>
      <c r="K28" s="1">
        <v>0</v>
      </c>
      <c r="L28" s="1">
        <v>0</v>
      </c>
      <c r="M28" s="1">
        <v>0</v>
      </c>
      <c r="N28" s="1">
        <v>0</v>
      </c>
      <c r="O28" s="1">
        <v>150</v>
      </c>
      <c r="P28" s="1">
        <v>300</v>
      </c>
      <c r="Q28" s="1">
        <v>0</v>
      </c>
      <c r="R28" s="1">
        <v>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8">
        <v>27</v>
      </c>
      <c r="B29" s="4">
        <v>8757</v>
      </c>
      <c r="C29" s="11" t="s">
        <v>94</v>
      </c>
      <c r="D29" s="10" t="s">
        <v>28</v>
      </c>
      <c r="E29" s="6"/>
      <c r="F29" s="17" t="s">
        <v>50</v>
      </c>
      <c r="G29" s="1">
        <f t="shared" si="1"/>
        <v>500</v>
      </c>
      <c r="H29" s="1">
        <v>0</v>
      </c>
      <c r="I29" s="1">
        <v>0</v>
      </c>
      <c r="J29" s="1">
        <v>50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450</v>
      </c>
      <c r="R29" s="1">
        <v>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>
        <v>28</v>
      </c>
      <c r="B30" s="4" t="s">
        <v>29</v>
      </c>
      <c r="C30" s="34" t="s">
        <v>88</v>
      </c>
      <c r="D30" s="10" t="s">
        <v>30</v>
      </c>
      <c r="E30" s="6"/>
      <c r="F30" s="17" t="s">
        <v>50</v>
      </c>
      <c r="G30" s="1">
        <f t="shared" si="1"/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8">
        <v>29</v>
      </c>
      <c r="B31" s="7" t="s">
        <v>31</v>
      </c>
      <c r="C31" s="34" t="s">
        <v>83</v>
      </c>
      <c r="D31" s="10" t="s">
        <v>32</v>
      </c>
      <c r="E31" s="6"/>
      <c r="F31" s="17" t="s">
        <v>50</v>
      </c>
      <c r="G31" s="1">
        <f t="shared" si="1"/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>
        <v>30</v>
      </c>
      <c r="B32" s="7" t="s">
        <v>33</v>
      </c>
      <c r="C32" s="11" t="s">
        <v>95</v>
      </c>
      <c r="D32" s="10" t="s">
        <v>34</v>
      </c>
      <c r="E32" s="6"/>
      <c r="F32" s="17" t="s">
        <v>50</v>
      </c>
      <c r="G32" s="1">
        <f t="shared" si="1"/>
        <v>720</v>
      </c>
      <c r="H32" s="1">
        <v>0</v>
      </c>
      <c r="I32" s="1">
        <v>0</v>
      </c>
      <c r="J32" s="1">
        <v>0</v>
      </c>
      <c r="K32" s="1">
        <v>0</v>
      </c>
      <c r="L32" s="1">
        <v>300</v>
      </c>
      <c r="M32" s="1">
        <v>0</v>
      </c>
      <c r="N32" s="1">
        <v>0</v>
      </c>
      <c r="O32" s="1">
        <v>360</v>
      </c>
      <c r="P32" s="1">
        <v>60</v>
      </c>
      <c r="Q32" s="1">
        <v>0</v>
      </c>
      <c r="R32" s="1">
        <v>0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8">
        <v>31</v>
      </c>
      <c r="B33" s="7">
        <v>8827</v>
      </c>
      <c r="C33" s="11" t="s">
        <v>105</v>
      </c>
      <c r="D33" s="10" t="s">
        <v>35</v>
      </c>
      <c r="E33" s="6"/>
      <c r="F33" s="17" t="s">
        <v>50</v>
      </c>
      <c r="G33" s="1">
        <f t="shared" si="1"/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>
        <v>32</v>
      </c>
      <c r="B34" s="7">
        <v>8700</v>
      </c>
      <c r="C34" s="11" t="s">
        <v>98</v>
      </c>
      <c r="D34" s="10" t="s">
        <v>36</v>
      </c>
      <c r="E34" s="6"/>
      <c r="F34" s="17" t="s">
        <v>50</v>
      </c>
      <c r="G34" s="1">
        <f t="shared" si="1"/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8">
        <v>33</v>
      </c>
      <c r="B35" s="7">
        <v>8829</v>
      </c>
      <c r="C35" s="11" t="s">
        <v>104</v>
      </c>
      <c r="D35" s="10" t="s">
        <v>37</v>
      </c>
      <c r="E35" s="6"/>
      <c r="F35" s="17" t="s">
        <v>50</v>
      </c>
      <c r="G35" s="1">
        <f t="shared" si="1"/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>
        <v>34</v>
      </c>
      <c r="B36" s="7" t="s">
        <v>38</v>
      </c>
      <c r="C36" s="11" t="s">
        <v>101</v>
      </c>
      <c r="D36" s="10" t="s">
        <v>39</v>
      </c>
      <c r="E36" s="6"/>
      <c r="F36" s="17" t="s">
        <v>50</v>
      </c>
      <c r="G36" s="1">
        <f t="shared" si="1"/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8">
        <v>35</v>
      </c>
      <c r="B37" s="7">
        <v>8670</v>
      </c>
      <c r="C37" s="11" t="s">
        <v>40</v>
      </c>
      <c r="D37" s="10" t="s">
        <v>41</v>
      </c>
      <c r="E37" s="6"/>
      <c r="F37" s="17" t="s">
        <v>100</v>
      </c>
      <c r="G37" s="1">
        <f t="shared" si="1"/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>
        <v>36</v>
      </c>
      <c r="B38" s="7"/>
      <c r="C38" s="33" t="s">
        <v>91</v>
      </c>
      <c r="D38" s="10"/>
      <c r="E38" s="1"/>
      <c r="F38" s="1"/>
      <c r="G38" s="1"/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8">
        <v>37</v>
      </c>
      <c r="B39" s="7"/>
      <c r="C39" s="33" t="s">
        <v>107</v>
      </c>
      <c r="D39" s="10"/>
      <c r="E39" s="1"/>
      <c r="F39" s="1"/>
      <c r="G39" s="1"/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>
        <v>38</v>
      </c>
      <c r="B40" s="7"/>
      <c r="C40" s="33" t="s">
        <v>92</v>
      </c>
      <c r="D40" s="10"/>
      <c r="E40" s="1"/>
      <c r="F40" s="1"/>
      <c r="G40" s="1"/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8">
        <v>39</v>
      </c>
      <c r="B41" s="7"/>
      <c r="C41" s="33" t="s">
        <v>96</v>
      </c>
      <c r="D41" s="10"/>
      <c r="E41" s="1"/>
      <c r="F41" s="1"/>
      <c r="G41" s="1"/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>
        <v>40</v>
      </c>
      <c r="B42" s="7"/>
      <c r="C42" s="33" t="s">
        <v>97</v>
      </c>
      <c r="D42" s="10"/>
      <c r="E42" s="1"/>
      <c r="F42" s="1"/>
      <c r="G42" s="1"/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8">
        <v>41</v>
      </c>
      <c r="B43" s="7"/>
      <c r="C43" s="33" t="s">
        <v>106</v>
      </c>
      <c r="D43" s="10"/>
      <c r="E43" s="1"/>
      <c r="F43" s="1"/>
      <c r="G43" s="1"/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1">
        <v>42</v>
      </c>
      <c r="B44" s="7"/>
      <c r="C44" s="33" t="s">
        <v>109</v>
      </c>
      <c r="D44" s="10"/>
      <c r="E44" s="1"/>
      <c r="F44" s="1"/>
      <c r="G44" s="1"/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8">
        <v>43</v>
      </c>
      <c r="B45" s="7"/>
      <c r="C45" s="33" t="s">
        <v>103</v>
      </c>
      <c r="D45" s="10"/>
      <c r="E45" s="1"/>
      <c r="F45" s="1"/>
      <c r="G45" s="1"/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>
        <v>44</v>
      </c>
      <c r="B46" s="7"/>
      <c r="C46" s="33" t="s">
        <v>108</v>
      </c>
      <c r="D46" s="10"/>
      <c r="E46" s="1"/>
      <c r="F46" s="1"/>
      <c r="G46" s="1"/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</sheetData>
  <autoFilter ref="A2:AK46"/>
  <conditionalFormatting sqref="C3:C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Dispatch Plan</vt:lpstr>
      <vt:lpstr>Daily Stock Aug-22</vt:lpstr>
      <vt:lpstr>Daily Customer End stock</vt:lpstr>
      <vt:lpstr>Total Dispatch Aug-22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2022-08-12T11:41:05Z</dcterms:modified>
</cp:coreProperties>
</file>