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B4A1B3E4-7FE3-9E4D-A365-617E59B2EB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oice Bill" sheetId="3" r:id="rId1"/>
    <sheet name="stock manegement " sheetId="1" r:id="rId2"/>
    <sheet name="Costomer detail 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I11" i="3"/>
  <c r="E25" i="3"/>
  <c r="F25" i="3"/>
  <c r="G25" i="3"/>
  <c r="I25" i="3"/>
  <c r="J25" i="3"/>
  <c r="F19" i="3"/>
  <c r="E19" i="3"/>
  <c r="G19" i="3"/>
  <c r="I19" i="3"/>
  <c r="J19" i="3"/>
  <c r="F20" i="3"/>
  <c r="E20" i="3"/>
  <c r="G20" i="3"/>
  <c r="I20" i="3"/>
  <c r="J20" i="3"/>
  <c r="F21" i="3"/>
  <c r="E21" i="3"/>
  <c r="G21" i="3"/>
  <c r="I21" i="3"/>
  <c r="J21" i="3"/>
  <c r="F22" i="3"/>
  <c r="E22" i="3"/>
  <c r="G22" i="3"/>
  <c r="I22" i="3"/>
  <c r="J22" i="3"/>
  <c r="F23" i="3"/>
  <c r="E23" i="3"/>
  <c r="G23" i="3"/>
  <c r="I23" i="3"/>
  <c r="J23" i="3"/>
  <c r="F24" i="3"/>
  <c r="E24" i="3"/>
  <c r="G24" i="3"/>
  <c r="I24" i="3"/>
  <c r="J24" i="3"/>
  <c r="F26" i="3"/>
  <c r="E26" i="3"/>
  <c r="G26" i="3"/>
  <c r="I26" i="3"/>
  <c r="J26" i="3"/>
  <c r="F27" i="3"/>
  <c r="E27" i="3"/>
  <c r="G27" i="3"/>
  <c r="I27" i="3"/>
  <c r="J27" i="3"/>
  <c r="F28" i="3"/>
  <c r="E28" i="3"/>
  <c r="G28" i="3"/>
  <c r="I28" i="3"/>
  <c r="J28" i="3"/>
  <c r="J34" i="3"/>
  <c r="J35" i="3"/>
  <c r="J36" i="3"/>
  <c r="J37" i="3"/>
  <c r="H12" i="3"/>
  <c r="I12" i="3"/>
  <c r="S16" i="1"/>
  <c r="D19" i="3"/>
  <c r="D20" i="3"/>
  <c r="C14" i="3"/>
  <c r="C15" i="3"/>
  <c r="C13" i="3"/>
  <c r="C12" i="3"/>
  <c r="C11" i="3"/>
  <c r="C10" i="3"/>
  <c r="AC41" i="1"/>
  <c r="AD41" i="1"/>
  <c r="AE41" i="1"/>
  <c r="A48" i="4"/>
  <c r="A49" i="4"/>
  <c r="A50" i="4"/>
  <c r="A40" i="4"/>
  <c r="A41" i="4"/>
  <c r="A42" i="4"/>
  <c r="A43" i="4"/>
  <c r="A44" i="4"/>
  <c r="A45" i="4"/>
  <c r="A46" i="4"/>
  <c r="A47" i="4"/>
  <c r="A28" i="4"/>
  <c r="A29" i="4"/>
  <c r="A30" i="4"/>
  <c r="A31" i="4"/>
  <c r="A32" i="4"/>
  <c r="A33" i="4"/>
  <c r="A34" i="4"/>
  <c r="A35" i="4"/>
  <c r="A36" i="4"/>
  <c r="A37" i="4"/>
  <c r="A38" i="4"/>
  <c r="A39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2" i="4"/>
  <c r="A3" i="4"/>
  <c r="X6" i="1"/>
  <c r="C1" i="4" a="1"/>
  <c r="C1" i="4"/>
  <c r="K13" i="1"/>
  <c r="S12" i="1"/>
  <c r="B28" i="3"/>
  <c r="B27" i="3"/>
  <c r="B26" i="3"/>
  <c r="B25" i="3"/>
  <c r="B24" i="3"/>
  <c r="B23" i="3"/>
  <c r="B22" i="3"/>
  <c r="B21" i="3"/>
  <c r="B20" i="3"/>
  <c r="B19" i="3"/>
  <c r="A6" i="1"/>
  <c r="D21" i="3"/>
  <c r="D22" i="3"/>
  <c r="D23" i="3"/>
  <c r="D24" i="3"/>
  <c r="D25" i="3"/>
  <c r="D26" i="3"/>
  <c r="D27" i="3"/>
  <c r="D28" i="3"/>
  <c r="N6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F39" i="1"/>
  <c r="S56" i="1"/>
  <c r="S55" i="1"/>
  <c r="AC64" i="1"/>
  <c r="AE64" i="1"/>
  <c r="AF64" i="1"/>
  <c r="AC63" i="1"/>
  <c r="AE63" i="1"/>
  <c r="AF63" i="1"/>
  <c r="AC62" i="1"/>
  <c r="AE62" i="1"/>
  <c r="AF62" i="1"/>
  <c r="AC61" i="1"/>
  <c r="AE61" i="1"/>
  <c r="AF61" i="1"/>
  <c r="AC60" i="1"/>
  <c r="AE60" i="1"/>
  <c r="AF60" i="1"/>
  <c r="AC59" i="1"/>
  <c r="AD59" i="1"/>
  <c r="AE59" i="1"/>
  <c r="AF59" i="1"/>
  <c r="AC58" i="1"/>
  <c r="AD58" i="1"/>
  <c r="AE58" i="1"/>
  <c r="AF58" i="1"/>
  <c r="AC57" i="1"/>
  <c r="AD57" i="1"/>
  <c r="AE57" i="1"/>
  <c r="AF57" i="1"/>
  <c r="AC56" i="1"/>
  <c r="AD56" i="1"/>
  <c r="AE56" i="1"/>
  <c r="AF56" i="1"/>
  <c r="AC55" i="1"/>
  <c r="AD55" i="1"/>
  <c r="AE55" i="1"/>
  <c r="AF55" i="1"/>
  <c r="AC54" i="1"/>
  <c r="AD54" i="1"/>
  <c r="AE54" i="1"/>
  <c r="AF54" i="1"/>
  <c r="AC53" i="1"/>
  <c r="AD53" i="1"/>
  <c r="AE53" i="1"/>
  <c r="AF53" i="1"/>
  <c r="AC52" i="1"/>
  <c r="AD52" i="1"/>
  <c r="AE52" i="1"/>
  <c r="AF52" i="1"/>
  <c r="AC51" i="1"/>
  <c r="AD51" i="1"/>
  <c r="AE51" i="1"/>
  <c r="AF51" i="1"/>
  <c r="AC50" i="1"/>
  <c r="AD50" i="1"/>
  <c r="AE50" i="1"/>
  <c r="AF50" i="1"/>
  <c r="AC49" i="1"/>
  <c r="AD49" i="1"/>
  <c r="AE49" i="1"/>
  <c r="AF49" i="1"/>
  <c r="AC48" i="1"/>
  <c r="AD48" i="1"/>
  <c r="AE48" i="1"/>
  <c r="AF48" i="1"/>
  <c r="AC47" i="1"/>
  <c r="AD47" i="1"/>
  <c r="AE47" i="1"/>
  <c r="AF47" i="1"/>
  <c r="AC46" i="1"/>
  <c r="AD46" i="1"/>
  <c r="AE46" i="1"/>
  <c r="AF46" i="1"/>
  <c r="AC45" i="1"/>
  <c r="AD45" i="1"/>
  <c r="AE45" i="1"/>
  <c r="AF45" i="1"/>
  <c r="AC44" i="1"/>
  <c r="AD44" i="1"/>
  <c r="AE44" i="1"/>
  <c r="AF44" i="1"/>
  <c r="AC43" i="1"/>
  <c r="AD43" i="1"/>
  <c r="AE43" i="1"/>
  <c r="AF43" i="1"/>
  <c r="AC42" i="1"/>
  <c r="AD42" i="1"/>
  <c r="AE42" i="1"/>
  <c r="AF42" i="1"/>
  <c r="AC40" i="1"/>
  <c r="AD40" i="1"/>
  <c r="AE40" i="1"/>
  <c r="AF40" i="1"/>
  <c r="AC39" i="1"/>
  <c r="AD39" i="1"/>
  <c r="AE39" i="1"/>
  <c r="AF39" i="1"/>
  <c r="AC38" i="1"/>
  <c r="AD38" i="1"/>
  <c r="AE38" i="1"/>
  <c r="AF38" i="1"/>
  <c r="AC37" i="1"/>
  <c r="AD37" i="1"/>
  <c r="AE37" i="1"/>
  <c r="AF37" i="1"/>
  <c r="AC36" i="1"/>
  <c r="AD36" i="1"/>
  <c r="AE36" i="1"/>
  <c r="AF36" i="1"/>
  <c r="AC35" i="1"/>
  <c r="AD35" i="1"/>
  <c r="AE35" i="1"/>
  <c r="AF35" i="1"/>
  <c r="AC34" i="1"/>
  <c r="AD34" i="1"/>
  <c r="AE34" i="1"/>
  <c r="AF34" i="1"/>
  <c r="AC33" i="1"/>
  <c r="AD33" i="1"/>
  <c r="AE33" i="1"/>
  <c r="AF33" i="1"/>
  <c r="AC32" i="1"/>
  <c r="AD32" i="1"/>
  <c r="AE32" i="1"/>
  <c r="AF32" i="1"/>
  <c r="AC31" i="1"/>
  <c r="AD31" i="1"/>
  <c r="AE31" i="1"/>
  <c r="AF31" i="1"/>
  <c r="AC30" i="1"/>
  <c r="AD30" i="1"/>
  <c r="AE30" i="1"/>
  <c r="AF30" i="1"/>
  <c r="AC29" i="1"/>
  <c r="AD29" i="1"/>
  <c r="AE29" i="1"/>
  <c r="AF29" i="1"/>
  <c r="AC28" i="1"/>
  <c r="AD28" i="1"/>
  <c r="AE28" i="1"/>
  <c r="AF28" i="1"/>
  <c r="AC27" i="1"/>
  <c r="AD27" i="1"/>
  <c r="AE27" i="1"/>
  <c r="AF27" i="1"/>
  <c r="AC26" i="1"/>
  <c r="AD26" i="1"/>
  <c r="AE26" i="1"/>
  <c r="AF26" i="1"/>
  <c r="AC25" i="1"/>
  <c r="AD25" i="1"/>
  <c r="AE25" i="1"/>
  <c r="AF25" i="1"/>
  <c r="AC24" i="1"/>
  <c r="AD24" i="1"/>
  <c r="AE24" i="1"/>
  <c r="AF24" i="1"/>
  <c r="AC23" i="1"/>
  <c r="AD23" i="1"/>
  <c r="AE23" i="1"/>
  <c r="AF23" i="1"/>
  <c r="AC22" i="1"/>
  <c r="AD22" i="1"/>
  <c r="AE22" i="1"/>
  <c r="AF22" i="1"/>
  <c r="AC21" i="1"/>
  <c r="AD21" i="1"/>
  <c r="AE21" i="1"/>
  <c r="AF21" i="1"/>
  <c r="AC20" i="1"/>
  <c r="AD20" i="1"/>
  <c r="AE20" i="1"/>
  <c r="AF20" i="1"/>
  <c r="AC19" i="1"/>
  <c r="AD19" i="1"/>
  <c r="AE19" i="1"/>
  <c r="AF19" i="1"/>
  <c r="AC18" i="1"/>
  <c r="AD18" i="1"/>
  <c r="AE18" i="1"/>
  <c r="AF18" i="1"/>
  <c r="AC17" i="1"/>
  <c r="AD17" i="1"/>
  <c r="AE17" i="1"/>
  <c r="AF17" i="1"/>
  <c r="AC16" i="1"/>
  <c r="AD16" i="1"/>
  <c r="AE16" i="1"/>
  <c r="AF16" i="1"/>
  <c r="AC15" i="1"/>
  <c r="AD15" i="1"/>
  <c r="AE15" i="1"/>
  <c r="AF15" i="1"/>
  <c r="AC14" i="1"/>
  <c r="AD14" i="1"/>
  <c r="AE14" i="1"/>
  <c r="AF14" i="1"/>
  <c r="AC13" i="1"/>
  <c r="AD13" i="1"/>
  <c r="AE13" i="1"/>
  <c r="AF13" i="1"/>
  <c r="AC12" i="1"/>
  <c r="AD12" i="1"/>
  <c r="AE12" i="1"/>
  <c r="AF12" i="1"/>
  <c r="AC11" i="1"/>
  <c r="AD11" i="1"/>
  <c r="AE11" i="1"/>
  <c r="AF11" i="1"/>
  <c r="AC10" i="1"/>
  <c r="AD10" i="1"/>
  <c r="AE10" i="1"/>
  <c r="AF10" i="1"/>
  <c r="AC9" i="1"/>
  <c r="AD9" i="1"/>
  <c r="AE9" i="1"/>
  <c r="AF9" i="1"/>
  <c r="AC8" i="1"/>
  <c r="AD8" i="1"/>
  <c r="AE8" i="1"/>
  <c r="AF8" i="1"/>
  <c r="AC7" i="1"/>
  <c r="AD7" i="1"/>
  <c r="AE7" i="1"/>
  <c r="AF7" i="1"/>
  <c r="AC6" i="1"/>
  <c r="AD6" i="1"/>
  <c r="AE6" i="1"/>
  <c r="AF6" i="1"/>
  <c r="T64" i="1"/>
  <c r="V64" i="1"/>
  <c r="T63" i="1"/>
  <c r="V63" i="1"/>
  <c r="T62" i="1"/>
  <c r="V62" i="1"/>
  <c r="T61" i="1"/>
  <c r="V61" i="1"/>
  <c r="T60" i="1"/>
  <c r="V60" i="1"/>
  <c r="T59" i="1"/>
  <c r="V59" i="1"/>
  <c r="T58" i="1"/>
  <c r="V58" i="1"/>
  <c r="V57" i="1"/>
  <c r="T56" i="1"/>
  <c r="V56" i="1"/>
  <c r="T55" i="1"/>
  <c r="V55" i="1"/>
  <c r="T54" i="1"/>
  <c r="V54" i="1"/>
  <c r="T53" i="1"/>
  <c r="V53" i="1"/>
  <c r="T52" i="1"/>
  <c r="V52" i="1"/>
  <c r="T51" i="1"/>
  <c r="V51" i="1"/>
  <c r="T50" i="1"/>
  <c r="V50" i="1"/>
  <c r="T49" i="1"/>
  <c r="V49" i="1"/>
  <c r="T48" i="1"/>
  <c r="V48" i="1"/>
  <c r="T47" i="1"/>
  <c r="V47" i="1"/>
  <c r="T46" i="1"/>
  <c r="V46" i="1"/>
  <c r="T45" i="1"/>
  <c r="V45" i="1"/>
  <c r="T44" i="1"/>
  <c r="V44" i="1"/>
  <c r="T43" i="1"/>
  <c r="V43" i="1"/>
  <c r="T42" i="1"/>
  <c r="V42" i="1"/>
  <c r="T41" i="1"/>
  <c r="V41" i="1"/>
  <c r="T40" i="1"/>
  <c r="V40" i="1"/>
  <c r="T39" i="1"/>
  <c r="V39" i="1"/>
  <c r="T38" i="1"/>
  <c r="V38" i="1"/>
  <c r="T37" i="1"/>
  <c r="V37" i="1"/>
  <c r="T36" i="1"/>
  <c r="V36" i="1"/>
  <c r="T35" i="1"/>
  <c r="V35" i="1"/>
  <c r="T34" i="1"/>
  <c r="V34" i="1"/>
  <c r="T33" i="1"/>
  <c r="V33" i="1"/>
  <c r="T32" i="1"/>
  <c r="V32" i="1"/>
  <c r="T31" i="1"/>
  <c r="V31" i="1"/>
  <c r="T30" i="1"/>
  <c r="V30" i="1"/>
  <c r="T29" i="1"/>
  <c r="V29" i="1"/>
  <c r="T28" i="1"/>
  <c r="V28" i="1"/>
  <c r="T27" i="1"/>
  <c r="V27" i="1"/>
  <c r="T26" i="1"/>
  <c r="V26" i="1"/>
  <c r="T25" i="1"/>
  <c r="V25" i="1"/>
  <c r="T24" i="1"/>
  <c r="V24" i="1"/>
  <c r="T23" i="1"/>
  <c r="V23" i="1"/>
  <c r="T22" i="1"/>
  <c r="V22" i="1"/>
  <c r="T21" i="1"/>
  <c r="V21" i="1"/>
  <c r="T20" i="1"/>
  <c r="V20" i="1"/>
  <c r="T19" i="1"/>
  <c r="V19" i="1"/>
  <c r="T18" i="1"/>
  <c r="V18" i="1"/>
  <c r="T17" i="1"/>
  <c r="V17" i="1"/>
  <c r="T16" i="1"/>
  <c r="V16" i="1"/>
  <c r="T15" i="1"/>
  <c r="V15" i="1"/>
  <c r="T14" i="1"/>
  <c r="V14" i="1"/>
  <c r="L17" i="1"/>
  <c r="T13" i="1"/>
  <c r="V13" i="1"/>
  <c r="L13" i="1"/>
  <c r="T12" i="1"/>
  <c r="V12" i="1"/>
  <c r="T11" i="1"/>
  <c r="V11" i="1"/>
  <c r="T10" i="1"/>
  <c r="V10" i="1"/>
  <c r="L11" i="1"/>
  <c r="T9" i="1"/>
  <c r="V9" i="1"/>
  <c r="L9" i="1"/>
  <c r="T8" i="1"/>
  <c r="V8" i="1"/>
  <c r="L7" i="1"/>
  <c r="T7" i="1"/>
  <c r="V7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H64" i="1"/>
  <c r="A89" i="1"/>
  <c r="L6" i="1"/>
  <c r="T6" i="1"/>
  <c r="F64" i="1"/>
  <c r="F63" i="1"/>
  <c r="F62" i="1"/>
  <c r="F61" i="1"/>
  <c r="F60" i="1"/>
  <c r="F59" i="1"/>
  <c r="F58" i="1"/>
  <c r="F57" i="1"/>
  <c r="F56" i="1"/>
  <c r="F55" i="1"/>
  <c r="F54" i="1"/>
  <c r="S64" i="1"/>
  <c r="S63" i="1"/>
  <c r="S62" i="1"/>
  <c r="S61" i="1"/>
  <c r="S60" i="1"/>
  <c r="S59" i="1"/>
  <c r="S58" i="1"/>
  <c r="S57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K11" i="1"/>
  <c r="S24" i="1"/>
  <c r="S23" i="1"/>
  <c r="S22" i="1"/>
  <c r="S21" i="1"/>
  <c r="S20" i="1"/>
  <c r="S19" i="1"/>
  <c r="K21" i="1"/>
  <c r="S18" i="1"/>
  <c r="S17" i="1"/>
  <c r="S15" i="1"/>
  <c r="S14" i="1"/>
  <c r="K9" i="1"/>
  <c r="K17" i="1"/>
  <c r="S13" i="1"/>
  <c r="K12" i="1"/>
  <c r="S11" i="1"/>
  <c r="K15" i="1"/>
  <c r="S10" i="1"/>
  <c r="K16" i="1"/>
  <c r="S9" i="1"/>
  <c r="K7" i="1"/>
  <c r="S8" i="1"/>
  <c r="S7" i="1"/>
  <c r="K6" i="1"/>
  <c r="S6" i="1"/>
  <c r="L19" i="1"/>
  <c r="N19" i="1"/>
  <c r="L18" i="1"/>
  <c r="N18" i="1"/>
  <c r="N17" i="1"/>
  <c r="L16" i="1"/>
  <c r="N16" i="1"/>
  <c r="L15" i="1"/>
  <c r="N15" i="1"/>
  <c r="L14" i="1"/>
  <c r="N14" i="1"/>
  <c r="N13" i="1"/>
  <c r="L12" i="1"/>
  <c r="N12" i="1"/>
  <c r="N11" i="1"/>
  <c r="L10" i="1"/>
  <c r="N10" i="1"/>
  <c r="N9" i="1"/>
  <c r="L8" i="1"/>
  <c r="N8" i="1"/>
  <c r="N7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0" i="1"/>
  <c r="K19" i="1"/>
  <c r="K18" i="1"/>
  <c r="K14" i="1"/>
  <c r="K10" i="1"/>
  <c r="K8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V6" i="1"/>
  <c r="F15" i="1"/>
  <c r="F14" i="1"/>
  <c r="F13" i="1"/>
  <c r="F12" i="1"/>
  <c r="F11" i="1"/>
  <c r="F10" i="1"/>
  <c r="F9" i="1"/>
  <c r="F8" i="1"/>
  <c r="F7" i="1"/>
  <c r="F6" i="1"/>
  <c r="AF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<sst xmlns="http://schemas.openxmlformats.org/spreadsheetml/2006/main" count="569" uniqueCount="362">
  <si>
    <t>Sl No</t>
  </si>
  <si>
    <t>Item code</t>
  </si>
  <si>
    <t>Item Name</t>
  </si>
  <si>
    <t>Price</t>
  </si>
  <si>
    <t>Units</t>
  </si>
  <si>
    <t>Total stock value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</si>
  <si>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</si>
  <si>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</si>
  <si>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</si>
  <si>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</si>
  <si>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</si>
  <si>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</si>
  <si>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</si>
  <si>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</si>
  <si>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</si>
  <si>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</si>
  <si>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Truck tire</t>
  </si>
  <si>
    <t>Samll car tire</t>
  </si>
  <si>
    <t>Back light</t>
  </si>
  <si>
    <t>fornt light</t>
  </si>
  <si>
    <t>Door handle</t>
  </si>
  <si>
    <t>steaming pipe</t>
  </si>
  <si>
    <t>Clutch plate</t>
  </si>
  <si>
    <t>Engine Belt</t>
  </si>
  <si>
    <t>Oil Filter</t>
  </si>
  <si>
    <t xml:space="preserve">Air Filter </t>
  </si>
  <si>
    <t>Opneing stock</t>
  </si>
  <si>
    <t>Date</t>
  </si>
  <si>
    <t>Price units</t>
  </si>
  <si>
    <t>Purchase/ In stock</t>
  </si>
  <si>
    <t>sales /out stock</t>
  </si>
  <si>
    <t>Opening stock</t>
  </si>
  <si>
    <t xml:space="preserve">purchase </t>
  </si>
  <si>
    <t>Sales</t>
  </si>
  <si>
    <t>Closing stock</t>
  </si>
  <si>
    <t>current status of Stock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</si>
  <si>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</si>
  <si>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</si>
  <si>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</si>
  <si>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</si>
  <si>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</si>
  <si>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</si>
  <si>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</si>
  <si>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</si>
  <si>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</si>
  <si>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</si>
  <si>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Oil</t>
  </si>
  <si>
    <t>pepper</t>
  </si>
  <si>
    <t>tube</t>
  </si>
  <si>
    <t>Box</t>
  </si>
  <si>
    <t>cable</t>
  </si>
  <si>
    <t>pen drive</t>
  </si>
  <si>
    <t>camera</t>
  </si>
  <si>
    <t>kittela</t>
  </si>
  <si>
    <t>mouse</t>
  </si>
  <si>
    <t>Bags</t>
  </si>
  <si>
    <t>sp001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</si>
  <si>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</si>
  <si>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</si>
  <si>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</si>
  <si>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</si>
  <si>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</si>
  <si>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</si>
  <si>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</si>
  <si>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</si>
  <si>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</si>
  <si>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</si>
  <si>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</si>
  <si>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</si>
  <si>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</si>
  <si>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</si>
  <si>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</si>
  <si>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</si>
  <si>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</si>
  <si>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</si>
  <si>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</si>
  <si>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</si>
  <si>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</si>
  <si>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</si>
  <si>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</si>
  <si>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</si>
  <si>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</si>
  <si>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</si>
  <si>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</si>
  <si>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</si>
  <si>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</si>
  <si>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</si>
  <si>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</si>
  <si>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</si>
  <si>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</si>
  <si>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</si>
  <si>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</si>
  <si>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</si>
  <si>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</si>
  <si>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</si>
  <si>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</si>
  <si>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replies</t>
  </si>
  <si>
    <t>caps</t>
  </si>
  <si>
    <t>callasim</t>
  </si>
  <si>
    <t>Nut</t>
  </si>
  <si>
    <t>bolt</t>
  </si>
  <si>
    <t>jeep</t>
  </si>
  <si>
    <t>Door lock</t>
  </si>
  <si>
    <t>Miter</t>
  </si>
  <si>
    <t>switch bord</t>
  </si>
  <si>
    <t>wearing mask</t>
  </si>
  <si>
    <t>steel</t>
  </si>
  <si>
    <t>cover</t>
  </si>
  <si>
    <t>rings</t>
  </si>
  <si>
    <t>big light</t>
  </si>
  <si>
    <t>divider</t>
  </si>
  <si>
    <t>banare</t>
  </si>
  <si>
    <t>powder</t>
  </si>
  <si>
    <t>cack trire</t>
  </si>
  <si>
    <t>pipes</t>
  </si>
  <si>
    <t>Filter paper</t>
  </si>
  <si>
    <t>A4 size paper</t>
  </si>
  <si>
    <t xml:space="preserve">pen </t>
  </si>
  <si>
    <t>Big files</t>
  </si>
  <si>
    <t>small files</t>
  </si>
  <si>
    <t>Midiam files</t>
  </si>
  <si>
    <t>Marker yellow 🟡</t>
  </si>
  <si>
    <t>pencil ✏️</t>
  </si>
  <si>
    <t>paint 🎨</t>
  </si>
  <si>
    <t>Poly bag</t>
  </si>
  <si>
    <t>Suger cover</t>
  </si>
  <si>
    <t>ice cream Bag</t>
  </si>
  <si>
    <t>cuter</t>
  </si>
  <si>
    <t>black ink</t>
  </si>
  <si>
    <t>Ink bottal</t>
  </si>
  <si>
    <t xml:space="preserve">Ink pad </t>
  </si>
  <si>
    <t>Register File</t>
  </si>
  <si>
    <t>sample cover</t>
  </si>
  <si>
    <t>seven grass cover</t>
  </si>
  <si>
    <t>UNAPE cotton box</t>
  </si>
  <si>
    <t>sp010</t>
  </si>
  <si>
    <t>sp047</t>
  </si>
  <si>
    <t>sp002</t>
  </si>
  <si>
    <t>sp003</t>
  </si>
  <si>
    <t xml:space="preserve">STOCK   MANEGEMENT </t>
  </si>
  <si>
    <t xml:space="preserve">KAVAN ENTERPRISES </t>
  </si>
  <si>
    <t>POLT NO 327</t>
  </si>
  <si>
    <t>OM BUILDING 1ST FOULR</t>
  </si>
  <si>
    <t>BASAVANGUDI 560097</t>
  </si>
  <si>
    <t xml:space="preserve">BENGALURU </t>
  </si>
  <si>
    <t>☎</t>
  </si>
  <si>
    <t>tippanagoudsultanpur@gmail.com</t>
  </si>
  <si>
    <t>BILL TO</t>
  </si>
  <si>
    <t>INVOICE DETAILS</t>
  </si>
  <si>
    <t>Name</t>
  </si>
  <si>
    <t>-</t>
  </si>
  <si>
    <t>Terms</t>
  </si>
  <si>
    <t>SL No</t>
  </si>
  <si>
    <t>ITEMS NAME</t>
  </si>
  <si>
    <t xml:space="preserve">Product code </t>
  </si>
  <si>
    <t>Rate</t>
  </si>
  <si>
    <t xml:space="preserve">Quantity </t>
  </si>
  <si>
    <t xml:space="preserve">Total </t>
  </si>
  <si>
    <t>%</t>
  </si>
  <si>
    <t xml:space="preserve">Discount </t>
  </si>
  <si>
    <t xml:space="preserve">Net amount </t>
  </si>
  <si>
    <t>Sub Total</t>
  </si>
  <si>
    <t>Thank you for your</t>
  </si>
  <si>
    <t>Business</t>
  </si>
  <si>
    <t>Bank Name</t>
  </si>
  <si>
    <t>IDFC FIRST BANK</t>
  </si>
  <si>
    <t>Account number</t>
  </si>
  <si>
    <t>IFCC code</t>
  </si>
  <si>
    <t>IDFC8789</t>
  </si>
  <si>
    <t>Mob.No 7996650327</t>
  </si>
  <si>
    <t>sp048</t>
  </si>
  <si>
    <t>CGS 6%</t>
  </si>
  <si>
    <t>SGST 6%</t>
  </si>
  <si>
    <t>Net Amount ₹</t>
  </si>
  <si>
    <t>Invoice Number</t>
  </si>
  <si>
    <t>Invoice Date</t>
  </si>
  <si>
    <t>Invoice Due Date</t>
  </si>
  <si>
    <t>Client Name</t>
  </si>
  <si>
    <t>Address</t>
  </si>
  <si>
    <t>City</t>
  </si>
  <si>
    <t>MOB.NO</t>
  </si>
  <si>
    <t>Gmail</t>
  </si>
  <si>
    <t>Payment Information</t>
  </si>
  <si>
    <t>Payment By Ach</t>
  </si>
  <si>
    <t>Payment By Mail</t>
  </si>
  <si>
    <t>sp017</t>
  </si>
  <si>
    <t>sp055</t>
  </si>
  <si>
    <t>sp052</t>
  </si>
  <si>
    <t>Sp052</t>
  </si>
  <si>
    <t xml:space="preserve">INVOICE NO </t>
  </si>
  <si>
    <t xml:space="preserve">Ramesh </t>
  </si>
  <si>
    <t>xyz</t>
  </si>
  <si>
    <t>Haveri</t>
  </si>
  <si>
    <t>Devaraj Husamani</t>
  </si>
  <si>
    <t>pallvi</t>
  </si>
  <si>
    <t>kc puttappa</t>
  </si>
  <si>
    <t>Nagaraj</t>
  </si>
  <si>
    <t>nigavva</t>
  </si>
  <si>
    <t>shashidhar k</t>
  </si>
  <si>
    <t>Naveen p</t>
  </si>
  <si>
    <t>Laxmi Narayan</t>
  </si>
  <si>
    <t>Gangavva</t>
  </si>
  <si>
    <t>Kavita sp</t>
  </si>
  <si>
    <t>maniknta</t>
  </si>
  <si>
    <t>manu</t>
  </si>
  <si>
    <t>Paravva</t>
  </si>
  <si>
    <t>yallappa</t>
  </si>
  <si>
    <t>Mahesh Kumar</t>
  </si>
  <si>
    <t>shiddanna</t>
  </si>
  <si>
    <t>mallappa</t>
  </si>
  <si>
    <t>usha pt</t>
  </si>
  <si>
    <t xml:space="preserve">Bengaluru </t>
  </si>
  <si>
    <t>harihar</t>
  </si>
  <si>
    <t>Hulaguru</t>
  </si>
  <si>
    <t>malltu</t>
  </si>
  <si>
    <t>shinggon</t>
  </si>
  <si>
    <t>Bankapur</t>
  </si>
  <si>
    <t>Hanagal</t>
  </si>
  <si>
    <t>sanshi</t>
  </si>
  <si>
    <t>koppal</t>
  </si>
  <si>
    <t>Gudageri</t>
  </si>
  <si>
    <t>kalsa</t>
  </si>
  <si>
    <t>savanur</t>
  </si>
  <si>
    <t>madhapur</t>
  </si>
  <si>
    <t>Banur</t>
  </si>
  <si>
    <t>harakuni</t>
  </si>
  <si>
    <t>Atigeri</t>
  </si>
  <si>
    <t>Mandinala</t>
  </si>
  <si>
    <t>Ramapur</t>
  </si>
  <si>
    <t>panigatti</t>
  </si>
  <si>
    <t>Kengapur</t>
  </si>
  <si>
    <t>kudal Sangam</t>
  </si>
  <si>
    <t>jigani</t>
  </si>
  <si>
    <t>Keruru</t>
  </si>
  <si>
    <t>Badhami</t>
  </si>
  <si>
    <t>Rk suri</t>
  </si>
  <si>
    <t>Vijay Kumar</t>
  </si>
  <si>
    <t>shabmulinga</t>
  </si>
  <si>
    <t>Vinod Sharma</t>
  </si>
  <si>
    <t>Rohit Sharma</t>
  </si>
  <si>
    <t>P kariyapp</t>
  </si>
  <si>
    <t>Ramesh@gmail.com</t>
  </si>
  <si>
    <t>Devaraj Husamani@gmail.com</t>
  </si>
  <si>
    <t>pallvi@gmail.com</t>
  </si>
  <si>
    <t>kc puttappa@gmail.com</t>
  </si>
  <si>
    <t>Nagaraj@gmail.com</t>
  </si>
  <si>
    <t>nigavva@gmail.com</t>
  </si>
  <si>
    <t>shashidhark@gmail.com</t>
  </si>
  <si>
    <t>Naveen p@gmail.com</t>
  </si>
  <si>
    <t>Laxmi Narayan@gmail.com</t>
  </si>
  <si>
    <t>Gangavva@gmail.com</t>
  </si>
  <si>
    <t>maniknta@gmail.com</t>
  </si>
  <si>
    <t>manu@gmail.com</t>
  </si>
  <si>
    <t>Paravva@gmail.com</t>
  </si>
  <si>
    <t>yallappa@gmail.com</t>
  </si>
  <si>
    <t>Mahesh Kumar@gmail.com</t>
  </si>
  <si>
    <t>shiddanna@gmail.com</t>
  </si>
  <si>
    <t>mallappa@gmail.com</t>
  </si>
  <si>
    <t>usha PT@gmail.com</t>
  </si>
  <si>
    <t>Rk suri@gmail.com</t>
  </si>
  <si>
    <t>Vijay Kumar@gmail.com</t>
  </si>
  <si>
    <t>shabmulinga@gmail.com</t>
  </si>
  <si>
    <t>Vinod Sharma@gmail.com</t>
  </si>
  <si>
    <t xml:space="preserve">P.kariyapp@gmail.com
</t>
  </si>
  <si>
    <t xml:space="preserve">Rohit.Sharma@gmail.com
</t>
  </si>
  <si>
    <t xml:space="preserve">Kavita.sp@gmail.com
</t>
  </si>
  <si>
    <t xml:space="preserve">Kavita Sharma </t>
  </si>
  <si>
    <t>Ak plat 23 house Vidyanagar</t>
  </si>
  <si>
    <t xml:space="preserve">Hubli </t>
  </si>
  <si>
    <t>KavitaSharma@gmail.com</t>
  </si>
  <si>
    <t>Rakesh Gangappa Barker</t>
  </si>
  <si>
    <t xml:space="preserve">Near prymari school basavanal </t>
  </si>
  <si>
    <t xml:space="preserve">Shinggon </t>
  </si>
  <si>
    <t>RakeshGangappaBarker.@gmail.com</t>
  </si>
  <si>
    <t>Rk001</t>
  </si>
  <si>
    <t>Saleem</t>
  </si>
  <si>
    <t>Ravik</t>
  </si>
  <si>
    <t xml:space="preserve">Haveri </t>
  </si>
  <si>
    <t>Saleem@gmaiil.com</t>
  </si>
  <si>
    <t>Rk002</t>
  </si>
  <si>
    <t>Rk003</t>
  </si>
  <si>
    <t>Rk004</t>
  </si>
  <si>
    <t>Rk005</t>
  </si>
  <si>
    <t>Rk006</t>
  </si>
  <si>
    <t>Rk007</t>
  </si>
  <si>
    <t>Rk008</t>
  </si>
  <si>
    <t>Rk009</t>
  </si>
  <si>
    <t>Rk010</t>
  </si>
  <si>
    <t>Rk011</t>
  </si>
  <si>
    <t>Rk012</t>
  </si>
  <si>
    <t>Rk013</t>
  </si>
  <si>
    <t>Rk014</t>
  </si>
  <si>
    <t>Rk015</t>
  </si>
  <si>
    <t>Rk016</t>
  </si>
  <si>
    <t>Rk017</t>
  </si>
  <si>
    <t>Rk018</t>
  </si>
  <si>
    <t>Rk019</t>
  </si>
  <si>
    <t>Rk020</t>
  </si>
  <si>
    <t>Rk021</t>
  </si>
  <si>
    <t>Rk022</t>
  </si>
  <si>
    <t>Rk023</t>
  </si>
  <si>
    <t>Rk024</t>
  </si>
  <si>
    <t>Rk025</t>
  </si>
  <si>
    <t>Rk026</t>
  </si>
  <si>
    <t>Rk027</t>
  </si>
  <si>
    <t>Rk028</t>
  </si>
  <si>
    <t>Rk029</t>
  </si>
  <si>
    <t>Rk030</t>
  </si>
  <si>
    <t>Rk031</t>
  </si>
  <si>
    <t>Rk032</t>
  </si>
  <si>
    <t>Rk033</t>
  </si>
  <si>
    <t>Rk034</t>
  </si>
  <si>
    <t>Rk035</t>
  </si>
  <si>
    <t>Rk036</t>
  </si>
  <si>
    <t>Rk037</t>
  </si>
  <si>
    <t>Rk038</t>
  </si>
  <si>
    <t>Rk039</t>
  </si>
  <si>
    <t>Rk040</t>
  </si>
  <si>
    <t>Rk041</t>
  </si>
  <si>
    <t>Rk042</t>
  </si>
  <si>
    <t>Rk043</t>
  </si>
  <si>
    <t>Rk044</t>
  </si>
  <si>
    <t>Rk045</t>
  </si>
  <si>
    <t>Rk046</t>
  </si>
  <si>
    <t>Rk047</t>
  </si>
  <si>
    <t>Rk048</t>
  </si>
  <si>
    <t>Rk049</t>
  </si>
  <si>
    <t>sp036</t>
  </si>
  <si>
    <t>Nellappa keri</t>
  </si>
  <si>
    <t>so</t>
  </si>
  <si>
    <t xml:space="preserve">Guddadkeri basavanal </t>
  </si>
  <si>
    <t>sp024</t>
  </si>
  <si>
    <t>sp008</t>
  </si>
  <si>
    <t>Sp008</t>
  </si>
  <si>
    <t>sp018</t>
  </si>
  <si>
    <t>Guraj ck</t>
  </si>
  <si>
    <t>3th cross road Kunvepu Nagar Haveri</t>
  </si>
  <si>
    <t>Gurajck@gmail.com</t>
  </si>
  <si>
    <t>sp016</t>
  </si>
  <si>
    <t>Sp016</t>
  </si>
  <si>
    <t>sp030</t>
  </si>
  <si>
    <t>Days</t>
  </si>
  <si>
    <t xml:space="preserve">viva phone payment </t>
  </si>
  <si>
    <t>chandhapur</t>
  </si>
  <si>
    <t>Renuka YK</t>
  </si>
  <si>
    <t>yes bank 6</t>
  </si>
  <si>
    <t>Old bus stand  near pallvi Bar  ಚಡಚಣ</t>
  </si>
  <si>
    <t xml:space="preserve">ವಿಜಯಪುರ </t>
  </si>
  <si>
    <t>sp011</t>
  </si>
  <si>
    <t>Nagappa</t>
  </si>
  <si>
    <t>yes</t>
  </si>
  <si>
    <t xml:space="preserve">Near court Road Davangere </t>
  </si>
  <si>
    <t xml:space="preserve">Davangere </t>
  </si>
  <si>
    <t xml:space="preserve">Sanjeev Kumar </t>
  </si>
  <si>
    <t>Nagappa@gmail.com</t>
  </si>
  <si>
    <t>SanjeevKumar@gmail.com</t>
  </si>
  <si>
    <t xml:space="preserve">Renuka.YK@gmail.com
</t>
  </si>
  <si>
    <t xml:space="preserve">Dollar colony Hubli. </t>
  </si>
  <si>
    <t>RK033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</si>
</sst>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5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26"/>
      <color theme="1"/>
      <name val="ADLaM Display"/>
      <family val="34"/>
    </font>
    <font>
      <b/>
      <sz val="26"/>
      <color theme="9" tint="-0.499984740745262"/>
      <name val="ADLaM Display"/>
      <family val="34"/>
    </font>
    <font>
      <b/>
      <sz val="26"/>
      <color theme="0"/>
      <name val="ADLaM Display"/>
      <family val="34"/>
    </font>
    <font>
      <b/>
      <sz val="11"/>
      <color theme="9" tint="-0.249977111117893"/>
      <name val="ADLaM Display"/>
      <family val="34"/>
    </font>
    <font>
      <b/>
      <sz val="72"/>
      <color theme="3"/>
      <name val="Aptos Narrow"/>
      <family val="2"/>
      <scheme val="minor"/>
    </font>
    <font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36"/>
      <color theme="0"/>
      <name val="ADLaM Display"/>
      <family val="34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DLaM Display"/>
      <family val="34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5" fillId="3" borderId="14" xfId="0" applyNumberFormat="1" applyFont="1" applyFill="1" applyBorder="1" applyAlignment="1">
      <alignment horizontal="center" vertical="center"/>
    </xf>
    <xf numFmtId="164" fontId="0" fillId="0" borderId="17" xfId="0" applyNumberFormat="1" applyBorder="1"/>
    <xf numFmtId="14" fontId="0" fillId="0" borderId="17" xfId="0" applyNumberFormat="1" applyBorder="1"/>
    <xf numFmtId="0" fontId="5" fillId="3" borderId="19" xfId="0" applyFont="1" applyFill="1" applyBorder="1" applyAlignment="1">
      <alignment horizontal="center" vertical="center"/>
    </xf>
    <xf numFmtId="164" fontId="5" fillId="3" borderId="20" xfId="0" applyNumberFormat="1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/>
    <xf numFmtId="0" fontId="0" fillId="5" borderId="17" xfId="0" applyFill="1" applyBorder="1"/>
    <xf numFmtId="0" fontId="0" fillId="5" borderId="1" xfId="0" applyFill="1" applyBorder="1"/>
    <xf numFmtId="0" fontId="0" fillId="0" borderId="0" xfId="0" applyBorder="1"/>
    <xf numFmtId="0" fontId="0" fillId="0" borderId="23" xfId="0" applyBorder="1"/>
    <xf numFmtId="0" fontId="0" fillId="6" borderId="17" xfId="0" applyFill="1" applyBorder="1"/>
    <xf numFmtId="0" fontId="0" fillId="2" borderId="17" xfId="0" applyFill="1" applyBorder="1"/>
    <xf numFmtId="0" fontId="0" fillId="2" borderId="1" xfId="0" applyFill="1" applyBorder="1"/>
    <xf numFmtId="0" fontId="0" fillId="2" borderId="2" xfId="0" applyFill="1" applyBorder="1"/>
    <xf numFmtId="0" fontId="0" fillId="7" borderId="17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24" xfId="0" applyFill="1" applyBorder="1"/>
    <xf numFmtId="0" fontId="7" fillId="4" borderId="0" xfId="0" applyFont="1" applyFill="1"/>
    <xf numFmtId="0" fontId="0" fillId="8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/>
    <xf numFmtId="0" fontId="11" fillId="0" borderId="1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NumberFormat="1" applyBorder="1"/>
    <xf numFmtId="0" fontId="0" fillId="0" borderId="26" xfId="0" applyBorder="1"/>
    <xf numFmtId="0" fontId="0" fillId="9" borderId="27" xfId="0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8" fillId="10" borderId="30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0" fillId="0" borderId="1" xfId="0" applyFont="1" applyBorder="1"/>
    <xf numFmtId="0" fontId="11" fillId="0" borderId="0" xfId="0" applyFont="1" applyBorder="1" applyAlignment="1">
      <alignment horizontal="left" vertical="top"/>
    </xf>
    <xf numFmtId="0" fontId="17" fillId="0" borderId="0" xfId="0" applyFont="1" applyBorder="1"/>
    <xf numFmtId="0" fontId="17" fillId="0" borderId="11" xfId="0" applyFont="1" applyBorder="1"/>
    <xf numFmtId="0" fontId="10" fillId="0" borderId="0" xfId="0" applyFont="1" applyBorder="1"/>
    <xf numFmtId="0" fontId="0" fillId="0" borderId="31" xfId="0" applyBorder="1"/>
    <xf numFmtId="0" fontId="0" fillId="0" borderId="8" xfId="0" applyBorder="1" applyAlignment="1">
      <alignment horizontal="center" vertical="center"/>
    </xf>
    <xf numFmtId="0" fontId="19" fillId="9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top"/>
    </xf>
    <xf numFmtId="0" fontId="0" fillId="12" borderId="8" xfId="0" applyFill="1" applyBorder="1"/>
    <xf numFmtId="0" fontId="0" fillId="6" borderId="8" xfId="0" applyFill="1" applyBorder="1"/>
    <xf numFmtId="0" fontId="0" fillId="6" borderId="0" xfId="0" applyFill="1" applyBorder="1"/>
    <xf numFmtId="0" fontId="0" fillId="12" borderId="9" xfId="0" applyFill="1" applyBorder="1"/>
    <xf numFmtId="0" fontId="20" fillId="0" borderId="0" xfId="0" applyFont="1" applyBorder="1"/>
    <xf numFmtId="0" fontId="21" fillId="0" borderId="0" xfId="0" applyFont="1" applyBorder="1"/>
    <xf numFmtId="0" fontId="22" fillId="0" borderId="0" xfId="1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1" applyBorder="1"/>
    <xf numFmtId="0" fontId="9" fillId="0" borderId="1" xfId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0" fillId="0" borderId="2" xfId="0" applyFont="1" applyBorder="1" applyAlignment="1">
      <alignment horizontal="left"/>
    </xf>
    <xf numFmtId="0" fontId="9" fillId="0" borderId="2" xfId="1" applyBorder="1" applyAlignment="1">
      <alignment wrapText="1"/>
    </xf>
    <xf numFmtId="0" fontId="9" fillId="0" borderId="1" xfId="1" applyBorder="1" applyAlignment="1">
      <alignment horizontal="center" vertical="center"/>
    </xf>
    <xf numFmtId="0" fontId="0" fillId="13" borderId="17" xfId="0" applyFill="1" applyBorder="1"/>
    <xf numFmtId="0" fontId="20" fillId="14" borderId="0" xfId="0" applyFont="1" applyFill="1" applyBorder="1"/>
    <xf numFmtId="0" fontId="15" fillId="4" borderId="0" xfId="0" applyFont="1" applyFill="1" applyBorder="1" applyAlignment="1">
      <alignment horizontal="left" vertical="center"/>
    </xf>
    <xf numFmtId="0" fontId="8" fillId="4" borderId="8" xfId="0" applyFont="1" applyFill="1" applyBorder="1"/>
    <xf numFmtId="0" fontId="8" fillId="4" borderId="9" xfId="0" applyFont="1" applyFill="1" applyBorder="1"/>
    <xf numFmtId="0" fontId="23" fillId="4" borderId="0" xfId="0" applyFont="1" applyFill="1" applyBorder="1" applyAlignment="1">
      <alignment horizontal="left" vertical="center"/>
    </xf>
    <xf numFmtId="164" fontId="21" fillId="0" borderId="0" xfId="0" applyNumberFormat="1" applyFont="1" applyBorder="1" applyAlignment="1">
      <alignment horizontal="left"/>
    </xf>
    <xf numFmtId="0" fontId="24" fillId="13" borderId="1" xfId="0" applyFont="1" applyFill="1" applyBorder="1" applyAlignment="1">
      <alignment horizontal="center" vertical="center"/>
    </xf>
    <xf numFmtId="0" fontId="24" fillId="13" borderId="0" xfId="0" applyFont="1" applyFill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5" fillId="9" borderId="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0" fontId="13" fillId="9" borderId="0" xfId="0" applyFont="1" applyFill="1" applyBorder="1" applyAlignment="1">
      <alignment horizontal="center" vertical="center"/>
    </xf>
    <xf numFmtId="0" fontId="13" fillId="9" borderId="25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/>
    </xf>
    <xf numFmtId="0" fontId="14" fillId="2" borderId="0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5" fillId="1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2" fillId="6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top"/>
    </xf>
    <xf numFmtId="0" fontId="3" fillId="13" borderId="3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4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5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3" borderId="9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Id="rId9" Type="http://schemas.openxmlformats.org/officeDocument/2006/relationships/calcChain" Target="calcChain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152542</xdr:colOff>
      <xdr:row>1</xdr:row>
      <xdr:rowOff>71719</xdr:rowOff>
    </xdr:from>
    <xdr:to>
      <xdr:col>10</xdr:col>
      <xdr:colOff>562419</xdr:colOff>
      <xdr:row>7</xdr:row>
      <xdr:rowOff>154177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DE0404-2E21-7D6C-282B-2DC2A670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9358" y="780927"/>
          <a:ext cx="4665125" cy="1923203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mailto:tippanagoudsultanpur@gmail.com" TargetMode="External" 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 /><Relationship Id="rId13" Type="http://schemas.openxmlformats.org/officeDocument/2006/relationships/hyperlink" Target="mailto:shabmulinga@gmail.com" TargetMode="External" /><Relationship Id="rId18" Type="http://schemas.openxmlformats.org/officeDocument/2006/relationships/hyperlink" Target="mailto:RakeshGangappaBarker.@gmail.com" TargetMode="External" /><Relationship Id="rId3" Type="http://schemas.openxmlformats.org/officeDocument/2006/relationships/hyperlink" Target="mailto:Nagaraj@gmail.com" TargetMode="External" /><Relationship Id="rId21" Type="http://schemas.openxmlformats.org/officeDocument/2006/relationships/hyperlink" Target="mailto:Nagappa@gmail.com" TargetMode="External" /><Relationship Id="rId7" Type="http://schemas.openxmlformats.org/officeDocument/2006/relationships/hyperlink" Target="mailto:maniknta@gmail.com" TargetMode="External" /><Relationship Id="rId12" Type="http://schemas.openxmlformats.org/officeDocument/2006/relationships/hyperlink" Target="mailto:mallappa@gmail.com" TargetMode="External" /><Relationship Id="rId17" Type="http://schemas.openxmlformats.org/officeDocument/2006/relationships/hyperlink" Target="mailto:KavitaSharma@gmail.com" TargetMode="External" /><Relationship Id="rId2" Type="http://schemas.openxmlformats.org/officeDocument/2006/relationships/hyperlink" Target="mailto:pallvi@gmail.com" TargetMode="External" /><Relationship Id="rId16" Type="http://schemas.openxmlformats.org/officeDocument/2006/relationships/hyperlink" Target="mailto:Kavita.sp@gmail.com%0a" TargetMode="External" /><Relationship Id="rId20" Type="http://schemas.openxmlformats.org/officeDocument/2006/relationships/hyperlink" Target="mailto:Gurajck@gmail.com" TargetMode="External" /><Relationship Id="rId1" Type="http://schemas.openxmlformats.org/officeDocument/2006/relationships/hyperlink" Target="mailto:Ramesh@gmail.com" TargetMode="External" /><Relationship Id="rId6" Type="http://schemas.openxmlformats.org/officeDocument/2006/relationships/hyperlink" Target="mailto:Gangavva@gmail.com" TargetMode="External" /><Relationship Id="rId11" Type="http://schemas.openxmlformats.org/officeDocument/2006/relationships/hyperlink" Target="mailto:shiddanna@gmail.com" TargetMode="External" /><Relationship Id="rId5" Type="http://schemas.openxmlformats.org/officeDocument/2006/relationships/hyperlink" Target="mailto:shashidhark@gmail.com" TargetMode="External" /><Relationship Id="rId15" Type="http://schemas.openxmlformats.org/officeDocument/2006/relationships/hyperlink" Target="mailto:Rohit.Sharma@gmail.com%0a" TargetMode="External" /><Relationship Id="rId23" Type="http://schemas.openxmlformats.org/officeDocument/2006/relationships/hyperlink" Target="mailto:Renuka.YK@gmail.com%0a" TargetMode="External" /><Relationship Id="rId10" Type="http://schemas.openxmlformats.org/officeDocument/2006/relationships/hyperlink" Target="mailto:yallappa@gmail.com" TargetMode="External" /><Relationship Id="rId19" Type="http://schemas.openxmlformats.org/officeDocument/2006/relationships/hyperlink" Target="mailto:Saleem@gmaiil.com" TargetMode="External" /><Relationship Id="rId4" Type="http://schemas.openxmlformats.org/officeDocument/2006/relationships/hyperlink" Target="mailto:nigavva@gmail.com" TargetMode="External" /><Relationship Id="rId9" Type="http://schemas.openxmlformats.org/officeDocument/2006/relationships/hyperlink" Target="mailto:Paravva@gmail.com" TargetMode="External" /><Relationship Id="rId14" Type="http://schemas.openxmlformats.org/officeDocument/2006/relationships/hyperlink" Target="mailto:P.kariyapp@gmail.com%0a" TargetMode="External" /><Relationship Id="rId22" Type="http://schemas.openxmlformats.org/officeDocument/2006/relationships/hyperlink" Target="mailto:SanjeevKuma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75A-43BC-A74F-9935-21AA5BCA4C81}">
  <sheetPr>
    <tabColor theme="8" tint="0.39997558519241921"/>
  </sheetPr>
  <dimension ref="A1:K47"/>
  <sheetViews>
    <sheetView tabSelected="1" zoomScaleNormal="60" zoomScaleSheetLayoutView="100" workbookViewId="0">
      <selection activeCell="B6" sqref="B6"/>
    </sheetView>
  </sheetViews>
  <sheetFormatPr defaultRowHeight="15" x14ac:dyDescent="0.2"/>
  <cols>
    <col min="2" max="2" width="15.06640625" customWidth="1"/>
    <col min="3" max="3" width="12.10546875" customWidth="1"/>
    <col min="4" max="4" width="18.5625" customWidth="1"/>
    <col min="7" max="7" width="9.4140625" customWidth="1"/>
    <col min="8" max="8" width="11.8359375" customWidth="1"/>
    <col min="9" max="9" width="9.01171875" bestFit="1" customWidth="1"/>
    <col min="10" max="10" width="12.375" customWidth="1"/>
  </cols>
  <sheetData>
    <row r="1" spans="1:11" ht="55.5" customHeight="1" x14ac:dyDescent="0.2">
      <c r="A1" s="140" t="s">
        <v>140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24.75" x14ac:dyDescent="0.35">
      <c r="A2" s="42"/>
      <c r="B2" s="97" t="s">
        <v>141</v>
      </c>
      <c r="C2" s="97"/>
      <c r="D2" s="97"/>
      <c r="E2" s="27"/>
      <c r="F2" s="27"/>
      <c r="G2" s="96"/>
      <c r="H2" s="96"/>
      <c r="I2" s="96"/>
      <c r="J2" s="96"/>
      <c r="K2" s="43"/>
    </row>
    <row r="3" spans="1:11" ht="24.75" x14ac:dyDescent="0.35">
      <c r="A3" s="42"/>
      <c r="B3" s="97" t="s">
        <v>142</v>
      </c>
      <c r="C3" s="97"/>
      <c r="D3" s="97"/>
      <c r="E3" s="27"/>
      <c r="F3" s="27"/>
      <c r="G3" s="96"/>
      <c r="H3" s="96"/>
      <c r="I3" s="96"/>
      <c r="J3" s="96"/>
      <c r="K3" s="43"/>
    </row>
    <row r="4" spans="1:11" ht="24.75" x14ac:dyDescent="0.2">
      <c r="A4" s="42"/>
      <c r="B4" s="57" t="s">
        <v>143</v>
      </c>
      <c r="C4" s="57"/>
      <c r="D4" s="64"/>
      <c r="E4" s="27"/>
      <c r="F4" s="27"/>
      <c r="G4" s="96"/>
      <c r="H4" s="96"/>
      <c r="I4" s="96"/>
      <c r="J4" s="96"/>
      <c r="K4" s="43"/>
    </row>
    <row r="5" spans="1:11" ht="24.75" x14ac:dyDescent="0.35">
      <c r="A5" s="42"/>
      <c r="B5" s="97" t="s">
        <v>144</v>
      </c>
      <c r="C5" s="97"/>
      <c r="D5" s="97"/>
      <c r="E5" s="27"/>
      <c r="F5" s="27"/>
      <c r="G5" s="96"/>
      <c r="H5" s="96"/>
      <c r="I5" s="96"/>
      <c r="J5" s="96"/>
      <c r="K5" s="43"/>
    </row>
    <row r="6" spans="1:11" ht="24.75" x14ac:dyDescent="0.35">
      <c r="A6" s="42"/>
      <c r="B6" s="60" t="s">
        <v>145</v>
      </c>
      <c r="C6" s="108">
        <v>7996650327</v>
      </c>
      <c r="D6" s="108"/>
      <c r="E6" s="27"/>
      <c r="F6" s="27"/>
      <c r="G6" s="96"/>
      <c r="H6" s="96"/>
      <c r="I6" s="96"/>
      <c r="J6" s="96"/>
      <c r="K6" s="43"/>
    </row>
    <row r="7" spans="1:11" ht="21" x14ac:dyDescent="0.3">
      <c r="A7" s="42"/>
      <c r="B7" s="71" t="s">
        <v>146</v>
      </c>
      <c r="C7" s="27"/>
      <c r="D7" s="27"/>
      <c r="E7" s="27"/>
      <c r="F7" s="27"/>
      <c r="G7" s="96"/>
      <c r="H7" s="96"/>
      <c r="I7" s="96"/>
      <c r="J7" s="96"/>
      <c r="K7" s="43"/>
    </row>
    <row r="8" spans="1:11" x14ac:dyDescent="0.2">
      <c r="A8" s="42"/>
      <c r="B8" s="27"/>
      <c r="C8" s="27"/>
      <c r="D8" s="27"/>
      <c r="E8" s="27"/>
      <c r="F8" s="27"/>
      <c r="G8" s="27"/>
      <c r="H8" s="27"/>
      <c r="I8" s="27"/>
      <c r="J8" s="27"/>
      <c r="K8" s="43"/>
    </row>
    <row r="9" spans="1:11" s="39" customFormat="1" ht="39" customHeight="1" x14ac:dyDescent="0.2">
      <c r="A9" s="63"/>
      <c r="B9" s="99" t="s">
        <v>147</v>
      </c>
      <c r="C9" s="99"/>
      <c r="D9" s="99"/>
      <c r="E9" s="100" t="s">
        <v>148</v>
      </c>
      <c r="F9" s="100"/>
      <c r="G9" s="100"/>
      <c r="H9" s="100"/>
      <c r="I9" s="100"/>
      <c r="J9" s="100"/>
      <c r="K9" s="50"/>
    </row>
    <row r="10" spans="1:11" ht="18.75" x14ac:dyDescent="0.25">
      <c r="A10" s="42"/>
      <c r="B10" s="69" t="s">
        <v>149</v>
      </c>
      <c r="C10" s="70" t="str">
        <f>IFERROR(VLOOKUP($H$10,'Costomer detail '!$B$2:$H$50,2,FALSE),"")</f>
        <v xml:space="preserve">Sanjeev Kumar </v>
      </c>
      <c r="D10" s="70"/>
      <c r="E10" s="70"/>
      <c r="F10" s="69" t="s">
        <v>174</v>
      </c>
      <c r="G10" s="69"/>
      <c r="H10" s="85" t="s">
        <v>358</v>
      </c>
      <c r="I10" s="70"/>
      <c r="J10" s="70"/>
      <c r="K10" s="43"/>
    </row>
    <row r="11" spans="1:11" ht="18.75" x14ac:dyDescent="0.25">
      <c r="A11" s="42"/>
      <c r="B11" s="69" t="s">
        <v>177</v>
      </c>
      <c r="C11" s="70">
        <f>IFERROR(VLOOKUP($H$10,'Costomer detail '!$B$2:$H$50,3,FALSE),"")</f>
        <v>0</v>
      </c>
      <c r="D11" s="70"/>
      <c r="E11" s="70"/>
      <c r="F11" s="69" t="s">
        <v>175</v>
      </c>
      <c r="G11" s="69"/>
      <c r="H11" s="90">
        <f ca="1">TODAY()</f>
        <v>45603</v>
      </c>
      <c r="I11" s="70" t="str">
        <f ca="1">TEXT(H11,"DDDDD")</f>
        <v>Thursday</v>
      </c>
      <c r="J11" s="70"/>
      <c r="K11" s="43"/>
    </row>
    <row r="12" spans="1:11" ht="18.75" x14ac:dyDescent="0.25">
      <c r="A12" s="42"/>
      <c r="B12" s="69" t="s">
        <v>178</v>
      </c>
      <c r="C12" s="70" t="str">
        <f>IFERROR(VLOOKUP($H$10,'Costomer detail '!$B$2:$H$50,4,FALSE),"")</f>
        <v xml:space="preserve">Dollar colony Hubli. </v>
      </c>
      <c r="D12" s="70"/>
      <c r="E12" s="70"/>
      <c r="F12" s="69" t="s">
        <v>176</v>
      </c>
      <c r="G12" s="69"/>
      <c r="H12" s="90">
        <f ca="1">H11+H13</f>
        <v>45663</v>
      </c>
      <c r="I12" s="101" t="str">
        <f ca="1">TEXT(H12,"DDDD")</f>
        <v>Monday</v>
      </c>
      <c r="J12" s="70"/>
      <c r="K12" s="43"/>
    </row>
    <row r="13" spans="1:11" ht="18.75" x14ac:dyDescent="0.25">
      <c r="A13" s="42"/>
      <c r="B13" s="69" t="s">
        <v>179</v>
      </c>
      <c r="C13" s="70" t="str">
        <f>IFERROR(VLOOKUP($H$10,'Costomer detail '!$B$2:$H$50,5,FALSE),"")</f>
        <v xml:space="preserve">Hubli </v>
      </c>
      <c r="D13" s="70"/>
      <c r="E13" s="70"/>
      <c r="F13" s="98" t="s">
        <v>151</v>
      </c>
      <c r="G13" s="98"/>
      <c r="H13" s="70">
        <v>60</v>
      </c>
      <c r="I13" s="70" t="s">
        <v>341</v>
      </c>
      <c r="J13" s="70"/>
      <c r="K13" s="43"/>
    </row>
    <row r="14" spans="1:11" ht="18.75" x14ac:dyDescent="0.25">
      <c r="A14" s="42"/>
      <c r="B14" s="69" t="s">
        <v>180</v>
      </c>
      <c r="C14" s="106">
        <f>IFERROR(VLOOKUP($H$10,'Costomer detail '!$B$2:$H$50,6,FALSE),"")</f>
        <v>9652589654</v>
      </c>
      <c r="D14" s="106"/>
      <c r="E14" s="70"/>
      <c r="F14" s="69"/>
      <c r="G14" s="69"/>
      <c r="H14" s="70"/>
      <c r="I14" s="70"/>
      <c r="J14" s="70"/>
      <c r="K14" s="43"/>
    </row>
    <row r="15" spans="1:11" ht="18.75" x14ac:dyDescent="0.25">
      <c r="A15" s="42"/>
      <c r="B15" s="69" t="s">
        <v>181</v>
      </c>
      <c r="C15" s="70" t="str">
        <f>IFERROR(VLOOKUP($H$10,'Costomer detail '!$B$2:$H$50,7,FALSE),"")</f>
        <v>SanjeevKumar@gmail.com</v>
      </c>
      <c r="D15" s="70"/>
      <c r="E15" s="70"/>
      <c r="F15" s="70"/>
      <c r="G15" s="70"/>
      <c r="H15" s="70"/>
      <c r="I15" s="70"/>
      <c r="J15" s="70"/>
      <c r="K15" s="43"/>
    </row>
    <row r="16" spans="1:11" ht="18.75" x14ac:dyDescent="0.25">
      <c r="A16" s="42"/>
      <c r="B16" s="70"/>
      <c r="C16" s="70"/>
      <c r="D16" s="70"/>
      <c r="E16" s="70"/>
      <c r="F16" s="70"/>
      <c r="G16" s="70"/>
      <c r="H16" s="70"/>
      <c r="I16" s="70"/>
      <c r="J16" s="70"/>
      <c r="K16" s="43"/>
    </row>
    <row r="17" spans="1:11" ht="15.75" thickBot="1" x14ac:dyDescent="0.25">
      <c r="A17" s="42"/>
      <c r="B17" s="27"/>
      <c r="C17" s="27"/>
      <c r="D17" s="27"/>
      <c r="E17" s="27"/>
      <c r="F17" s="27"/>
      <c r="G17" s="27"/>
      <c r="H17" s="27"/>
      <c r="I17" s="27"/>
      <c r="J17" s="27"/>
      <c r="K17" s="43"/>
    </row>
    <row r="18" spans="1:11" s="39" customFormat="1" ht="26.25" customHeight="1" thickBot="1" x14ac:dyDescent="0.25">
      <c r="A18" s="62"/>
      <c r="B18" s="51" t="s">
        <v>152</v>
      </c>
      <c r="C18" s="51" t="s">
        <v>154</v>
      </c>
      <c r="D18" s="52" t="s">
        <v>153</v>
      </c>
      <c r="E18" s="53" t="s">
        <v>155</v>
      </c>
      <c r="F18" s="54" t="s">
        <v>156</v>
      </c>
      <c r="G18" s="51" t="s">
        <v>157</v>
      </c>
      <c r="H18" s="51" t="s">
        <v>158</v>
      </c>
      <c r="I18" s="51" t="s">
        <v>159</v>
      </c>
      <c r="J18" s="55" t="s">
        <v>160</v>
      </c>
      <c r="K18" s="44"/>
    </row>
    <row r="19" spans="1:11" x14ac:dyDescent="0.2">
      <c r="A19" s="42"/>
      <c r="B19" s="14">
        <f>IF(C19="","",ROW(A1))</f>
        <v>1</v>
      </c>
      <c r="C19" s="84" t="s">
        <v>137</v>
      </c>
      <c r="D19" s="14" t="str">
        <f>IFERROR(VLOOKUP(C19,'stock manegement '!$B$6:$F$64,2),"")</f>
        <v>Samll car tire</v>
      </c>
      <c r="E19" s="1">
        <f>IFERROR(VLOOKUP(C19,'stock manegement '!$B$6:$F$64,3),"")</f>
        <v>25</v>
      </c>
      <c r="F19" s="14">
        <f>IFERROR(VLOOKUP(C19,'stock manegement '!$R$6:$V$64,4,),"")</f>
        <v>99</v>
      </c>
      <c r="G19" s="14">
        <f>IFERROR(E19*F19,"")</f>
        <v>2475</v>
      </c>
      <c r="H19" s="48">
        <v>5</v>
      </c>
      <c r="I19" s="14">
        <f>IFERROR((G19*H19/100),"")</f>
        <v>123.75</v>
      </c>
      <c r="J19" s="14">
        <f>IFERROR((G19-I19),"")</f>
        <v>2351.25</v>
      </c>
      <c r="K19" s="43"/>
    </row>
    <row r="20" spans="1:11" x14ac:dyDescent="0.2">
      <c r="A20" s="42"/>
      <c r="B20" s="14" t="str">
        <f t="shared" ref="B20:B28" si="0">IF(C20="","",ROW(B2))</f>
        <v/>
      </c>
      <c r="C20" s="84"/>
      <c r="D20" s="1" t="str">
        <f>IFERROR(VLOOKUP(C20,'stock manegement '!$B$6:$F$64,2),"")</f>
        <v/>
      </c>
      <c r="E20" s="1" t="str">
        <f>IFERROR(VLOOKUP(C20,'stock manegement '!$B$6:$F$64,3),"")</f>
        <v/>
      </c>
      <c r="F20" s="14" t="str">
        <f>IFERROR(VLOOKUP(C20,'stock manegement '!$R$6:$V$64,4,),"")</f>
        <v/>
      </c>
      <c r="G20" s="1" t="str">
        <f t="shared" ref="G20:G28" si="1">IFERROR(E20*F20,"")</f>
        <v/>
      </c>
      <c r="H20" s="40">
        <v>5</v>
      </c>
      <c r="I20" s="1" t="str">
        <f t="shared" ref="I20:I28" si="2">IFERROR((G20*H20/100),"")</f>
        <v/>
      </c>
      <c r="J20" s="1" t="str">
        <f t="shared" ref="J20:J27" si="3">IFERROR((G20-I20),"")</f>
        <v/>
      </c>
      <c r="K20" s="43"/>
    </row>
    <row r="21" spans="1:11" x14ac:dyDescent="0.2">
      <c r="A21" s="42"/>
      <c r="B21" s="14" t="str">
        <f t="shared" si="0"/>
        <v/>
      </c>
      <c r="C21" s="84"/>
      <c r="D21" s="1" t="str">
        <f>IFERROR(VLOOKUP(C21,'stock manegement '!$B$6:$F$64,2),"")</f>
        <v/>
      </c>
      <c r="E21" s="56" t="str">
        <f>IFERROR(VLOOKUP(C21,'stock manegement '!$B$6:$F$64,3),"")</f>
        <v/>
      </c>
      <c r="F21" s="14" t="str">
        <f>IFERROR(VLOOKUP(C21,'stock manegement '!$R$6:$V$64,4,),"")</f>
        <v/>
      </c>
      <c r="G21" s="1" t="str">
        <f t="shared" si="1"/>
        <v/>
      </c>
      <c r="H21" s="40">
        <v>5</v>
      </c>
      <c r="I21" s="1" t="str">
        <f t="shared" si="2"/>
        <v/>
      </c>
      <c r="J21" s="1" t="str">
        <f t="shared" si="3"/>
        <v/>
      </c>
      <c r="K21" s="43"/>
    </row>
    <row r="22" spans="1:11" x14ac:dyDescent="0.2">
      <c r="A22" s="42"/>
      <c r="B22" s="14" t="str">
        <f t="shared" si="0"/>
        <v/>
      </c>
      <c r="C22" s="84"/>
      <c r="D22" s="1" t="str">
        <f>IFERROR(VLOOKUP(C22,'stock manegement '!$B$6:$F$64,2),"")</f>
        <v/>
      </c>
      <c r="E22" s="1" t="str">
        <f>IFERROR(VLOOKUP(C22,'stock manegement '!$B$6:$F$64,3),"")</f>
        <v/>
      </c>
      <c r="F22" s="14" t="str">
        <f>IFERROR(VLOOKUP(C22,'stock manegement '!$R$6:$V$64,4,),"")</f>
        <v/>
      </c>
      <c r="G22" s="1" t="str">
        <f t="shared" si="1"/>
        <v/>
      </c>
      <c r="H22" s="40">
        <v>5</v>
      </c>
      <c r="I22" s="1" t="str">
        <f t="shared" si="2"/>
        <v/>
      </c>
      <c r="J22" s="1" t="str">
        <f t="shared" si="3"/>
        <v/>
      </c>
      <c r="K22" s="43"/>
    </row>
    <row r="23" spans="1:11" x14ac:dyDescent="0.2">
      <c r="A23" s="42"/>
      <c r="B23" s="14" t="str">
        <f t="shared" si="0"/>
        <v/>
      </c>
      <c r="C23" s="84"/>
      <c r="D23" s="1" t="str">
        <f>IFERROR(VLOOKUP(C23,'stock manegement '!$B$6:$F$64,2),"")</f>
        <v/>
      </c>
      <c r="E23" s="1" t="str">
        <f>IFERROR(VLOOKUP(C23,'stock manegement '!$B$6:$F$64,3),"")</f>
        <v/>
      </c>
      <c r="F23" s="14" t="str">
        <f>IFERROR(VLOOKUP(C23,'stock manegement '!$R$6:$V$64,4,),"")</f>
        <v/>
      </c>
      <c r="G23" s="1" t="str">
        <f t="shared" si="1"/>
        <v/>
      </c>
      <c r="H23" s="40">
        <v>10</v>
      </c>
      <c r="I23" s="1" t="str">
        <f t="shared" si="2"/>
        <v/>
      </c>
      <c r="J23" s="1" t="str">
        <f t="shared" si="3"/>
        <v/>
      </c>
      <c r="K23" s="43"/>
    </row>
    <row r="24" spans="1:11" x14ac:dyDescent="0.2">
      <c r="A24" s="42"/>
      <c r="B24" s="14" t="str">
        <f t="shared" si="0"/>
        <v/>
      </c>
      <c r="C24" s="84"/>
      <c r="D24" s="1" t="str">
        <f>IFERROR(VLOOKUP(C24,'stock manegement '!$B$6:$F$64,2),"")</f>
        <v/>
      </c>
      <c r="E24" s="1" t="str">
        <f>IFERROR(VLOOKUP(C24,'stock manegement '!$B$6:$F$64,3),"")</f>
        <v/>
      </c>
      <c r="F24" s="14" t="str">
        <f>IFERROR(VLOOKUP(C24,'stock manegement '!$R$6:$V$64,4,),"")</f>
        <v/>
      </c>
      <c r="G24" s="1" t="str">
        <f t="shared" si="1"/>
        <v/>
      </c>
      <c r="H24" s="40">
        <v>5</v>
      </c>
      <c r="I24" s="1" t="str">
        <f t="shared" si="2"/>
        <v/>
      </c>
      <c r="J24" s="1" t="str">
        <f>IFERROR((G24-I24),"")</f>
        <v/>
      </c>
      <c r="K24" s="43"/>
    </row>
    <row r="25" spans="1:11" x14ac:dyDescent="0.2">
      <c r="A25" s="42"/>
      <c r="B25" s="14" t="str">
        <f t="shared" si="0"/>
        <v/>
      </c>
      <c r="C25" s="84"/>
      <c r="D25" s="1" t="str">
        <f>IFERROR(VLOOKUP(C25,'stock manegement '!$B$6:$F$64,2),"")</f>
        <v/>
      </c>
      <c r="E25" s="1" t="str">
        <f>IFERROR(VLOOKUP(C25,'stock manegement '!$B$6:$F$64,3),"")</f>
        <v/>
      </c>
      <c r="F25" s="14" t="str">
        <f>IFERROR(VLOOKUP(C25,'stock manegement '!$R$6:$V$64,4,),"")</f>
        <v/>
      </c>
      <c r="G25" s="1" t="str">
        <f t="shared" si="1"/>
        <v/>
      </c>
      <c r="H25" s="40">
        <v>5</v>
      </c>
      <c r="I25" s="1" t="str">
        <f t="shared" si="2"/>
        <v/>
      </c>
      <c r="J25" s="1" t="str">
        <f t="shared" si="3"/>
        <v/>
      </c>
      <c r="K25" s="43"/>
    </row>
    <row r="26" spans="1:11" x14ac:dyDescent="0.2">
      <c r="A26" s="42"/>
      <c r="B26" s="14" t="str">
        <f t="shared" si="0"/>
        <v/>
      </c>
      <c r="C26" s="84"/>
      <c r="D26" s="1" t="str">
        <f>IFERROR(VLOOKUP(C26,'stock manegement '!$B$6:$F$64,2),"")</f>
        <v/>
      </c>
      <c r="E26" s="1" t="str">
        <f>IFERROR(VLOOKUP(C26,'stock manegement '!$B$6:$F$64,3),"")</f>
        <v/>
      </c>
      <c r="F26" s="14" t="str">
        <f>IFERROR(VLOOKUP(C26,'stock manegement '!$R$6:$V$64,4,),"")</f>
        <v/>
      </c>
      <c r="G26" s="1" t="str">
        <f t="shared" si="1"/>
        <v/>
      </c>
      <c r="H26" s="40">
        <v>5</v>
      </c>
      <c r="I26" s="1" t="str">
        <f t="shared" si="2"/>
        <v/>
      </c>
      <c r="J26" s="1" t="str">
        <f>IFERROR((G26-I26),"")</f>
        <v/>
      </c>
      <c r="K26" s="43"/>
    </row>
    <row r="27" spans="1:11" x14ac:dyDescent="0.2">
      <c r="A27" s="42"/>
      <c r="B27" s="61" t="str">
        <f t="shared" si="0"/>
        <v/>
      </c>
      <c r="C27" s="84"/>
      <c r="D27" s="1" t="str">
        <f>IFERROR(VLOOKUP(C27,'stock manegement '!$B$6:$F$64,2),"")</f>
        <v/>
      </c>
      <c r="E27" s="1" t="str">
        <f>IFERROR(VLOOKUP(C27,'stock manegement '!$B$6:$F$64,3),"")</f>
        <v/>
      </c>
      <c r="F27" s="14" t="str">
        <f>IFERROR(VLOOKUP(C27,'stock manegement '!$R$6:$V$64,4,),"")</f>
        <v/>
      </c>
      <c r="G27" s="1" t="str">
        <f t="shared" si="1"/>
        <v/>
      </c>
      <c r="H27" s="40"/>
      <c r="I27" s="1" t="str">
        <f t="shared" si="2"/>
        <v/>
      </c>
      <c r="J27" s="1" t="str">
        <f t="shared" si="3"/>
        <v/>
      </c>
      <c r="K27" s="43"/>
    </row>
    <row r="28" spans="1:11" x14ac:dyDescent="0.2">
      <c r="A28" s="42"/>
      <c r="B28" s="1" t="str">
        <f t="shared" si="0"/>
        <v/>
      </c>
      <c r="C28" s="84"/>
      <c r="D28" s="1" t="str">
        <f>IFERROR(VLOOKUP(C28,'stock manegement '!$B$6:$F$64,2),"")</f>
        <v/>
      </c>
      <c r="E28" s="1" t="str">
        <f>IFERROR(VLOOKUP(C28,'stock manegement '!$B$6:$F$64,3),"")</f>
        <v/>
      </c>
      <c r="F28" s="14" t="str">
        <f>IFERROR(VLOOKUP(C28,'stock manegement '!$R$6:$V$64,4,),"")</f>
        <v/>
      </c>
      <c r="G28" s="1" t="str">
        <f t="shared" si="1"/>
        <v/>
      </c>
      <c r="H28" s="40"/>
      <c r="I28" s="1" t="str">
        <f t="shared" si="2"/>
        <v/>
      </c>
      <c r="J28" s="1" t="str">
        <f>IFERROR((G28-I28),"")</f>
        <v/>
      </c>
      <c r="K28" s="43"/>
    </row>
    <row r="29" spans="1:11" x14ac:dyDescent="0.2">
      <c r="A29" s="42"/>
      <c r="B29" s="27"/>
      <c r="C29" s="27"/>
      <c r="D29" s="27"/>
      <c r="E29" s="27"/>
      <c r="F29" s="27"/>
      <c r="G29" s="27"/>
      <c r="H29" s="27"/>
      <c r="I29" s="27"/>
      <c r="J29" s="27"/>
      <c r="K29" s="43"/>
    </row>
    <row r="30" spans="1:11" x14ac:dyDescent="0.2">
      <c r="A30" s="42"/>
      <c r="B30" s="27"/>
      <c r="C30" s="27"/>
      <c r="D30" s="27"/>
      <c r="E30" s="27"/>
      <c r="F30" s="27"/>
      <c r="G30" s="27"/>
      <c r="H30" s="27"/>
      <c r="I30" s="27"/>
      <c r="J30" s="27"/>
      <c r="K30" s="43"/>
    </row>
    <row r="31" spans="1:11" x14ac:dyDescent="0.2">
      <c r="A31" s="42"/>
      <c r="B31" s="27"/>
      <c r="C31" s="27"/>
      <c r="D31" s="27"/>
      <c r="E31" s="27"/>
      <c r="F31" s="27"/>
      <c r="G31" s="27"/>
      <c r="H31" s="27"/>
      <c r="I31" s="27"/>
      <c r="J31" s="27"/>
      <c r="K31" s="43"/>
    </row>
    <row r="32" spans="1:11" x14ac:dyDescent="0.2">
      <c r="A32" s="42"/>
      <c r="B32" s="27"/>
      <c r="C32" s="27"/>
      <c r="D32" s="27"/>
      <c r="E32" s="27"/>
      <c r="F32" s="27"/>
      <c r="G32" s="27"/>
      <c r="H32" s="27"/>
      <c r="I32" s="27"/>
      <c r="J32" s="27"/>
      <c r="K32" s="43"/>
    </row>
    <row r="33" spans="1:11" x14ac:dyDescent="0.2">
      <c r="A33" s="42"/>
      <c r="B33" s="27"/>
      <c r="C33" s="27"/>
      <c r="D33" s="27"/>
      <c r="E33" s="27"/>
      <c r="F33" s="27"/>
      <c r="G33" s="27"/>
      <c r="H33" s="27"/>
      <c r="I33" s="27"/>
      <c r="J33" s="27"/>
      <c r="K33" s="43"/>
    </row>
    <row r="34" spans="1:11" ht="24.75" x14ac:dyDescent="0.35">
      <c r="A34" s="42"/>
      <c r="B34" s="27"/>
      <c r="C34" s="27"/>
      <c r="D34" s="27"/>
      <c r="E34" s="27"/>
      <c r="F34" s="27"/>
      <c r="G34" s="27"/>
      <c r="H34" s="104" t="s">
        <v>161</v>
      </c>
      <c r="I34" s="105"/>
      <c r="J34" s="41">
        <f>IFERROR(SUM(J19:J32,),"")</f>
        <v>2351.25</v>
      </c>
      <c r="K34" s="43"/>
    </row>
    <row r="35" spans="1:11" ht="24.75" x14ac:dyDescent="0.35">
      <c r="A35" s="42"/>
      <c r="B35" s="27"/>
      <c r="C35" s="102" t="s">
        <v>162</v>
      </c>
      <c r="D35" s="102"/>
      <c r="E35" s="102"/>
      <c r="F35" s="102"/>
      <c r="G35" s="27"/>
      <c r="H35" s="104" t="s">
        <v>171</v>
      </c>
      <c r="I35" s="105"/>
      <c r="J35" s="41">
        <f>J34*6/100</f>
        <v>141.07499999999999</v>
      </c>
      <c r="K35" s="43"/>
    </row>
    <row r="36" spans="1:11" ht="24.75" x14ac:dyDescent="0.35">
      <c r="A36" s="42"/>
      <c r="B36" s="27"/>
      <c r="C36" s="103" t="s">
        <v>163</v>
      </c>
      <c r="D36" s="103"/>
      <c r="E36" s="103"/>
      <c r="F36" s="103"/>
      <c r="G36" s="27"/>
      <c r="H36" s="104" t="s">
        <v>172</v>
      </c>
      <c r="I36" s="105"/>
      <c r="J36" s="41">
        <f>J34*6/100</f>
        <v>141.07499999999999</v>
      </c>
      <c r="K36" s="43"/>
    </row>
    <row r="37" spans="1:11" ht="24.75" x14ac:dyDescent="0.35">
      <c r="A37" s="42"/>
      <c r="B37" s="27"/>
      <c r="C37" s="27"/>
      <c r="D37" s="27"/>
      <c r="E37" s="27"/>
      <c r="F37" s="27"/>
      <c r="G37" s="27"/>
      <c r="H37" s="104" t="s">
        <v>173</v>
      </c>
      <c r="I37" s="105"/>
      <c r="J37" s="41">
        <f>SUM(J34:J36)</f>
        <v>2633.3999999999996</v>
      </c>
      <c r="K37" s="43"/>
    </row>
    <row r="38" spans="1:11" ht="27.75" customHeight="1" x14ac:dyDescent="0.2">
      <c r="A38" s="65"/>
      <c r="B38" s="107" t="s">
        <v>182</v>
      </c>
      <c r="C38" s="107"/>
      <c r="D38" s="107"/>
      <c r="E38" s="107"/>
      <c r="F38" s="107"/>
      <c r="G38" s="107"/>
      <c r="H38" s="107"/>
      <c r="I38" s="107"/>
      <c r="J38" s="107"/>
      <c r="K38" s="68"/>
    </row>
    <row r="39" spans="1:11" ht="27.75" customHeight="1" x14ac:dyDescent="0.2">
      <c r="A39" s="87"/>
      <c r="B39" s="86"/>
      <c r="C39" s="86"/>
      <c r="D39" s="86"/>
      <c r="E39" s="86"/>
      <c r="F39" s="86"/>
      <c r="G39" s="86"/>
      <c r="H39" s="86"/>
      <c r="I39" s="86"/>
      <c r="J39" s="86"/>
      <c r="K39" s="88"/>
    </row>
    <row r="40" spans="1:11" ht="27.75" customHeight="1" x14ac:dyDescent="0.2">
      <c r="A40" s="87"/>
      <c r="B40" s="86"/>
      <c r="C40" s="86"/>
      <c r="D40" s="86"/>
      <c r="E40" s="86"/>
      <c r="F40" s="89" t="s">
        <v>342</v>
      </c>
      <c r="I40" s="86"/>
      <c r="J40" s="95" t="b">
        <v>1</v>
      </c>
      <c r="K40" s="88"/>
    </row>
    <row r="41" spans="1:11" x14ac:dyDescent="0.2">
      <c r="A41" s="42"/>
      <c r="B41" s="27"/>
      <c r="C41" s="27"/>
      <c r="D41" s="27"/>
      <c r="E41" s="27"/>
      <c r="F41" s="27"/>
      <c r="G41" s="27"/>
      <c r="H41" s="27"/>
      <c r="I41" s="27"/>
      <c r="J41" s="27"/>
      <c r="K41" s="43"/>
    </row>
    <row r="42" spans="1:11" ht="27" x14ac:dyDescent="0.2">
      <c r="A42" s="66"/>
      <c r="B42" s="110" t="s">
        <v>184</v>
      </c>
      <c r="C42" s="110"/>
      <c r="D42" s="110"/>
      <c r="E42" s="110"/>
      <c r="F42" s="67"/>
      <c r="G42" s="113" t="s">
        <v>183</v>
      </c>
      <c r="H42" s="113"/>
      <c r="I42" s="113"/>
      <c r="J42" s="113"/>
      <c r="K42" s="114"/>
    </row>
    <row r="43" spans="1:11" ht="21" x14ac:dyDescent="0.3">
      <c r="A43" s="42"/>
      <c r="B43" s="58" t="s">
        <v>141</v>
      </c>
      <c r="C43" s="58"/>
      <c r="D43" s="27"/>
      <c r="E43" s="27"/>
      <c r="F43" s="27"/>
      <c r="G43" s="111" t="s">
        <v>164</v>
      </c>
      <c r="H43" s="111"/>
      <c r="I43" s="109" t="s">
        <v>165</v>
      </c>
      <c r="J43" s="109"/>
      <c r="K43" s="43"/>
    </row>
    <row r="44" spans="1:11" ht="21" x14ac:dyDescent="0.3">
      <c r="A44" s="42"/>
      <c r="B44" s="58" t="s">
        <v>142</v>
      </c>
      <c r="C44" s="58"/>
      <c r="D44" s="27"/>
      <c r="E44" s="27"/>
      <c r="F44" s="27"/>
      <c r="G44" s="111" t="s">
        <v>166</v>
      </c>
      <c r="H44" s="111"/>
      <c r="I44" s="109">
        <v>65652829824</v>
      </c>
      <c r="J44" s="109"/>
      <c r="K44" s="43"/>
    </row>
    <row r="45" spans="1:11" ht="21" x14ac:dyDescent="0.3">
      <c r="A45" s="42"/>
      <c r="B45" s="58" t="s">
        <v>143</v>
      </c>
      <c r="C45" s="58"/>
      <c r="D45" s="27"/>
      <c r="E45" s="27"/>
      <c r="F45" s="27"/>
      <c r="G45" s="112" t="s">
        <v>167</v>
      </c>
      <c r="H45" s="112"/>
      <c r="I45" s="109" t="s">
        <v>168</v>
      </c>
      <c r="J45" s="109"/>
      <c r="K45" s="43"/>
    </row>
    <row r="46" spans="1:11" ht="21" x14ac:dyDescent="0.3">
      <c r="A46" s="42"/>
      <c r="B46" s="58" t="s">
        <v>144</v>
      </c>
      <c r="C46" s="58"/>
      <c r="D46" s="27"/>
      <c r="E46" s="27"/>
      <c r="F46" s="27"/>
      <c r="G46" s="27"/>
      <c r="H46" s="27"/>
      <c r="I46" s="27"/>
      <c r="J46" s="27"/>
      <c r="K46" s="43"/>
    </row>
    <row r="47" spans="1:11" ht="21.75" thickBot="1" x14ac:dyDescent="0.35">
      <c r="A47" s="45"/>
      <c r="B47" s="59" t="s">
        <v>169</v>
      </c>
      <c r="C47" s="59"/>
      <c r="D47" s="46"/>
      <c r="E47" s="46"/>
      <c r="F47" s="46"/>
      <c r="G47" s="46"/>
      <c r="H47" s="46"/>
      <c r="I47" s="46"/>
      <c r="J47" s="46"/>
      <c r="K47" s="47"/>
    </row>
  </sheetData>
  <mergeCells count="18">
    <mergeCell ref="A1:K1"/>
    <mergeCell ref="C14:D14"/>
    <mergeCell ref="C6:D6"/>
    <mergeCell ref="I45:J45"/>
    <mergeCell ref="B42:E42"/>
    <mergeCell ref="G43:H43"/>
    <mergeCell ref="G44:H44"/>
    <mergeCell ref="G45:H45"/>
    <mergeCell ref="G42:K42"/>
    <mergeCell ref="I43:J43"/>
    <mergeCell ref="I44:J44"/>
    <mergeCell ref="B38:J38"/>
    <mergeCell ref="H37:I37"/>
    <mergeCell ref="C35:F35"/>
    <mergeCell ref="C36:F36"/>
    <mergeCell ref="H34:I34"/>
    <mergeCell ref="H35:I35"/>
    <mergeCell ref="H36:I36"/>
  </mergeCells>
  <phoneticPr fontId="1" alignment="center"/>
  <hyperlinks>
    <hyperlink ref="B7" r:id="rId1" xr:uid="{68E93AF7-A2B4-E74C-B92D-9EC0FAEEF573}"/>
  </hyperlinks>
  <pageMargins left="0.7" right="0.7" top="0.75" bottom="0.75" header="0.3" footer="0.3"/>
  <pageSetup scale="0" firstPageNumber="0" fitToWidth="0" fitToHeight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13CA-7F4A-614B-A4C4-69EA4960422B}">
  <sheetPr>
    <tabColor theme="9"/>
  </sheetPr>
  <dimension ref="A1:AO91"/>
  <sheetViews>
    <sheetView topLeftCell="Z34" zoomScaleNormal="60" zoomScaleSheetLayoutView="100" workbookViewId="0">
      <selection activeCell="V21" sqref="V21"/>
    </sheetView>
  </sheetViews>
  <sheetFormatPr defaultRowHeight="15" x14ac:dyDescent="0.2"/>
  <cols>
    <col min="2" max="2" width="10.22265625" customWidth="1"/>
    <col min="3" max="3" width="15.87109375" customWidth="1"/>
    <col min="6" max="6" width="18.0234375" customWidth="1"/>
    <col min="7" max="7" width="3.2265625" customWidth="1"/>
    <col min="9" max="9" width="10.0859375" style="5" bestFit="1" customWidth="1"/>
    <col min="10" max="10" width="12.9140625" customWidth="1"/>
    <col min="11" max="11" width="19.1015625" customWidth="1"/>
    <col min="12" max="12" width="11.296875" customWidth="1"/>
    <col min="14" max="14" width="17.484375" customWidth="1"/>
    <col min="15" max="15" width="3.2265625" customWidth="1"/>
    <col min="17" max="17" width="13.046875" style="5" customWidth="1"/>
    <col min="19" max="19" width="27.98046875" customWidth="1"/>
    <col min="20" max="20" width="11.02734375" customWidth="1"/>
    <col min="22" max="22" width="18.83203125" customWidth="1"/>
    <col min="23" max="23" width="1.07421875" customWidth="1"/>
    <col min="25" max="25" width="10.4921875" customWidth="1"/>
    <col min="26" max="26" width="24.75" customWidth="1"/>
    <col min="28" max="28" width="17.484375" customWidth="1"/>
    <col min="29" max="29" width="11.8359375" customWidth="1"/>
    <col min="31" max="31" width="13.71875" customWidth="1"/>
    <col min="32" max="32" width="16.94921875" customWidth="1"/>
  </cols>
  <sheetData>
    <row r="1" spans="1:41" s="37" customFormat="1" ht="90.75" customHeight="1" x14ac:dyDescent="1.35">
      <c r="A1" s="133" t="s">
        <v>139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</row>
    <row r="2" spans="1:41" ht="36.75" customHeight="1" thickBot="1" x14ac:dyDescent="0.25"/>
    <row r="3" spans="1:41" ht="15" customHeight="1" x14ac:dyDescent="0.2">
      <c r="A3" s="134" t="s">
        <v>26</v>
      </c>
      <c r="B3" s="135"/>
      <c r="C3" s="135"/>
      <c r="D3" s="135"/>
      <c r="E3" s="135"/>
      <c r="F3" s="136"/>
      <c r="H3" s="115" t="s">
        <v>29</v>
      </c>
      <c r="I3" s="116"/>
      <c r="J3" s="116"/>
      <c r="K3" s="116"/>
      <c r="L3" s="116"/>
      <c r="M3" s="116"/>
      <c r="N3" s="117"/>
      <c r="P3" s="121" t="s">
        <v>30</v>
      </c>
      <c r="Q3" s="122"/>
      <c r="R3" s="122"/>
      <c r="S3" s="122"/>
      <c r="T3" s="122"/>
      <c r="U3" s="122"/>
      <c r="V3" s="123"/>
      <c r="X3" s="127" t="s">
        <v>35</v>
      </c>
      <c r="Y3" s="128"/>
      <c r="Z3" s="128"/>
      <c r="AA3" s="128"/>
      <c r="AB3" s="128"/>
      <c r="AC3" s="128"/>
      <c r="AD3" s="128"/>
      <c r="AE3" s="128"/>
      <c r="AF3" s="129"/>
    </row>
    <row r="4" spans="1:41" ht="15" customHeight="1" thickBot="1" x14ac:dyDescent="0.25">
      <c r="A4" s="137"/>
      <c r="B4" s="138"/>
      <c r="C4" s="138"/>
      <c r="D4" s="138"/>
      <c r="E4" s="138"/>
      <c r="F4" s="139"/>
      <c r="H4" s="118"/>
      <c r="I4" s="119"/>
      <c r="J4" s="119"/>
      <c r="K4" s="119"/>
      <c r="L4" s="119"/>
      <c r="M4" s="119"/>
      <c r="N4" s="120"/>
      <c r="P4" s="124"/>
      <c r="Q4" s="125"/>
      <c r="R4" s="125"/>
      <c r="S4" s="125"/>
      <c r="T4" s="125"/>
      <c r="U4" s="125"/>
      <c r="V4" s="126"/>
      <c r="X4" s="130"/>
      <c r="Y4" s="131"/>
      <c r="Z4" s="131"/>
      <c r="AA4" s="131"/>
      <c r="AB4" s="131"/>
      <c r="AC4" s="131"/>
      <c r="AD4" s="131"/>
      <c r="AE4" s="131"/>
      <c r="AF4" s="132"/>
    </row>
    <row r="5" spans="1:41" s="6" customFormat="1" ht="43.5" customHeight="1" thickBot="1" x14ac:dyDescent="0.25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2" t="s">
        <v>5</v>
      </c>
      <c r="G5" s="7"/>
      <c r="H5" s="10" t="s">
        <v>0</v>
      </c>
      <c r="I5" s="16" t="s">
        <v>27</v>
      </c>
      <c r="J5" s="11" t="s">
        <v>1</v>
      </c>
      <c r="K5" s="11" t="s">
        <v>2</v>
      </c>
      <c r="L5" s="11" t="s">
        <v>28</v>
      </c>
      <c r="M5" s="11" t="s">
        <v>4</v>
      </c>
      <c r="N5" s="12" t="s">
        <v>5</v>
      </c>
      <c r="O5" s="7"/>
      <c r="P5" s="19" t="s">
        <v>0</v>
      </c>
      <c r="Q5" s="20" t="s">
        <v>27</v>
      </c>
      <c r="R5" s="21" t="s">
        <v>1</v>
      </c>
      <c r="S5" s="21" t="s">
        <v>2</v>
      </c>
      <c r="T5" s="21" t="s">
        <v>28</v>
      </c>
      <c r="U5" s="21" t="s">
        <v>4</v>
      </c>
      <c r="V5" s="22" t="s">
        <v>5</v>
      </c>
      <c r="W5" s="7"/>
      <c r="X5" s="10" t="s">
        <v>0</v>
      </c>
      <c r="Y5" s="11" t="s">
        <v>1</v>
      </c>
      <c r="Z5" s="11" t="s">
        <v>2</v>
      </c>
      <c r="AA5" s="11" t="s">
        <v>3</v>
      </c>
      <c r="AB5" s="11" t="s">
        <v>31</v>
      </c>
      <c r="AC5" s="11" t="s">
        <v>32</v>
      </c>
      <c r="AD5" s="11" t="s">
        <v>33</v>
      </c>
      <c r="AE5" s="11" t="s">
        <v>34</v>
      </c>
      <c r="AF5" s="12" t="s">
        <v>5</v>
      </c>
      <c r="AG5" s="7"/>
      <c r="AH5" s="7"/>
      <c r="AI5" s="7"/>
      <c r="AJ5" s="7"/>
      <c r="AK5" s="7"/>
      <c r="AL5" s="7"/>
      <c r="AM5" s="7"/>
      <c r="AN5" s="7"/>
      <c r="AO5" s="7"/>
    </row>
    <row r="6" spans="1:41" ht="15.75" customHeight="1" x14ac:dyDescent="0.2">
      <c r="A6" s="13">
        <f>IF(B6="","",ROW(A1))</f>
        <v>1</v>
      </c>
      <c r="B6" s="14" t="s">
        <v>6</v>
      </c>
      <c r="C6" s="33" t="s">
        <v>16</v>
      </c>
      <c r="D6" s="33">
        <v>40</v>
      </c>
      <c r="E6" s="33">
        <v>20</v>
      </c>
      <c r="F6" s="15">
        <f>D6*E6</f>
        <v>800</v>
      </c>
      <c r="H6" s="13">
        <f>IF(I6="","",ROW(A1))</f>
        <v>1</v>
      </c>
      <c r="I6" s="17">
        <v>45597</v>
      </c>
      <c r="J6" s="14" t="s">
        <v>13</v>
      </c>
      <c r="K6" s="29" t="str">
        <f>IFERROR(VLOOKUP(J6,$B$6:$F$64,2,FALSE),"")</f>
        <v>Engine Belt</v>
      </c>
      <c r="L6" s="29">
        <f>IFERROR(VLOOKUP(J6,$B$6:$F$64,3,FALSE),"")</f>
        <v>120</v>
      </c>
      <c r="M6" s="14">
        <v>36</v>
      </c>
      <c r="N6" s="15">
        <f>IFERROR(L6*M6,"")</f>
        <v>4320</v>
      </c>
      <c r="P6" s="13">
        <f>IF(Q6="","",ROW(A1))</f>
        <v>1</v>
      </c>
      <c r="Q6" s="17">
        <v>45601</v>
      </c>
      <c r="R6" s="18" t="s">
        <v>13</v>
      </c>
      <c r="S6" s="25" t="str">
        <f>IFERROR(VLOOKUP(R6,$J$6:$N$64,2,FALSE),"")</f>
        <v>Engine Belt</v>
      </c>
      <c r="T6" s="25">
        <f>IFERROR(VLOOKUP(R6,$J$6:$N$25,3,FALSE),"")</f>
        <v>120</v>
      </c>
      <c r="U6" s="14">
        <v>8</v>
      </c>
      <c r="V6" s="14">
        <f>IFERROR(T6*U6,"")</f>
        <v>960</v>
      </c>
      <c r="X6" s="13">
        <f>IF(Y6="","",ROW(A1))</f>
        <v>1</v>
      </c>
      <c r="Y6" s="14" t="s">
        <v>6</v>
      </c>
      <c r="Z6" s="30" t="s">
        <v>16</v>
      </c>
      <c r="AA6" s="30">
        <v>40</v>
      </c>
      <c r="AB6" s="30">
        <v>200</v>
      </c>
      <c r="AC6" s="23">
        <f>SUMIFS($M$6:$M$64,$J$6:$J$64,Y6)</f>
        <v>130</v>
      </c>
      <c r="AD6" s="38">
        <f>IFERROR(SUMIFS($U$6:$U$64,$R$6:$R$64,Y6),"")</f>
        <v>33</v>
      </c>
      <c r="AE6" s="23">
        <f>IFERROR((AC6-AD6),"")</f>
        <v>97</v>
      </c>
      <c r="AF6" s="23">
        <f>IFERROR(AE6*AA6,"")</f>
        <v>3880</v>
      </c>
    </row>
    <row r="7" spans="1:41" x14ac:dyDescent="0.2">
      <c r="A7" s="13">
        <f t="shared" ref="A7:A64" si="0">IF(B7="","",ROW(A3))</f>
        <v>3</v>
      </c>
      <c r="B7" s="14" t="s">
        <v>7</v>
      </c>
      <c r="C7" s="34" t="s">
        <v>17</v>
      </c>
      <c r="D7" s="34">
        <v>25</v>
      </c>
      <c r="E7" s="33">
        <v>198</v>
      </c>
      <c r="F7" s="8">
        <f t="shared" ref="F7:F52" si="1">D7*E7</f>
        <v>4950</v>
      </c>
      <c r="H7" s="13">
        <f>IF(I7="","",ROW(A3))</f>
        <v>3</v>
      </c>
      <c r="I7" s="3">
        <v>45598</v>
      </c>
      <c r="J7" s="1" t="s">
        <v>56</v>
      </c>
      <c r="K7" s="29" t="str">
        <f>IFERROR(VLOOKUP(J7,$B$6:$F$64,2,FALSE),"")</f>
        <v>Truck tire</v>
      </c>
      <c r="L7" s="29">
        <f>IFERROR(VLOOKUP(J7,$B$6:$F$64,3,FALSE),"")</f>
        <v>40</v>
      </c>
      <c r="M7" s="14">
        <v>100</v>
      </c>
      <c r="N7" s="15">
        <f t="shared" ref="N7:N64" si="2">IFERROR(L7*M7,"")</f>
        <v>4000</v>
      </c>
      <c r="P7" s="13">
        <f>IF(Q7="","",ROW(A3))</f>
        <v>3</v>
      </c>
      <c r="Q7" s="3">
        <v>45600</v>
      </c>
      <c r="R7" s="1" t="s">
        <v>56</v>
      </c>
      <c r="S7" s="25" t="str">
        <f>IFERROR(VLOOKUP(R7,$J$6:$N$64,2,FALSE),"")</f>
        <v>Truck tire</v>
      </c>
      <c r="T7" s="26">
        <f>IFERROR(VLOOKUP(R7,$J$6:$N$25,3,FALSE),"")</f>
        <v>40</v>
      </c>
      <c r="U7" s="1">
        <v>2</v>
      </c>
      <c r="V7" s="14">
        <f t="shared" ref="V7:V64" si="3">IFERROR(T7*U7,"")</f>
        <v>80</v>
      </c>
      <c r="X7" s="13">
        <f>IF(Y7="","",ROW(A3))</f>
        <v>3</v>
      </c>
      <c r="Y7" s="14" t="s">
        <v>7</v>
      </c>
      <c r="Z7" s="31" t="s">
        <v>17</v>
      </c>
      <c r="AA7" s="31">
        <v>25</v>
      </c>
      <c r="AB7" s="30">
        <v>198</v>
      </c>
      <c r="AC7" s="23">
        <f t="shared" ref="AC7:AC64" si="4">SUMIFS($M$6:$M$64,$J$6:$J$64,Y7)</f>
        <v>100</v>
      </c>
      <c r="AD7" s="38">
        <f t="shared" ref="AD7:AD59" si="5">IFERROR(SUMIFS($U$6:$U$64,$R$6:$R$64,Y7),"")</f>
        <v>99</v>
      </c>
      <c r="AE7" s="23">
        <f t="shared" ref="AE7:AE64" si="6">IFERROR((AC7-AD7),"")</f>
        <v>1</v>
      </c>
      <c r="AF7" s="23">
        <f t="shared" ref="AF7:AF64" si="7">IFERROR(AE7*AA7,"")</f>
        <v>25</v>
      </c>
    </row>
    <row r="8" spans="1:41" x14ac:dyDescent="0.2">
      <c r="A8" s="13">
        <f t="shared" si="0"/>
        <v>4</v>
      </c>
      <c r="B8" s="14" t="s">
        <v>8</v>
      </c>
      <c r="C8" s="34" t="s">
        <v>18</v>
      </c>
      <c r="D8" s="34">
        <v>50</v>
      </c>
      <c r="E8" s="33">
        <v>60</v>
      </c>
      <c r="F8" s="8">
        <f t="shared" si="1"/>
        <v>3000</v>
      </c>
      <c r="H8" s="13">
        <f>IF(I8="","",ROW(A4))</f>
        <v>4</v>
      </c>
      <c r="I8" s="3">
        <v>45600</v>
      </c>
      <c r="J8" s="1" t="s">
        <v>135</v>
      </c>
      <c r="K8" s="29" t="str">
        <f>IFERROR(VLOOKUP(J8,$B$6:$F$64,2,FALSE),"")</f>
        <v xml:space="preserve">Air Filter </v>
      </c>
      <c r="L8" s="29">
        <f>IFERROR(VLOOKUP(J8,$B$6:$F$64,3,FALSE),"")</f>
        <v>58</v>
      </c>
      <c r="M8" s="14">
        <v>200</v>
      </c>
      <c r="N8" s="15">
        <f t="shared" si="2"/>
        <v>11600</v>
      </c>
      <c r="P8" s="13">
        <f>IF(Q8="","",ROW(A4))</f>
        <v>4</v>
      </c>
      <c r="Q8" s="3">
        <v>45603</v>
      </c>
      <c r="R8" s="1" t="s">
        <v>136</v>
      </c>
      <c r="S8" s="25" t="str">
        <f>IFERROR(VLOOKUP(R8,$J$6:$N$64,2,FALSE),"")</f>
        <v>pencil ✏️</v>
      </c>
      <c r="T8" s="26">
        <f>IFERROR(VLOOKUP(R8,$J$6:$N$25,3,FALSE),"")</f>
        <v>25</v>
      </c>
      <c r="U8" s="1">
        <v>32</v>
      </c>
      <c r="V8" s="14">
        <f t="shared" si="3"/>
        <v>800</v>
      </c>
      <c r="X8" s="13">
        <f>IF(Y8="","",ROW(A4))</f>
        <v>4</v>
      </c>
      <c r="Y8" s="14" t="s">
        <v>8</v>
      </c>
      <c r="Z8" s="31" t="s">
        <v>18</v>
      </c>
      <c r="AA8" s="31">
        <v>50</v>
      </c>
      <c r="AB8" s="30">
        <v>60</v>
      </c>
      <c r="AC8" s="23">
        <f t="shared" si="4"/>
        <v>150</v>
      </c>
      <c r="AD8" s="38">
        <f t="shared" si="5"/>
        <v>0</v>
      </c>
      <c r="AE8" s="23">
        <f t="shared" si="6"/>
        <v>150</v>
      </c>
      <c r="AF8" s="23">
        <f t="shared" si="7"/>
        <v>7500</v>
      </c>
    </row>
    <row r="9" spans="1:41" x14ac:dyDescent="0.2">
      <c r="A9" s="13">
        <f t="shared" si="0"/>
        <v>5</v>
      </c>
      <c r="B9" s="14" t="s">
        <v>9</v>
      </c>
      <c r="C9" s="34" t="s">
        <v>19</v>
      </c>
      <c r="D9" s="34">
        <v>70</v>
      </c>
      <c r="E9" s="33">
        <v>90</v>
      </c>
      <c r="F9" s="8">
        <f t="shared" si="1"/>
        <v>6300</v>
      </c>
      <c r="H9" s="13">
        <f>IF(I9="","",ROW(A5))</f>
        <v>5</v>
      </c>
      <c r="I9" s="3">
        <v>45603</v>
      </c>
      <c r="J9" s="1" t="s">
        <v>136</v>
      </c>
      <c r="K9" s="29" t="str">
        <f>IFERROR(VLOOKUP(J9,$B$6:$F$64,2,FALSE),"")</f>
        <v>pencil ✏️</v>
      </c>
      <c r="L9" s="29">
        <f>IFERROR(VLOOKUP(J9,$B$6:$F$64,3,FALSE),"")</f>
        <v>25</v>
      </c>
      <c r="M9" s="14">
        <v>50</v>
      </c>
      <c r="N9" s="15">
        <f t="shared" si="2"/>
        <v>1250</v>
      </c>
      <c r="P9" s="13">
        <f>IF(Q9="","",ROW(A5))</f>
        <v>5</v>
      </c>
      <c r="Q9" s="3">
        <v>45603</v>
      </c>
      <c r="R9" s="1" t="s">
        <v>137</v>
      </c>
      <c r="S9" s="25" t="str">
        <f>IFERROR(VLOOKUP(R9,$J$6:$N$64,2,FALSE),"")</f>
        <v>Samll car tire</v>
      </c>
      <c r="T9" s="26">
        <f>IFERROR(VLOOKUP(R9,$J$6:$N$25,3,FALSE),"")</f>
        <v>25</v>
      </c>
      <c r="U9" s="1">
        <v>99</v>
      </c>
      <c r="V9" s="14">
        <f t="shared" si="3"/>
        <v>2475</v>
      </c>
      <c r="X9" s="13">
        <f>IF(Y9="","",ROW(A5))</f>
        <v>5</v>
      </c>
      <c r="Y9" s="14" t="s">
        <v>9</v>
      </c>
      <c r="Z9" s="31" t="s">
        <v>19</v>
      </c>
      <c r="AA9" s="31">
        <v>70</v>
      </c>
      <c r="AB9" s="30">
        <v>90</v>
      </c>
      <c r="AC9" s="23">
        <f t="shared" si="4"/>
        <v>0</v>
      </c>
      <c r="AD9" s="38">
        <f t="shared" si="5"/>
        <v>0</v>
      </c>
      <c r="AE9" s="23">
        <f t="shared" si="6"/>
        <v>0</v>
      </c>
      <c r="AF9" s="23">
        <f t="shared" si="7"/>
        <v>0</v>
      </c>
    </row>
    <row r="10" spans="1:41" x14ac:dyDescent="0.2">
      <c r="A10" s="13">
        <f t="shared" si="0"/>
        <v>6</v>
      </c>
      <c r="B10" s="14" t="s">
        <v>10</v>
      </c>
      <c r="C10" s="34" t="s">
        <v>20</v>
      </c>
      <c r="D10" s="34">
        <v>204</v>
      </c>
      <c r="E10" s="33">
        <v>80</v>
      </c>
      <c r="F10" s="8">
        <f t="shared" si="1"/>
        <v>16320</v>
      </c>
      <c r="H10" s="13">
        <f>IF(I10="","",ROW(A6))</f>
        <v>6</v>
      </c>
      <c r="I10" s="3">
        <v>45599</v>
      </c>
      <c r="J10" s="1" t="s">
        <v>138</v>
      </c>
      <c r="K10" s="29" t="str">
        <f>IFERROR(VLOOKUP(J10,$B$6:$F$64,2,FALSE),"")</f>
        <v>Back light</v>
      </c>
      <c r="L10" s="29">
        <f>IFERROR(VLOOKUP(J10,$B$6:$F$64,3,FALSE),"")</f>
        <v>50</v>
      </c>
      <c r="M10" s="14">
        <v>150</v>
      </c>
      <c r="N10" s="15">
        <f t="shared" si="2"/>
        <v>7500</v>
      </c>
      <c r="P10" s="13">
        <f>IF(Q10="","",ROW(A6))</f>
        <v>6</v>
      </c>
      <c r="Q10" s="3">
        <v>45604</v>
      </c>
      <c r="R10" s="1" t="s">
        <v>56</v>
      </c>
      <c r="S10" s="25" t="str">
        <f>IFERROR(VLOOKUP(R10,$J$6:$N$64,2,FALSE),"")</f>
        <v>Truck tire</v>
      </c>
      <c r="T10" s="26">
        <f>IFERROR(VLOOKUP(R10,$J$6:$N$25,3,FALSE),"")</f>
        <v>40</v>
      </c>
      <c r="U10" s="1">
        <v>25</v>
      </c>
      <c r="V10" s="14">
        <f t="shared" si="3"/>
        <v>1000</v>
      </c>
      <c r="X10" s="13">
        <f>IF(Y10="","",ROW(A6))</f>
        <v>6</v>
      </c>
      <c r="Y10" s="14" t="s">
        <v>10</v>
      </c>
      <c r="Z10" s="31" t="s">
        <v>20</v>
      </c>
      <c r="AA10" s="31">
        <v>204</v>
      </c>
      <c r="AB10" s="30">
        <v>80</v>
      </c>
      <c r="AC10" s="23">
        <f t="shared" si="4"/>
        <v>0</v>
      </c>
      <c r="AD10" s="38">
        <f t="shared" si="5"/>
        <v>0</v>
      </c>
      <c r="AE10" s="23">
        <f t="shared" si="6"/>
        <v>0</v>
      </c>
      <c r="AF10" s="23">
        <f t="shared" si="7"/>
        <v>0</v>
      </c>
    </row>
    <row r="11" spans="1:41" x14ac:dyDescent="0.2">
      <c r="A11" s="13">
        <f t="shared" si="0"/>
        <v>7</v>
      </c>
      <c r="B11" s="14" t="s">
        <v>11</v>
      </c>
      <c r="C11" s="34" t="s">
        <v>21</v>
      </c>
      <c r="D11" s="34">
        <v>20</v>
      </c>
      <c r="E11" s="33">
        <v>45</v>
      </c>
      <c r="F11" s="8">
        <f t="shared" si="1"/>
        <v>900</v>
      </c>
      <c r="H11" s="13">
        <f>IF(I11="","",ROW(A7))</f>
        <v>7</v>
      </c>
      <c r="I11" s="3">
        <v>45603</v>
      </c>
      <c r="J11" s="1" t="s">
        <v>137</v>
      </c>
      <c r="K11" s="29" t="str">
        <f>IFERROR(VLOOKUP(J11,$B$6:$F$64,2,FALSE),"")</f>
        <v>Samll car tire</v>
      </c>
      <c r="L11" s="29">
        <f>IFERROR(VLOOKUP(J11,$B$6:$F$64,3,FALSE),"")</f>
        <v>25</v>
      </c>
      <c r="M11" s="14">
        <v>50</v>
      </c>
      <c r="N11" s="15">
        <f t="shared" si="2"/>
        <v>1250</v>
      </c>
      <c r="P11" s="13" t="str">
        <f>IF(Q11="","",ROW(A7))</f>
        <v/>
      </c>
      <c r="Q11" s="3"/>
      <c r="R11" s="1" t="s">
        <v>188</v>
      </c>
      <c r="S11" s="25" t="str">
        <f>IFERROR(VLOOKUP(R11,$J$6:$N$64,2,FALSE),"")</f>
        <v>cuter</v>
      </c>
      <c r="T11" s="26">
        <f>IFERROR(VLOOKUP(R11,$J$6:$N$25,3,FALSE),"")</f>
        <v>25</v>
      </c>
      <c r="U11" s="1">
        <v>15</v>
      </c>
      <c r="V11" s="14">
        <f t="shared" si="3"/>
        <v>375</v>
      </c>
      <c r="X11" s="13">
        <f>IF(Y11="","",ROW(A7))</f>
        <v>7</v>
      </c>
      <c r="Y11" s="14" t="s">
        <v>11</v>
      </c>
      <c r="Z11" s="31" t="s">
        <v>21</v>
      </c>
      <c r="AA11" s="31">
        <v>20</v>
      </c>
      <c r="AB11" s="30">
        <v>45</v>
      </c>
      <c r="AC11" s="23">
        <f t="shared" si="4"/>
        <v>0</v>
      </c>
      <c r="AD11" s="38">
        <f t="shared" si="5"/>
        <v>0</v>
      </c>
      <c r="AE11" s="23">
        <f t="shared" si="6"/>
        <v>0</v>
      </c>
      <c r="AF11" s="23">
        <f t="shared" si="7"/>
        <v>0</v>
      </c>
    </row>
    <row r="12" spans="1:41" x14ac:dyDescent="0.2">
      <c r="A12" s="13">
        <f t="shared" si="0"/>
        <v>8</v>
      </c>
      <c r="B12" s="14" t="s">
        <v>12</v>
      </c>
      <c r="C12" s="34" t="s">
        <v>22</v>
      </c>
      <c r="D12" s="34">
        <v>40</v>
      </c>
      <c r="E12" s="33">
        <v>36</v>
      </c>
      <c r="F12" s="8">
        <f t="shared" si="1"/>
        <v>1440</v>
      </c>
      <c r="H12" s="13">
        <f>IF(I12="","",ROW(A8))</f>
        <v>8</v>
      </c>
      <c r="I12" s="3">
        <v>45602</v>
      </c>
      <c r="J12" s="1" t="s">
        <v>185</v>
      </c>
      <c r="K12" s="29" t="str">
        <f>IFERROR(VLOOKUP(J12,$B$6:$F$64,2,FALSE),"")</f>
        <v>camera</v>
      </c>
      <c r="L12" s="29">
        <f>IFERROR(VLOOKUP(J12,$B$6:$F$64,3,FALSE),"")</f>
        <v>69</v>
      </c>
      <c r="M12" s="14">
        <v>50</v>
      </c>
      <c r="N12" s="15">
        <f t="shared" si="2"/>
        <v>3450</v>
      </c>
      <c r="P12" s="13">
        <f>IF(Q12="","",ROW(A8))</f>
        <v>8</v>
      </c>
      <c r="Q12" s="3">
        <v>45604</v>
      </c>
      <c r="R12" s="1" t="s">
        <v>186</v>
      </c>
      <c r="S12" s="25" t="str">
        <f>IFERROR(VLOOKUP(R12,$J$6:$N$64,2,FALSE),"")</f>
        <v xml:space="preserve">Ink pad </v>
      </c>
      <c r="T12" s="26">
        <f>IFERROR(VLOOKUP(R12,$J$6:$N$25,3,FALSE),"")</f>
        <v>98</v>
      </c>
      <c r="U12" s="1">
        <v>20</v>
      </c>
      <c r="V12" s="14">
        <f t="shared" si="3"/>
        <v>1960</v>
      </c>
      <c r="X12" s="13">
        <f>IF(Y12="","",ROW(A8))</f>
        <v>8</v>
      </c>
      <c r="Y12" s="14" t="s">
        <v>12</v>
      </c>
      <c r="Z12" s="31" t="s">
        <v>22</v>
      </c>
      <c r="AA12" s="31">
        <v>40</v>
      </c>
      <c r="AB12" s="30">
        <v>36</v>
      </c>
      <c r="AC12" s="23">
        <f t="shared" si="4"/>
        <v>0</v>
      </c>
      <c r="AD12" s="38">
        <f t="shared" si="5"/>
        <v>0</v>
      </c>
      <c r="AE12" s="23">
        <f t="shared" si="6"/>
        <v>0</v>
      </c>
      <c r="AF12" s="23">
        <f t="shared" si="7"/>
        <v>0</v>
      </c>
    </row>
    <row r="13" spans="1:41" x14ac:dyDescent="0.2">
      <c r="A13" s="13">
        <f t="shared" si="0"/>
        <v>9</v>
      </c>
      <c r="B13" s="14" t="s">
        <v>13</v>
      </c>
      <c r="C13" s="34" t="s">
        <v>23</v>
      </c>
      <c r="D13" s="34">
        <v>120</v>
      </c>
      <c r="E13" s="33">
        <v>48</v>
      </c>
      <c r="F13" s="8">
        <f t="shared" si="1"/>
        <v>5760</v>
      </c>
      <c r="H13" s="13">
        <f>IF(I13="","",ROW(A9))</f>
        <v>9</v>
      </c>
      <c r="I13" s="3">
        <v>45604</v>
      </c>
      <c r="J13" s="1" t="s">
        <v>186</v>
      </c>
      <c r="K13" s="29" t="str">
        <f>IFERROR(VLOOKUP(J13,$B$6:$F$64,2,FALSE),"")</f>
        <v xml:space="preserve">Ink pad </v>
      </c>
      <c r="L13" s="29">
        <f>IFERROR(VLOOKUP(J13,$B$6:$F$64,3,FALSE),"")</f>
        <v>98</v>
      </c>
      <c r="M13" s="14">
        <v>60</v>
      </c>
      <c r="N13" s="15">
        <f t="shared" si="2"/>
        <v>5880</v>
      </c>
      <c r="P13" s="13" t="str">
        <f>IF(Q13="","",ROW(A9))</f>
        <v/>
      </c>
      <c r="Q13" s="3"/>
      <c r="R13" s="1" t="s">
        <v>170</v>
      </c>
      <c r="S13" s="25" t="str">
        <f>IFERROR(VLOOKUP(R13,$J$6:$N$64,2,FALSE),"")</f>
        <v>paint 🎨</v>
      </c>
      <c r="T13" s="26">
        <f>IFERROR(VLOOKUP(R13,$J$6:$N$25,3,FALSE),"")</f>
        <v>26</v>
      </c>
      <c r="U13" s="1">
        <v>21</v>
      </c>
      <c r="V13" s="14">
        <f t="shared" si="3"/>
        <v>546</v>
      </c>
      <c r="X13" s="13">
        <f>IF(Y13="","",ROW(A9))</f>
        <v>9</v>
      </c>
      <c r="Y13" s="14" t="s">
        <v>13</v>
      </c>
      <c r="Z13" s="31" t="s">
        <v>23</v>
      </c>
      <c r="AA13" s="31">
        <v>120</v>
      </c>
      <c r="AB13" s="30">
        <v>48</v>
      </c>
      <c r="AC13" s="23">
        <f t="shared" si="4"/>
        <v>41</v>
      </c>
      <c r="AD13" s="38">
        <f t="shared" si="5"/>
        <v>18</v>
      </c>
      <c r="AE13" s="23">
        <f t="shared" si="6"/>
        <v>23</v>
      </c>
      <c r="AF13" s="23">
        <f t="shared" si="7"/>
        <v>2760</v>
      </c>
    </row>
    <row r="14" spans="1:41" x14ac:dyDescent="0.2">
      <c r="A14" s="13">
        <f t="shared" si="0"/>
        <v>10</v>
      </c>
      <c r="B14" s="14" t="s">
        <v>14</v>
      </c>
      <c r="C14" s="34" t="s">
        <v>24</v>
      </c>
      <c r="D14" s="34">
        <v>50</v>
      </c>
      <c r="E14" s="33">
        <v>95</v>
      </c>
      <c r="F14" s="8">
        <f t="shared" si="1"/>
        <v>4750</v>
      </c>
      <c r="H14" s="13">
        <f>IF(I14="","",ROW(A10))</f>
        <v>10</v>
      </c>
      <c r="I14" s="3">
        <v>45602</v>
      </c>
      <c r="J14" s="1" t="s">
        <v>187</v>
      </c>
      <c r="K14" s="29" t="str">
        <f>IFERROR(VLOOKUP(J14,$B$6:$F$64,2,FALSE),"")</f>
        <v>cuter</v>
      </c>
      <c r="L14" s="29">
        <f>IFERROR(VLOOKUP(J14,$B$6:$F$64,3,FALSE),"")</f>
        <v>25</v>
      </c>
      <c r="M14" s="14">
        <v>21</v>
      </c>
      <c r="N14" s="15">
        <f t="shared" si="2"/>
        <v>525</v>
      </c>
      <c r="P14" s="13" t="str">
        <f>IF(Q14="","",ROW(A10))</f>
        <v/>
      </c>
      <c r="Q14" s="3"/>
      <c r="R14" s="1" t="s">
        <v>56</v>
      </c>
      <c r="S14" s="25" t="str">
        <f>IFERROR(VLOOKUP(R14,$J$6:$N$64,2,FALSE),"")</f>
        <v>Truck tire</v>
      </c>
      <c r="T14" s="26">
        <f>IFERROR(VLOOKUP(R14,$J$6:$N$25,3,FALSE),"")</f>
        <v>40</v>
      </c>
      <c r="U14" s="1">
        <v>6</v>
      </c>
      <c r="V14" s="14">
        <f t="shared" si="3"/>
        <v>240</v>
      </c>
      <c r="X14" s="13">
        <f>IF(Y14="","",ROW(A10))</f>
        <v>10</v>
      </c>
      <c r="Y14" s="14" t="s">
        <v>14</v>
      </c>
      <c r="Z14" s="31" t="s">
        <v>24</v>
      </c>
      <c r="AA14" s="31">
        <v>50</v>
      </c>
      <c r="AB14" s="30">
        <v>95</v>
      </c>
      <c r="AC14" s="23">
        <f t="shared" si="4"/>
        <v>0</v>
      </c>
      <c r="AD14" s="38">
        <f t="shared" si="5"/>
        <v>0</v>
      </c>
      <c r="AE14" s="23">
        <f t="shared" si="6"/>
        <v>0</v>
      </c>
      <c r="AF14" s="23">
        <f t="shared" si="7"/>
        <v>0</v>
      </c>
    </row>
    <row r="15" spans="1:41" x14ac:dyDescent="0.2">
      <c r="A15" s="13">
        <f t="shared" si="0"/>
        <v>11</v>
      </c>
      <c r="B15" s="14" t="s">
        <v>15</v>
      </c>
      <c r="C15" s="35" t="s">
        <v>25</v>
      </c>
      <c r="D15" s="35">
        <v>58</v>
      </c>
      <c r="E15" s="33">
        <v>46</v>
      </c>
      <c r="F15" s="9">
        <f t="shared" si="1"/>
        <v>2668</v>
      </c>
      <c r="H15" s="13" t="str">
        <f>IF(I15="","",ROW(A11))</f>
        <v/>
      </c>
      <c r="I15" s="4"/>
      <c r="J15" s="1" t="s">
        <v>137</v>
      </c>
      <c r="K15" s="29" t="str">
        <f>IFERROR(VLOOKUP(J15,$B$6:$F$64,2,FALSE),"")</f>
        <v>Samll car tire</v>
      </c>
      <c r="L15" s="29">
        <f>IFERROR(VLOOKUP(J15,$B$6:$F$64,3,FALSE),"")</f>
        <v>25</v>
      </c>
      <c r="M15" s="14">
        <v>50</v>
      </c>
      <c r="N15" s="15">
        <f t="shared" si="2"/>
        <v>1250</v>
      </c>
      <c r="P15" s="13" t="str">
        <f>IF(Q15="","",ROW(A11))</f>
        <v/>
      </c>
      <c r="Q15" s="4"/>
      <c r="R15" s="2" t="s">
        <v>327</v>
      </c>
      <c r="S15" s="25" t="str">
        <f>IFERROR(VLOOKUP(R15,$J$6:$N$64,2,FALSE),"")</f>
        <v>banare</v>
      </c>
      <c r="T15" s="26">
        <f>IFERROR(VLOOKUP(R15,$J$6:$N$25,3,FALSE),"")</f>
        <v>896</v>
      </c>
      <c r="U15" s="2">
        <v>10</v>
      </c>
      <c r="V15" s="14">
        <f t="shared" si="3"/>
        <v>8960</v>
      </c>
      <c r="X15" s="13">
        <f>IF(Y15="","",ROW(A11))</f>
        <v>11</v>
      </c>
      <c r="Y15" s="14" t="s">
        <v>15</v>
      </c>
      <c r="Z15" s="32" t="s">
        <v>25</v>
      </c>
      <c r="AA15" s="32">
        <v>58</v>
      </c>
      <c r="AB15" s="30">
        <v>46</v>
      </c>
      <c r="AC15" s="23">
        <f t="shared" si="4"/>
        <v>200</v>
      </c>
      <c r="AD15" s="38">
        <f t="shared" si="5"/>
        <v>0</v>
      </c>
      <c r="AE15" s="23">
        <f t="shared" si="6"/>
        <v>200</v>
      </c>
      <c r="AF15" s="23">
        <f t="shared" si="7"/>
        <v>11600</v>
      </c>
    </row>
    <row r="16" spans="1:41" x14ac:dyDescent="0.2">
      <c r="A16" s="13">
        <f t="shared" si="0"/>
        <v>12</v>
      </c>
      <c r="B16" s="14" t="s">
        <v>36</v>
      </c>
      <c r="C16" s="34" t="s">
        <v>46</v>
      </c>
      <c r="D16" s="34">
        <v>110</v>
      </c>
      <c r="E16" s="33">
        <v>60</v>
      </c>
      <c r="F16" s="8">
        <f t="shared" si="1"/>
        <v>6600</v>
      </c>
      <c r="H16" s="13" t="str">
        <f>IF(I16="","",ROW(A12))</f>
        <v/>
      </c>
      <c r="I16" s="3"/>
      <c r="J16" s="1" t="s">
        <v>56</v>
      </c>
      <c r="K16" s="29" t="str">
        <f>IFERROR(VLOOKUP(J16,$B$6:$F$64,2,FALSE),"")</f>
        <v>Truck tire</v>
      </c>
      <c r="L16" s="29">
        <f>IFERROR(VLOOKUP(J16,$B$6:$F$64,3,FALSE),"")</f>
        <v>40</v>
      </c>
      <c r="M16" s="14">
        <v>30</v>
      </c>
      <c r="N16" s="15">
        <f t="shared" si="2"/>
        <v>1200</v>
      </c>
      <c r="P16" s="13" t="str">
        <f>IF(Q16="","",ROW(A12))</f>
        <v/>
      </c>
      <c r="Q16" s="3"/>
      <c r="R16" s="1" t="s">
        <v>331</v>
      </c>
      <c r="S16" s="25" t="str">
        <f>IFERROR(VLOOKUP(R16,$J$6:$N$64,2,FALSE),"")</f>
        <v>Nut</v>
      </c>
      <c r="T16" s="26">
        <f>IFERROR(VLOOKUP(R16,$J$6:$N$25,3,FALSE),"")</f>
        <v>75</v>
      </c>
      <c r="U16" s="1">
        <v>25</v>
      </c>
      <c r="V16" s="14">
        <f t="shared" si="3"/>
        <v>1875</v>
      </c>
      <c r="X16" s="13">
        <f>IF(Y16="","",ROW(A12))</f>
        <v>12</v>
      </c>
      <c r="Y16" s="14" t="s">
        <v>36</v>
      </c>
      <c r="Z16" s="31" t="s">
        <v>46</v>
      </c>
      <c r="AA16" s="31">
        <v>110</v>
      </c>
      <c r="AB16" s="30">
        <v>60</v>
      </c>
      <c r="AC16" s="23">
        <f t="shared" si="4"/>
        <v>25</v>
      </c>
      <c r="AD16" s="38">
        <f t="shared" si="5"/>
        <v>13</v>
      </c>
      <c r="AE16" s="23">
        <f t="shared" si="6"/>
        <v>12</v>
      </c>
      <c r="AF16" s="23">
        <f t="shared" si="7"/>
        <v>1320</v>
      </c>
    </row>
    <row r="17" spans="1:32" x14ac:dyDescent="0.2">
      <c r="A17" s="13">
        <f t="shared" si="0"/>
        <v>13</v>
      </c>
      <c r="B17" s="14" t="s">
        <v>37</v>
      </c>
      <c r="C17" s="34" t="s">
        <v>47</v>
      </c>
      <c r="D17" s="34">
        <v>32</v>
      </c>
      <c r="E17" s="33">
        <v>82</v>
      </c>
      <c r="F17" s="8">
        <f t="shared" si="1"/>
        <v>2624</v>
      </c>
      <c r="H17" s="13" t="str">
        <f>IF(I17="","",ROW(A13))</f>
        <v/>
      </c>
      <c r="I17" s="3"/>
      <c r="J17" s="1" t="s">
        <v>170</v>
      </c>
      <c r="K17" s="29" t="str">
        <f>IFERROR(VLOOKUP(J17,$B$6:$F$64,2,FALSE),"")</f>
        <v>paint 🎨</v>
      </c>
      <c r="L17" s="29">
        <f>IFERROR(VLOOKUP(J17,$B$6:$F$64,3,FALSE),"")</f>
        <v>26</v>
      </c>
      <c r="M17" s="14">
        <v>15</v>
      </c>
      <c r="N17" s="15">
        <f t="shared" si="2"/>
        <v>390</v>
      </c>
      <c r="P17" s="13" t="str">
        <f>IF(Q17="","",ROW(A13))</f>
        <v/>
      </c>
      <c r="Q17" s="3"/>
      <c r="R17" s="1" t="s">
        <v>332</v>
      </c>
      <c r="S17" s="25" t="str">
        <f>IFERROR(VLOOKUP(R17,$J$6:$N$64,2,FALSE),"")</f>
        <v>Engine Belt</v>
      </c>
      <c r="T17" s="26">
        <f>IFERROR(VLOOKUP(R17,$J$6:$N$25,3,FALSE),"")</f>
        <v>120</v>
      </c>
      <c r="U17" s="1">
        <v>10</v>
      </c>
      <c r="V17" s="14">
        <f t="shared" si="3"/>
        <v>1200</v>
      </c>
      <c r="X17" s="13">
        <f>IF(Y17="","",ROW(A13))</f>
        <v>13</v>
      </c>
      <c r="Y17" s="14" t="s">
        <v>37</v>
      </c>
      <c r="Z17" s="31" t="s">
        <v>47</v>
      </c>
      <c r="AA17" s="31">
        <v>32</v>
      </c>
      <c r="AB17" s="30">
        <v>82</v>
      </c>
      <c r="AC17" s="23">
        <f t="shared" si="4"/>
        <v>0</v>
      </c>
      <c r="AD17" s="38">
        <f t="shared" si="5"/>
        <v>0</v>
      </c>
      <c r="AE17" s="23">
        <f t="shared" si="6"/>
        <v>0</v>
      </c>
      <c r="AF17" s="23">
        <f t="shared" si="7"/>
        <v>0</v>
      </c>
    </row>
    <row r="18" spans="1:32" x14ac:dyDescent="0.2">
      <c r="A18" s="13">
        <f t="shared" si="0"/>
        <v>14</v>
      </c>
      <c r="B18" s="14" t="s">
        <v>38</v>
      </c>
      <c r="C18" s="34" t="s">
        <v>48</v>
      </c>
      <c r="D18" s="34">
        <v>25</v>
      </c>
      <c r="E18" s="33">
        <v>47</v>
      </c>
      <c r="F18" s="8">
        <f t="shared" si="1"/>
        <v>1175</v>
      </c>
      <c r="H18" s="13" t="str">
        <f>IF(I18="","",ROW(A14))</f>
        <v/>
      </c>
      <c r="I18" s="3"/>
      <c r="J18" s="1" t="s">
        <v>327</v>
      </c>
      <c r="K18" s="29" t="str">
        <f>IFERROR(VLOOKUP(J18,$B$6:$F$64,2,FALSE),"")</f>
        <v>banare</v>
      </c>
      <c r="L18" s="29">
        <f>IFERROR(VLOOKUP(J18,$B$6:$F$64,3,FALSE),"")</f>
        <v>896</v>
      </c>
      <c r="M18" s="14">
        <v>20</v>
      </c>
      <c r="N18" s="15">
        <f t="shared" si="2"/>
        <v>17920</v>
      </c>
      <c r="P18" s="13" t="str">
        <f>IF(Q18="","",ROW(A14))</f>
        <v/>
      </c>
      <c r="Q18" s="3"/>
      <c r="R18" s="1" t="s">
        <v>334</v>
      </c>
      <c r="S18" s="25" t="str">
        <f>IFERROR(VLOOKUP(R18,$J$6:$N$64,2,FALSE),"")</f>
        <v>kittela</v>
      </c>
      <c r="T18" s="26">
        <f>IFERROR(VLOOKUP(R18,$J$6:$N$25,3,FALSE),"")</f>
        <v>99</v>
      </c>
      <c r="U18" s="1">
        <v>10</v>
      </c>
      <c r="V18" s="14">
        <f t="shared" si="3"/>
        <v>990</v>
      </c>
      <c r="X18" s="13">
        <f>IF(Y18="","",ROW(A14))</f>
        <v>14</v>
      </c>
      <c r="Y18" s="14" t="s">
        <v>38</v>
      </c>
      <c r="Z18" s="31" t="s">
        <v>48</v>
      </c>
      <c r="AA18" s="31">
        <v>25</v>
      </c>
      <c r="AB18" s="30">
        <v>47</v>
      </c>
      <c r="AC18" s="23">
        <f t="shared" si="4"/>
        <v>0</v>
      </c>
      <c r="AD18" s="38">
        <f t="shared" si="5"/>
        <v>0</v>
      </c>
      <c r="AE18" s="23">
        <f t="shared" si="6"/>
        <v>0</v>
      </c>
      <c r="AF18" s="23">
        <f t="shared" si="7"/>
        <v>0</v>
      </c>
    </row>
    <row r="19" spans="1:32" x14ac:dyDescent="0.2">
      <c r="A19" s="13">
        <f t="shared" si="0"/>
        <v>15</v>
      </c>
      <c r="B19" s="14" t="s">
        <v>39</v>
      </c>
      <c r="C19" s="34" t="s">
        <v>49</v>
      </c>
      <c r="D19" s="34">
        <v>48</v>
      </c>
      <c r="E19" s="33">
        <v>89</v>
      </c>
      <c r="F19" s="8">
        <f t="shared" si="1"/>
        <v>4272</v>
      </c>
      <c r="H19" s="13" t="str">
        <f>IF(I19="","",ROW(A15))</f>
        <v/>
      </c>
      <c r="I19" s="3"/>
      <c r="J19" s="1" t="s">
        <v>331</v>
      </c>
      <c r="K19" s="29" t="str">
        <f>IFERROR(VLOOKUP(J19,$B$6:$F$64,2,FALSE),"")</f>
        <v>Nut</v>
      </c>
      <c r="L19" s="29">
        <f>IFERROR(VLOOKUP(J19,$B$6:$F$64,3,FALSE),"")</f>
        <v>75</v>
      </c>
      <c r="M19" s="14">
        <v>50</v>
      </c>
      <c r="N19" s="15">
        <f t="shared" si="2"/>
        <v>3750</v>
      </c>
      <c r="P19" s="13" t="str">
        <f>IF(Q19="","",ROW(A15))</f>
        <v/>
      </c>
      <c r="Q19" s="3"/>
      <c r="R19" s="1" t="s">
        <v>338</v>
      </c>
      <c r="S19" s="25" t="str">
        <f>IFERROR(VLOOKUP(R19,$J$6:$N$64,2,FALSE),"")</f>
        <v>pen drive</v>
      </c>
      <c r="T19" s="26">
        <f>IFERROR(VLOOKUP(R19,$J$6:$N$25,3,FALSE),"")</f>
        <v>45</v>
      </c>
      <c r="U19" s="1">
        <v>9</v>
      </c>
      <c r="V19" s="14">
        <f t="shared" si="3"/>
        <v>405</v>
      </c>
      <c r="X19" s="13">
        <f>IF(Y19="","",ROW(A15))</f>
        <v>15</v>
      </c>
      <c r="Y19" s="14" t="s">
        <v>39</v>
      </c>
      <c r="Z19" s="31" t="s">
        <v>49</v>
      </c>
      <c r="AA19" s="31">
        <v>48</v>
      </c>
      <c r="AB19" s="30">
        <v>89</v>
      </c>
      <c r="AC19" s="23">
        <f t="shared" si="4"/>
        <v>0</v>
      </c>
      <c r="AD19" s="38">
        <f t="shared" si="5"/>
        <v>0</v>
      </c>
      <c r="AE19" s="23">
        <f t="shared" si="6"/>
        <v>0</v>
      </c>
      <c r="AF19" s="23">
        <f t="shared" si="7"/>
        <v>0</v>
      </c>
    </row>
    <row r="20" spans="1:32" x14ac:dyDescent="0.2">
      <c r="A20" s="13">
        <f t="shared" si="0"/>
        <v>16</v>
      </c>
      <c r="B20" s="14" t="s">
        <v>40</v>
      </c>
      <c r="C20" s="34" t="s">
        <v>50</v>
      </c>
      <c r="D20" s="34">
        <v>85</v>
      </c>
      <c r="E20" s="33">
        <v>55</v>
      </c>
      <c r="F20" s="8">
        <f t="shared" si="1"/>
        <v>4675</v>
      </c>
      <c r="H20" s="13" t="str">
        <f>IF(I20="","",ROW(A16))</f>
        <v/>
      </c>
      <c r="I20" s="3"/>
      <c r="J20" s="1" t="s">
        <v>333</v>
      </c>
      <c r="K20" s="29" t="str">
        <f>IFERROR(VLOOKUP(J20,$B$6:$F$64,2,FALSE),"")</f>
        <v>Engine Belt</v>
      </c>
      <c r="L20" s="29">
        <f>IFERROR(VLOOKUP(J20,$B$6:$F$64,3,FALSE),"")</f>
        <v>120</v>
      </c>
      <c r="M20" s="14">
        <v>5</v>
      </c>
      <c r="N20" s="15">
        <f t="shared" si="2"/>
        <v>600</v>
      </c>
      <c r="P20" s="13" t="str">
        <f>IF(Q20="","",ROW(A16))</f>
        <v/>
      </c>
      <c r="Q20" s="3"/>
      <c r="R20" s="1" t="s">
        <v>340</v>
      </c>
      <c r="S20" s="25" t="str">
        <f>IFERROR(VLOOKUP(R20,$J$6:$N$64,2,FALSE),"")</f>
        <v>wearing mask</v>
      </c>
      <c r="T20" s="26">
        <f>IFERROR(VLOOKUP(R20,$J$6:$N$25,3,FALSE),"")</f>
        <v>125</v>
      </c>
      <c r="U20" s="1">
        <v>6</v>
      </c>
      <c r="V20" s="14">
        <f t="shared" si="3"/>
        <v>750</v>
      </c>
      <c r="X20" s="13">
        <f>IF(Y20="","",ROW(A16))</f>
        <v>16</v>
      </c>
      <c r="Y20" s="14" t="s">
        <v>40</v>
      </c>
      <c r="Z20" s="31" t="s">
        <v>50</v>
      </c>
      <c r="AA20" s="31">
        <v>85</v>
      </c>
      <c r="AB20" s="30">
        <v>55</v>
      </c>
      <c r="AC20" s="23">
        <f t="shared" si="4"/>
        <v>0</v>
      </c>
      <c r="AD20" s="38">
        <f t="shared" si="5"/>
        <v>0</v>
      </c>
      <c r="AE20" s="23">
        <f t="shared" si="6"/>
        <v>0</v>
      </c>
      <c r="AF20" s="23">
        <f t="shared" si="7"/>
        <v>0</v>
      </c>
    </row>
    <row r="21" spans="1:32" x14ac:dyDescent="0.2">
      <c r="A21" s="13">
        <f t="shared" si="0"/>
        <v>17</v>
      </c>
      <c r="B21" s="14" t="s">
        <v>41</v>
      </c>
      <c r="C21" s="34" t="s">
        <v>51</v>
      </c>
      <c r="D21" s="34">
        <v>45</v>
      </c>
      <c r="E21" s="33">
        <v>45</v>
      </c>
      <c r="F21" s="8">
        <f t="shared" si="1"/>
        <v>2025</v>
      </c>
      <c r="H21" s="13" t="str">
        <f>IF(I21="","",ROW(A17))</f>
        <v/>
      </c>
      <c r="I21" s="3"/>
      <c r="J21" s="1" t="s">
        <v>334</v>
      </c>
      <c r="K21" s="29" t="str">
        <f>IFERROR(VLOOKUP(J21,$B$6:$F$64,2,FALSE),"")</f>
        <v>kittela</v>
      </c>
      <c r="L21" s="29">
        <f>IFERROR(VLOOKUP(J21,$B$6:$F$64,3,FALSE),"")</f>
        <v>99</v>
      </c>
      <c r="M21" s="14">
        <v>15</v>
      </c>
      <c r="N21" s="15">
        <f t="shared" si="2"/>
        <v>1485</v>
      </c>
      <c r="P21" s="13" t="str">
        <f>IF(Q21="","",ROW(A17))</f>
        <v/>
      </c>
      <c r="Q21" s="3"/>
      <c r="R21" s="1" t="s">
        <v>348</v>
      </c>
      <c r="S21" s="25" t="str">
        <f>IFERROR(VLOOKUP(R21,$J$6:$N$64,2,FALSE),"")</f>
        <v>Oil</v>
      </c>
      <c r="T21" s="26">
        <f>IFERROR(VLOOKUP(R21,$J$6:$N$25,3,FALSE),"")</f>
        <v>110</v>
      </c>
      <c r="U21" s="1">
        <v>13</v>
      </c>
      <c r="V21" s="14">
        <f t="shared" si="3"/>
        <v>1430</v>
      </c>
      <c r="X21" s="13">
        <f>IF(Y21="","",ROW(A17))</f>
        <v>17</v>
      </c>
      <c r="Y21" s="14" t="s">
        <v>41</v>
      </c>
      <c r="Z21" s="31" t="s">
        <v>51</v>
      </c>
      <c r="AA21" s="31">
        <v>45</v>
      </c>
      <c r="AB21" s="30">
        <v>45</v>
      </c>
      <c r="AC21" s="23">
        <f t="shared" si="4"/>
        <v>30</v>
      </c>
      <c r="AD21" s="38">
        <f t="shared" si="5"/>
        <v>9</v>
      </c>
      <c r="AE21" s="23">
        <f t="shared" si="6"/>
        <v>21</v>
      </c>
      <c r="AF21" s="23">
        <f t="shared" si="7"/>
        <v>945</v>
      </c>
    </row>
    <row r="22" spans="1:32" x14ac:dyDescent="0.2">
      <c r="A22" s="13">
        <f t="shared" si="0"/>
        <v>18</v>
      </c>
      <c r="B22" s="14" t="s">
        <v>42</v>
      </c>
      <c r="C22" s="34" t="s">
        <v>52</v>
      </c>
      <c r="D22" s="34">
        <v>69</v>
      </c>
      <c r="E22" s="33">
        <v>21</v>
      </c>
      <c r="F22" s="8">
        <f t="shared" si="1"/>
        <v>1449</v>
      </c>
      <c r="H22" s="13" t="str">
        <f>IF(I22="","",ROW(A18))</f>
        <v/>
      </c>
      <c r="I22" s="3"/>
      <c r="J22" s="1" t="s">
        <v>339</v>
      </c>
      <c r="K22" s="29" t="str">
        <f>IFERROR(VLOOKUP(J22,$B$6:$F$64,2,FALSE),"")</f>
        <v>pen drive</v>
      </c>
      <c r="L22" s="29">
        <f>IFERROR(VLOOKUP(J22,$B$6:$F$64,3,FALSE),"")</f>
        <v>45</v>
      </c>
      <c r="M22" s="14">
        <v>30</v>
      </c>
      <c r="N22" s="15">
        <f t="shared" si="2"/>
        <v>1350</v>
      </c>
      <c r="P22" s="13" t="str">
        <f>IF(Q22="","",ROW(A18))</f>
        <v/>
      </c>
      <c r="Q22" s="3"/>
      <c r="R22" s="1"/>
      <c r="S22" s="25" t="str">
        <f>IFERROR(VLOOKUP(R22,$J$6:$N$64,2,FALSE),"")</f>
        <v/>
      </c>
      <c r="T22" s="26" t="str">
        <f>IFERROR(VLOOKUP(R22,$J$6:$N$25,3,FALSE),"")</f>
        <v/>
      </c>
      <c r="U22" s="1"/>
      <c r="V22" s="14" t="str">
        <f t="shared" si="3"/>
        <v/>
      </c>
      <c r="X22" s="13">
        <f>IF(Y22="","",ROW(A18))</f>
        <v>18</v>
      </c>
      <c r="Y22" s="14" t="s">
        <v>42</v>
      </c>
      <c r="Z22" s="31" t="s">
        <v>52</v>
      </c>
      <c r="AA22" s="31">
        <v>69</v>
      </c>
      <c r="AB22" s="30">
        <v>21</v>
      </c>
      <c r="AC22" s="23">
        <f t="shared" si="4"/>
        <v>50</v>
      </c>
      <c r="AD22" s="38">
        <f t="shared" si="5"/>
        <v>0</v>
      </c>
      <c r="AE22" s="23">
        <f t="shared" si="6"/>
        <v>50</v>
      </c>
      <c r="AF22" s="23">
        <f t="shared" si="7"/>
        <v>3450</v>
      </c>
    </row>
    <row r="23" spans="1:32" x14ac:dyDescent="0.2">
      <c r="A23" s="13">
        <f t="shared" si="0"/>
        <v>19</v>
      </c>
      <c r="B23" s="14" t="s">
        <v>43</v>
      </c>
      <c r="C23" s="34" t="s">
        <v>53</v>
      </c>
      <c r="D23" s="34">
        <v>99</v>
      </c>
      <c r="E23" s="33">
        <v>103</v>
      </c>
      <c r="F23" s="8">
        <f t="shared" si="1"/>
        <v>10197</v>
      </c>
      <c r="H23" s="13" t="str">
        <f>IF(I23="","",ROW(A19))</f>
        <v/>
      </c>
      <c r="I23" s="3"/>
      <c r="J23" s="1" t="s">
        <v>340</v>
      </c>
      <c r="K23" s="29" t="str">
        <f>IFERROR(VLOOKUP(J23,$B$6:$F$64,2,FALSE),"")</f>
        <v>wearing mask</v>
      </c>
      <c r="L23" s="29">
        <f>IFERROR(VLOOKUP(J23,$B$6:$F$64,3,FALSE),"")</f>
        <v>125</v>
      </c>
      <c r="M23" s="14">
        <v>20</v>
      </c>
      <c r="N23" s="15">
        <f t="shared" si="2"/>
        <v>2500</v>
      </c>
      <c r="P23" s="13" t="str">
        <f>IF(Q23="","",ROW(A19))</f>
        <v/>
      </c>
      <c r="Q23" s="3"/>
      <c r="R23" s="1"/>
      <c r="S23" s="25" t="str">
        <f>IFERROR(VLOOKUP(R23,$J$6:$N$64,2,FALSE),"")</f>
        <v/>
      </c>
      <c r="T23" s="26" t="str">
        <f>IFERROR(VLOOKUP(R23,$J$6:$N$25,3,FALSE),"")</f>
        <v/>
      </c>
      <c r="U23" s="1"/>
      <c r="V23" s="14" t="str">
        <f t="shared" si="3"/>
        <v/>
      </c>
      <c r="X23" s="13">
        <f>IF(Y23="","",ROW(A19))</f>
        <v>19</v>
      </c>
      <c r="Y23" s="14" t="s">
        <v>43</v>
      </c>
      <c r="Z23" s="31" t="s">
        <v>53</v>
      </c>
      <c r="AA23" s="31">
        <v>99</v>
      </c>
      <c r="AB23" s="30">
        <v>103</v>
      </c>
      <c r="AC23" s="23">
        <f t="shared" si="4"/>
        <v>15</v>
      </c>
      <c r="AD23" s="38">
        <f t="shared" si="5"/>
        <v>10</v>
      </c>
      <c r="AE23" s="23">
        <f t="shared" si="6"/>
        <v>5</v>
      </c>
      <c r="AF23" s="23">
        <f t="shared" si="7"/>
        <v>495</v>
      </c>
    </row>
    <row r="24" spans="1:32" x14ac:dyDescent="0.2">
      <c r="A24" s="13">
        <f t="shared" si="0"/>
        <v>20</v>
      </c>
      <c r="B24" s="14" t="s">
        <v>44</v>
      </c>
      <c r="C24" s="34" t="s">
        <v>54</v>
      </c>
      <c r="D24" s="34">
        <v>45</v>
      </c>
      <c r="E24" s="33">
        <v>52</v>
      </c>
      <c r="F24" s="8">
        <f t="shared" si="1"/>
        <v>2340</v>
      </c>
      <c r="H24" s="13" t="str">
        <f>IF(I24="","",ROW(A20))</f>
        <v/>
      </c>
      <c r="I24" s="3"/>
      <c r="J24" s="1" t="s">
        <v>348</v>
      </c>
      <c r="K24" s="29" t="str">
        <f>IFERROR(VLOOKUP(J24,$B$6:$F$64,2,FALSE),"")</f>
        <v>Oil</v>
      </c>
      <c r="L24" s="29">
        <f>IFERROR(VLOOKUP(J24,$B$6:$F$64,3,FALSE),"")</f>
        <v>110</v>
      </c>
      <c r="M24" s="14">
        <v>25</v>
      </c>
      <c r="N24" s="15">
        <f t="shared" si="2"/>
        <v>2750</v>
      </c>
      <c r="P24" s="13" t="str">
        <f>IF(Q24="","",ROW(A20))</f>
        <v/>
      </c>
      <c r="Q24" s="3"/>
      <c r="R24" s="1"/>
      <c r="S24" s="25" t="str">
        <f>IFERROR(VLOOKUP(R24,$J$6:$N$64,2,FALSE),"")</f>
        <v/>
      </c>
      <c r="T24" s="26" t="str">
        <f>IFERROR(VLOOKUP(R24,$J$6:$N$25,3,FALSE),"")</f>
        <v/>
      </c>
      <c r="U24" s="1">
        <v>5</v>
      </c>
      <c r="V24" s="14" t="str">
        <f t="shared" si="3"/>
        <v/>
      </c>
      <c r="X24" s="13">
        <f>IF(Y24="","",ROW(A20))</f>
        <v>20</v>
      </c>
      <c r="Y24" s="14" t="s">
        <v>44</v>
      </c>
      <c r="Z24" s="31" t="s">
        <v>54</v>
      </c>
      <c r="AA24" s="31">
        <v>45</v>
      </c>
      <c r="AB24" s="30">
        <v>52</v>
      </c>
      <c r="AC24" s="23">
        <f t="shared" si="4"/>
        <v>0</v>
      </c>
      <c r="AD24" s="38">
        <f t="shared" si="5"/>
        <v>0</v>
      </c>
      <c r="AE24" s="23">
        <f t="shared" si="6"/>
        <v>0</v>
      </c>
      <c r="AF24" s="23">
        <f t="shared" si="7"/>
        <v>0</v>
      </c>
    </row>
    <row r="25" spans="1:32" x14ac:dyDescent="0.2">
      <c r="A25" s="13">
        <f t="shared" si="0"/>
        <v>21</v>
      </c>
      <c r="B25" s="14" t="s">
        <v>45</v>
      </c>
      <c r="C25" s="35" t="s">
        <v>55</v>
      </c>
      <c r="D25" s="35">
        <v>87</v>
      </c>
      <c r="E25" s="33">
        <v>60</v>
      </c>
      <c r="F25" s="9">
        <f t="shared" si="1"/>
        <v>5220</v>
      </c>
      <c r="H25" s="13" t="str">
        <f>IF(I25="","",ROW(A21))</f>
        <v/>
      </c>
      <c r="I25" s="3"/>
      <c r="J25" s="1"/>
      <c r="K25" s="29" t="str">
        <f>IFERROR(VLOOKUP(J25,$B$6:$F$64,2,FALSE),"")</f>
        <v/>
      </c>
      <c r="L25" s="29" t="str">
        <f>IFERROR(VLOOKUP(J25,$B$6:$F$64,3,FALSE),"")</f>
        <v/>
      </c>
      <c r="M25" s="14"/>
      <c r="N25" s="15" t="str">
        <f t="shared" si="2"/>
        <v/>
      </c>
      <c r="P25" s="13" t="str">
        <f>IF(Q25="","",ROW(A21))</f>
        <v/>
      </c>
      <c r="Q25" s="3"/>
      <c r="R25" s="1"/>
      <c r="S25" s="25" t="str">
        <f>IFERROR(VLOOKUP(R25,$J$6:$N$64,2,FALSE),"")</f>
        <v/>
      </c>
      <c r="T25" s="26" t="str">
        <f>IFERROR(VLOOKUP(R25,$J$6:$N$25,3,FALSE),"")</f>
        <v/>
      </c>
      <c r="U25" s="1"/>
      <c r="V25" s="14" t="str">
        <f t="shared" si="3"/>
        <v/>
      </c>
      <c r="X25" s="13">
        <f>IF(Y25="","",ROW(A21))</f>
        <v>21</v>
      </c>
      <c r="Y25" s="14" t="s">
        <v>45</v>
      </c>
      <c r="Z25" s="32" t="s">
        <v>55</v>
      </c>
      <c r="AA25" s="32">
        <v>87</v>
      </c>
      <c r="AB25" s="30">
        <v>60</v>
      </c>
      <c r="AC25" s="23">
        <f t="shared" si="4"/>
        <v>0</v>
      </c>
      <c r="AD25" s="38">
        <f t="shared" si="5"/>
        <v>0</v>
      </c>
      <c r="AE25" s="23">
        <f t="shared" si="6"/>
        <v>0</v>
      </c>
      <c r="AF25" s="23">
        <f t="shared" si="7"/>
        <v>0</v>
      </c>
    </row>
    <row r="26" spans="1:32" x14ac:dyDescent="0.2">
      <c r="A26" s="13">
        <f t="shared" si="0"/>
        <v>22</v>
      </c>
      <c r="B26" s="14" t="s">
        <v>57</v>
      </c>
      <c r="C26" s="34" t="s">
        <v>96</v>
      </c>
      <c r="D26" s="34">
        <v>50</v>
      </c>
      <c r="E26" s="33">
        <v>20</v>
      </c>
      <c r="F26" s="9">
        <f t="shared" si="1"/>
        <v>1000</v>
      </c>
      <c r="H26" s="13" t="str">
        <f>IF(I26="","",ROW(A22))</f>
        <v/>
      </c>
      <c r="I26" s="1"/>
      <c r="J26" s="1"/>
      <c r="K26" s="29" t="str">
        <f>IFERROR(VLOOKUP(J26,$B$6:$F$64,2,FALSE),"")</f>
        <v/>
      </c>
      <c r="L26" s="29" t="str">
        <f>IFERROR(VLOOKUP(J26,$B$6:$F$64,3,FALSE),"")</f>
        <v/>
      </c>
      <c r="M26" s="14"/>
      <c r="N26" s="15" t="str">
        <f t="shared" si="2"/>
        <v/>
      </c>
      <c r="P26" s="13" t="str">
        <f>IF(Q26="","",ROW(A22))</f>
        <v/>
      </c>
      <c r="Q26" s="1"/>
      <c r="R26" s="1"/>
      <c r="S26" s="25" t="str">
        <f>IFERROR(VLOOKUP(R26,$J$6:$N$64,2,FALSE),"")</f>
        <v/>
      </c>
      <c r="T26" s="26" t="str">
        <f>IFERROR(VLOOKUP(R26,$J$6:$N$25,3,FALSE),"")</f>
        <v/>
      </c>
      <c r="U26" s="24"/>
      <c r="V26" s="14" t="str">
        <f t="shared" si="3"/>
        <v/>
      </c>
      <c r="X26" s="13">
        <f>IF(Y26="","",ROW(A22))</f>
        <v>22</v>
      </c>
      <c r="Y26" s="14" t="s">
        <v>57</v>
      </c>
      <c r="Z26" s="31" t="s">
        <v>96</v>
      </c>
      <c r="AA26" s="31">
        <v>50</v>
      </c>
      <c r="AB26" s="30">
        <v>20</v>
      </c>
      <c r="AC26" s="23">
        <f t="shared" si="4"/>
        <v>0</v>
      </c>
      <c r="AD26" s="38">
        <f t="shared" si="5"/>
        <v>0</v>
      </c>
      <c r="AE26" s="23">
        <f t="shared" si="6"/>
        <v>0</v>
      </c>
      <c r="AF26" s="23">
        <f t="shared" si="7"/>
        <v>0</v>
      </c>
    </row>
    <row r="27" spans="1:32" x14ac:dyDescent="0.2">
      <c r="A27" s="13">
        <f t="shared" si="0"/>
        <v>23</v>
      </c>
      <c r="B27" s="14" t="s">
        <v>58</v>
      </c>
      <c r="C27" s="34" t="s">
        <v>97</v>
      </c>
      <c r="D27" s="34">
        <v>60</v>
      </c>
      <c r="E27" s="33">
        <v>123</v>
      </c>
      <c r="F27" s="9">
        <f t="shared" si="1"/>
        <v>7380</v>
      </c>
      <c r="H27" s="13" t="str">
        <f>IF(I27="","",ROW(A23))</f>
        <v/>
      </c>
      <c r="I27" s="1"/>
      <c r="J27" s="1"/>
      <c r="K27" s="29" t="str">
        <f>IFERROR(VLOOKUP(J27,$B$6:$F$64,2,FALSE),"")</f>
        <v/>
      </c>
      <c r="L27" s="29" t="str">
        <f>IFERROR(VLOOKUP(J27,$B$6:$F$64,3,FALSE),"")</f>
        <v/>
      </c>
      <c r="M27" s="14"/>
      <c r="N27" s="15" t="str">
        <f t="shared" si="2"/>
        <v/>
      </c>
      <c r="P27" s="13" t="str">
        <f>IF(Q27="","",ROW(A23))</f>
        <v/>
      </c>
      <c r="Q27" s="1"/>
      <c r="R27" s="1"/>
      <c r="S27" s="25" t="str">
        <f>IFERROR(VLOOKUP(R27,$J$6:$N$64,2,FALSE),"")</f>
        <v/>
      </c>
      <c r="T27" s="26" t="str">
        <f>IFERROR(VLOOKUP(R27,$J$6:$N$25,3,FALSE),"")</f>
        <v/>
      </c>
      <c r="U27" s="24"/>
      <c r="V27" s="14" t="str">
        <f t="shared" si="3"/>
        <v/>
      </c>
      <c r="X27" s="13">
        <f>IF(Y27="","",ROW(A23))</f>
        <v>23</v>
      </c>
      <c r="Y27" s="14" t="s">
        <v>58</v>
      </c>
      <c r="Z27" s="31" t="s">
        <v>97</v>
      </c>
      <c r="AA27" s="31">
        <v>60</v>
      </c>
      <c r="AB27" s="30">
        <v>123</v>
      </c>
      <c r="AC27" s="23">
        <f t="shared" si="4"/>
        <v>0</v>
      </c>
      <c r="AD27" s="38">
        <f t="shared" si="5"/>
        <v>0</v>
      </c>
      <c r="AE27" s="23">
        <f t="shared" si="6"/>
        <v>0</v>
      </c>
      <c r="AF27" s="23">
        <f t="shared" si="7"/>
        <v>0</v>
      </c>
    </row>
    <row r="28" spans="1:32" x14ac:dyDescent="0.2">
      <c r="A28" s="13">
        <f t="shared" si="0"/>
        <v>24</v>
      </c>
      <c r="B28" s="14" t="s">
        <v>59</v>
      </c>
      <c r="C28" s="34" t="s">
        <v>98</v>
      </c>
      <c r="D28" s="34">
        <v>70</v>
      </c>
      <c r="E28" s="33">
        <v>15</v>
      </c>
      <c r="F28" s="9">
        <f t="shared" si="1"/>
        <v>1050</v>
      </c>
      <c r="H28" s="13" t="str">
        <f>IF(I28="","",ROW(A24))</f>
        <v/>
      </c>
      <c r="I28" s="1"/>
      <c r="J28" s="1"/>
      <c r="K28" s="29" t="str">
        <f>IFERROR(VLOOKUP(J28,$B$6:$F$64,2,FALSE),"")</f>
        <v/>
      </c>
      <c r="L28" s="29" t="str">
        <f>IFERROR(VLOOKUP(J28,$B$6:$F$64,3,FALSE),"")</f>
        <v/>
      </c>
      <c r="M28" s="14"/>
      <c r="N28" s="15" t="str">
        <f t="shared" si="2"/>
        <v/>
      </c>
      <c r="P28" s="13" t="str">
        <f>IF(Q28="","",ROW(A24))</f>
        <v/>
      </c>
      <c r="Q28" s="1"/>
      <c r="R28" s="1"/>
      <c r="S28" s="25" t="str">
        <f>IFERROR(VLOOKUP(R28,$J$6:$N$64,2,FALSE),"")</f>
        <v/>
      </c>
      <c r="T28" s="26" t="str">
        <f>IFERROR(VLOOKUP(R28,$J$6:$N$25,3,FALSE),"")</f>
        <v/>
      </c>
      <c r="U28" s="24"/>
      <c r="V28" s="14" t="str">
        <f t="shared" si="3"/>
        <v/>
      </c>
      <c r="X28" s="13">
        <f>IF(Y28="","",ROW(A24))</f>
        <v>24</v>
      </c>
      <c r="Y28" s="14" t="s">
        <v>59</v>
      </c>
      <c r="Z28" s="31" t="s">
        <v>98</v>
      </c>
      <c r="AA28" s="31">
        <v>70</v>
      </c>
      <c r="AB28" s="30">
        <v>15</v>
      </c>
      <c r="AC28" s="23">
        <f t="shared" si="4"/>
        <v>0</v>
      </c>
      <c r="AD28" s="38">
        <f t="shared" si="5"/>
        <v>0</v>
      </c>
      <c r="AE28" s="23">
        <f t="shared" si="6"/>
        <v>0</v>
      </c>
      <c r="AF28" s="23">
        <f t="shared" si="7"/>
        <v>0</v>
      </c>
    </row>
    <row r="29" spans="1:32" x14ac:dyDescent="0.2">
      <c r="A29" s="13">
        <f t="shared" si="0"/>
        <v>25</v>
      </c>
      <c r="B29" s="14" t="s">
        <v>60</v>
      </c>
      <c r="C29" s="34" t="s">
        <v>99</v>
      </c>
      <c r="D29" s="34">
        <v>75</v>
      </c>
      <c r="E29" s="33">
        <v>58</v>
      </c>
      <c r="F29" s="9">
        <f t="shared" si="1"/>
        <v>4350</v>
      </c>
      <c r="H29" s="13" t="str">
        <f>IF(I29="","",ROW(A25))</f>
        <v/>
      </c>
      <c r="I29" s="1"/>
      <c r="J29" s="1"/>
      <c r="K29" s="29" t="str">
        <f>IFERROR(VLOOKUP(J29,$B$6:$F$64,2,FALSE),"")</f>
        <v/>
      </c>
      <c r="L29" s="29" t="str">
        <f>IFERROR(VLOOKUP(J29,$B$6:$F$64,3,FALSE),"")</f>
        <v/>
      </c>
      <c r="M29" s="14"/>
      <c r="N29" s="15" t="str">
        <f t="shared" si="2"/>
        <v/>
      </c>
      <c r="P29" s="13" t="str">
        <f>IF(Q29="","",ROW(A25))</f>
        <v/>
      </c>
      <c r="Q29" s="1"/>
      <c r="R29" s="1"/>
      <c r="S29" s="25" t="str">
        <f>IFERROR(VLOOKUP(R29,$J$6:$N$64,2,FALSE),"")</f>
        <v/>
      </c>
      <c r="T29" s="26" t="str">
        <f>IFERROR(VLOOKUP(R29,$J$6:$N$25,3,FALSE),"")</f>
        <v/>
      </c>
      <c r="U29" s="24"/>
      <c r="V29" s="14" t="str">
        <f t="shared" si="3"/>
        <v/>
      </c>
      <c r="X29" s="13">
        <f>IF(Y29="","",ROW(A25))</f>
        <v>25</v>
      </c>
      <c r="Y29" s="14" t="s">
        <v>60</v>
      </c>
      <c r="Z29" s="31" t="s">
        <v>99</v>
      </c>
      <c r="AA29" s="31">
        <v>75</v>
      </c>
      <c r="AB29" s="30">
        <v>58</v>
      </c>
      <c r="AC29" s="23">
        <f t="shared" si="4"/>
        <v>50</v>
      </c>
      <c r="AD29" s="38">
        <f t="shared" si="5"/>
        <v>25</v>
      </c>
      <c r="AE29" s="23">
        <f t="shared" si="6"/>
        <v>25</v>
      </c>
      <c r="AF29" s="23">
        <f t="shared" si="7"/>
        <v>1875</v>
      </c>
    </row>
    <row r="30" spans="1:32" x14ac:dyDescent="0.2">
      <c r="A30" s="13">
        <f t="shared" si="0"/>
        <v>26</v>
      </c>
      <c r="B30" s="14" t="s">
        <v>61</v>
      </c>
      <c r="C30" s="34" t="s">
        <v>100</v>
      </c>
      <c r="D30" s="34">
        <v>8</v>
      </c>
      <c r="E30" s="33">
        <v>56</v>
      </c>
      <c r="F30" s="9">
        <f t="shared" si="1"/>
        <v>448</v>
      </c>
      <c r="H30" s="13" t="str">
        <f>IF(I30="","",ROW(A26))</f>
        <v/>
      </c>
      <c r="I30" s="1"/>
      <c r="J30" s="1"/>
      <c r="K30" s="29" t="str">
        <f>IFERROR(VLOOKUP(J30,$B$6:$F$64,2,FALSE),"")</f>
        <v/>
      </c>
      <c r="L30" s="29" t="str">
        <f>IFERROR(VLOOKUP(J30,$B$6:$F$64,3,FALSE),"")</f>
        <v/>
      </c>
      <c r="M30" s="14"/>
      <c r="N30" s="15" t="str">
        <f t="shared" si="2"/>
        <v/>
      </c>
      <c r="P30" s="13" t="str">
        <f>IF(Q30="","",ROW(A26))</f>
        <v/>
      </c>
      <c r="Q30" s="1"/>
      <c r="R30" s="1"/>
      <c r="S30" s="25" t="str">
        <f>IFERROR(VLOOKUP(R30,$J$6:$N$64,2,FALSE),"")</f>
        <v/>
      </c>
      <c r="T30" s="26" t="str">
        <f>IFERROR(VLOOKUP(R30,$J$6:$N$25,3,FALSE),"")</f>
        <v/>
      </c>
      <c r="U30" s="24"/>
      <c r="V30" s="14" t="str">
        <f t="shared" si="3"/>
        <v/>
      </c>
      <c r="X30" s="13">
        <f>IF(Y30="","",ROW(A26))</f>
        <v>26</v>
      </c>
      <c r="Y30" s="14" t="s">
        <v>61</v>
      </c>
      <c r="Z30" s="31" t="s">
        <v>100</v>
      </c>
      <c r="AA30" s="31">
        <v>8</v>
      </c>
      <c r="AB30" s="30">
        <v>56</v>
      </c>
      <c r="AC30" s="23">
        <f t="shared" si="4"/>
        <v>0</v>
      </c>
      <c r="AD30" s="38">
        <f t="shared" si="5"/>
        <v>0</v>
      </c>
      <c r="AE30" s="23">
        <f t="shared" si="6"/>
        <v>0</v>
      </c>
      <c r="AF30" s="23">
        <f t="shared" si="7"/>
        <v>0</v>
      </c>
    </row>
    <row r="31" spans="1:32" x14ac:dyDescent="0.2">
      <c r="A31" s="13">
        <f t="shared" si="0"/>
        <v>27</v>
      </c>
      <c r="B31" s="14" t="s">
        <v>62</v>
      </c>
      <c r="C31" s="34" t="s">
        <v>101</v>
      </c>
      <c r="D31" s="34">
        <v>85</v>
      </c>
      <c r="E31" s="33">
        <v>80</v>
      </c>
      <c r="F31" s="9">
        <f t="shared" si="1"/>
        <v>6800</v>
      </c>
      <c r="H31" s="13" t="str">
        <f>IF(I31="","",ROW(A27))</f>
        <v/>
      </c>
      <c r="I31" s="1"/>
      <c r="J31" s="1"/>
      <c r="K31" s="29" t="str">
        <f>IFERROR(VLOOKUP(J31,$B$6:$F$64,2,FALSE),"")</f>
        <v/>
      </c>
      <c r="L31" s="29" t="str">
        <f>IFERROR(VLOOKUP(J31,$B$6:$F$64,3,FALSE),"")</f>
        <v/>
      </c>
      <c r="M31" s="14"/>
      <c r="N31" s="15" t="str">
        <f t="shared" si="2"/>
        <v/>
      </c>
      <c r="P31" s="13" t="str">
        <f>IF(Q31="","",ROW(A27))</f>
        <v/>
      </c>
      <c r="Q31" s="1"/>
      <c r="R31" s="1"/>
      <c r="S31" s="25" t="str">
        <f>IFERROR(VLOOKUP(R31,$J$6:$N$64,2,FALSE),"")</f>
        <v/>
      </c>
      <c r="T31" s="26" t="str">
        <f>IFERROR(VLOOKUP(R31,$J$6:$N$25,3,FALSE),"")</f>
        <v/>
      </c>
      <c r="U31" s="24"/>
      <c r="V31" s="14" t="str">
        <f t="shared" si="3"/>
        <v/>
      </c>
      <c r="X31" s="13">
        <f>IF(Y31="","",ROW(A27))</f>
        <v>27</v>
      </c>
      <c r="Y31" s="14" t="s">
        <v>62</v>
      </c>
      <c r="Z31" s="31" t="s">
        <v>101</v>
      </c>
      <c r="AA31" s="31">
        <v>85</v>
      </c>
      <c r="AB31" s="30">
        <v>80</v>
      </c>
      <c r="AC31" s="23">
        <f t="shared" si="4"/>
        <v>0</v>
      </c>
      <c r="AD31" s="38">
        <f t="shared" si="5"/>
        <v>0</v>
      </c>
      <c r="AE31" s="23">
        <f t="shared" si="6"/>
        <v>0</v>
      </c>
      <c r="AF31" s="23">
        <f t="shared" si="7"/>
        <v>0</v>
      </c>
    </row>
    <row r="32" spans="1:32" x14ac:dyDescent="0.2">
      <c r="A32" s="13">
        <f t="shared" si="0"/>
        <v>28</v>
      </c>
      <c r="B32" s="14" t="s">
        <v>63</v>
      </c>
      <c r="C32" s="34" t="s">
        <v>102</v>
      </c>
      <c r="D32" s="34">
        <v>90</v>
      </c>
      <c r="E32" s="33">
        <v>210</v>
      </c>
      <c r="F32" s="9">
        <f t="shared" si="1"/>
        <v>18900</v>
      </c>
      <c r="H32" s="13" t="str">
        <f>IF(I32="","",ROW(A28))</f>
        <v/>
      </c>
      <c r="I32" s="1"/>
      <c r="J32" s="1"/>
      <c r="K32" s="29" t="str">
        <f>IFERROR(VLOOKUP(J32,$B$6:$F$64,2,FALSE),"")</f>
        <v/>
      </c>
      <c r="L32" s="29" t="str">
        <f>IFERROR(VLOOKUP(J32,$B$6:$F$64,3,FALSE),"")</f>
        <v/>
      </c>
      <c r="M32" s="14"/>
      <c r="N32" s="15" t="str">
        <f t="shared" si="2"/>
        <v/>
      </c>
      <c r="P32" s="13" t="str">
        <f>IF(Q32="","",ROW(A28))</f>
        <v/>
      </c>
      <c r="Q32" s="1"/>
      <c r="R32" s="1"/>
      <c r="S32" s="25" t="str">
        <f>IFERROR(VLOOKUP(R32,$J$6:$N$64,2,FALSE),"")</f>
        <v/>
      </c>
      <c r="T32" s="26" t="str">
        <f>IFERROR(VLOOKUP(R32,$J$6:$N$25,3,FALSE),"")</f>
        <v/>
      </c>
      <c r="U32" s="24"/>
      <c r="V32" s="14" t="str">
        <f t="shared" si="3"/>
        <v/>
      </c>
      <c r="X32" s="13">
        <f>IF(Y32="","",ROW(A28))</f>
        <v>28</v>
      </c>
      <c r="Y32" s="14" t="s">
        <v>63</v>
      </c>
      <c r="Z32" s="31" t="s">
        <v>102</v>
      </c>
      <c r="AA32" s="31">
        <v>90</v>
      </c>
      <c r="AB32" s="30">
        <v>210</v>
      </c>
      <c r="AC32" s="23">
        <f t="shared" si="4"/>
        <v>0</v>
      </c>
      <c r="AD32" s="38">
        <f t="shared" si="5"/>
        <v>0</v>
      </c>
      <c r="AE32" s="23">
        <f t="shared" si="6"/>
        <v>0</v>
      </c>
      <c r="AF32" s="23">
        <f t="shared" si="7"/>
        <v>0</v>
      </c>
    </row>
    <row r="33" spans="1:32" x14ac:dyDescent="0.2">
      <c r="A33" s="13">
        <f t="shared" si="0"/>
        <v>29</v>
      </c>
      <c r="B33" s="14" t="s">
        <v>64</v>
      </c>
      <c r="C33" s="34" t="s">
        <v>103</v>
      </c>
      <c r="D33" s="34">
        <v>110</v>
      </c>
      <c r="E33" s="33">
        <v>25</v>
      </c>
      <c r="F33" s="9">
        <f t="shared" si="1"/>
        <v>2750</v>
      </c>
      <c r="H33" s="13" t="str">
        <f>IF(I33="","",ROW(A29))</f>
        <v/>
      </c>
      <c r="I33" s="1"/>
      <c r="J33" s="1"/>
      <c r="K33" s="29" t="str">
        <f>IFERROR(VLOOKUP(J33,$B$6:$F$64,2,FALSE),"")</f>
        <v/>
      </c>
      <c r="L33" s="29" t="str">
        <f>IFERROR(VLOOKUP(J33,$B$6:$F$64,3,FALSE),"")</f>
        <v/>
      </c>
      <c r="M33" s="14"/>
      <c r="N33" s="15" t="str">
        <f t="shared" si="2"/>
        <v/>
      </c>
      <c r="P33" s="13" t="str">
        <f>IF(Q33="","",ROW(A29))</f>
        <v/>
      </c>
      <c r="Q33" s="1"/>
      <c r="R33" s="1"/>
      <c r="S33" s="25" t="str">
        <f>IFERROR(VLOOKUP(R33,$J$6:$N$64,2,FALSE),"")</f>
        <v/>
      </c>
      <c r="T33" s="26" t="str">
        <f>IFERROR(VLOOKUP(R33,$J$6:$N$25,3,FALSE),"")</f>
        <v/>
      </c>
      <c r="U33" s="24"/>
      <c r="V33" s="14" t="str">
        <f t="shared" si="3"/>
        <v/>
      </c>
      <c r="X33" s="13">
        <f>IF(Y33="","",ROW(A29))</f>
        <v>29</v>
      </c>
      <c r="Y33" s="14" t="s">
        <v>64</v>
      </c>
      <c r="Z33" s="31" t="s">
        <v>103</v>
      </c>
      <c r="AA33" s="31">
        <v>110</v>
      </c>
      <c r="AB33" s="30">
        <v>25</v>
      </c>
      <c r="AC33" s="23">
        <f t="shared" si="4"/>
        <v>0</v>
      </c>
      <c r="AD33" s="38">
        <f t="shared" si="5"/>
        <v>0</v>
      </c>
      <c r="AE33" s="23">
        <f t="shared" si="6"/>
        <v>0</v>
      </c>
      <c r="AF33" s="23">
        <f t="shared" si="7"/>
        <v>0</v>
      </c>
    </row>
    <row r="34" spans="1:32" x14ac:dyDescent="0.2">
      <c r="A34" s="13">
        <f t="shared" si="0"/>
        <v>30</v>
      </c>
      <c r="B34" s="14" t="s">
        <v>65</v>
      </c>
      <c r="C34" s="34" t="s">
        <v>104</v>
      </c>
      <c r="D34" s="34">
        <v>124</v>
      </c>
      <c r="E34" s="33">
        <v>25</v>
      </c>
      <c r="F34" s="9">
        <f t="shared" si="1"/>
        <v>3100</v>
      </c>
      <c r="H34" s="13" t="str">
        <f>IF(I34="","",ROW(A30))</f>
        <v/>
      </c>
      <c r="I34" s="1"/>
      <c r="J34" s="1"/>
      <c r="K34" s="29" t="str">
        <f>IFERROR(VLOOKUP(J34,$B$6:$F$64,2,FALSE),"")</f>
        <v/>
      </c>
      <c r="L34" s="29" t="str">
        <f>IFERROR(VLOOKUP(J34,$B$6:$F$64,3,FALSE),"")</f>
        <v/>
      </c>
      <c r="M34" s="14"/>
      <c r="N34" s="15" t="str">
        <f t="shared" si="2"/>
        <v/>
      </c>
      <c r="P34" s="13" t="str">
        <f>IF(Q34="","",ROW(A30))</f>
        <v/>
      </c>
      <c r="Q34" s="1"/>
      <c r="R34" s="1"/>
      <c r="S34" s="25" t="str">
        <f>IFERROR(VLOOKUP(R34,$J$6:$N$64,2,FALSE),"")</f>
        <v/>
      </c>
      <c r="T34" s="26" t="str">
        <f>IFERROR(VLOOKUP(R34,$J$6:$N$25,3,FALSE),"")</f>
        <v/>
      </c>
      <c r="U34" s="24"/>
      <c r="V34" s="14" t="str">
        <f t="shared" si="3"/>
        <v/>
      </c>
      <c r="X34" s="13">
        <f>IF(Y34="","",ROW(A30))</f>
        <v>30</v>
      </c>
      <c r="Y34" s="14" t="s">
        <v>65</v>
      </c>
      <c r="Z34" s="31" t="s">
        <v>104</v>
      </c>
      <c r="AA34" s="31">
        <v>124</v>
      </c>
      <c r="AB34" s="30">
        <v>25</v>
      </c>
      <c r="AC34" s="23">
        <f t="shared" si="4"/>
        <v>0</v>
      </c>
      <c r="AD34" s="38">
        <f t="shared" si="5"/>
        <v>0</v>
      </c>
      <c r="AE34" s="23">
        <f t="shared" si="6"/>
        <v>0</v>
      </c>
      <c r="AF34" s="23">
        <f t="shared" si="7"/>
        <v>0</v>
      </c>
    </row>
    <row r="35" spans="1:32" x14ac:dyDescent="0.2">
      <c r="A35" s="13">
        <f t="shared" si="0"/>
        <v>31</v>
      </c>
      <c r="B35" s="14" t="s">
        <v>66</v>
      </c>
      <c r="C35" s="34" t="s">
        <v>105</v>
      </c>
      <c r="D35" s="34">
        <v>125</v>
      </c>
      <c r="E35" s="33">
        <v>25</v>
      </c>
      <c r="F35" s="9">
        <f t="shared" si="1"/>
        <v>3125</v>
      </c>
      <c r="H35" s="13" t="str">
        <f>IF(I35="","",ROW(A31))</f>
        <v/>
      </c>
      <c r="I35" s="1"/>
      <c r="J35" s="1"/>
      <c r="K35" s="29" t="str">
        <f>IFERROR(VLOOKUP(J35,$B$6:$F$64,2,FALSE),"")</f>
        <v/>
      </c>
      <c r="L35" s="29" t="str">
        <f>IFERROR(VLOOKUP(J35,$B$6:$F$64,3,FALSE),"")</f>
        <v/>
      </c>
      <c r="M35" s="14"/>
      <c r="N35" s="15" t="str">
        <f t="shared" si="2"/>
        <v/>
      </c>
      <c r="P35" s="13" t="str">
        <f>IF(Q35="","",ROW(A31))</f>
        <v/>
      </c>
      <c r="Q35" s="1"/>
      <c r="R35" s="1"/>
      <c r="S35" s="25" t="str">
        <f>IFERROR(VLOOKUP(R35,$J$6:$N$64,2,FALSE),"")</f>
        <v/>
      </c>
      <c r="T35" s="26" t="str">
        <f>IFERROR(VLOOKUP(R35,$J$6:$N$25,3,FALSE),"")</f>
        <v/>
      </c>
      <c r="U35" s="24"/>
      <c r="V35" s="14" t="str">
        <f t="shared" si="3"/>
        <v/>
      </c>
      <c r="X35" s="13">
        <f>IF(Y35="","",ROW(A31))</f>
        <v>31</v>
      </c>
      <c r="Y35" s="14" t="s">
        <v>66</v>
      </c>
      <c r="Z35" s="31" t="s">
        <v>105</v>
      </c>
      <c r="AA35" s="31">
        <v>125</v>
      </c>
      <c r="AB35" s="30">
        <v>25</v>
      </c>
      <c r="AC35" s="23">
        <f t="shared" si="4"/>
        <v>20</v>
      </c>
      <c r="AD35" s="38">
        <f t="shared" si="5"/>
        <v>6</v>
      </c>
      <c r="AE35" s="23">
        <f t="shared" si="6"/>
        <v>14</v>
      </c>
      <c r="AF35" s="23">
        <f t="shared" si="7"/>
        <v>1750</v>
      </c>
    </row>
    <row r="36" spans="1:32" x14ac:dyDescent="0.2">
      <c r="A36" s="13">
        <f t="shared" si="0"/>
        <v>32</v>
      </c>
      <c r="B36" s="14" t="s">
        <v>67</v>
      </c>
      <c r="C36" s="34" t="s">
        <v>106</v>
      </c>
      <c r="D36" s="34">
        <v>156</v>
      </c>
      <c r="E36" s="33">
        <v>60</v>
      </c>
      <c r="F36" s="9">
        <f t="shared" si="1"/>
        <v>9360</v>
      </c>
      <c r="H36" s="13" t="str">
        <f>IF(I36="","",ROW(A32))</f>
        <v/>
      </c>
      <c r="I36" s="1"/>
      <c r="J36" s="1"/>
      <c r="K36" s="29" t="str">
        <f>IFERROR(VLOOKUP(J36,$B$6:$F$64,2,FALSE),"")</f>
        <v/>
      </c>
      <c r="L36" s="29" t="str">
        <f>IFERROR(VLOOKUP(J36,$B$6:$F$64,3,FALSE),"")</f>
        <v/>
      </c>
      <c r="M36" s="14"/>
      <c r="N36" s="15" t="str">
        <f t="shared" si="2"/>
        <v/>
      </c>
      <c r="P36" s="13" t="str">
        <f>IF(Q36="","",ROW(A32))</f>
        <v/>
      </c>
      <c r="Q36" s="1"/>
      <c r="R36" s="1"/>
      <c r="S36" s="25" t="str">
        <f>IFERROR(VLOOKUP(R36,$J$6:$N$64,2,FALSE),"")</f>
        <v/>
      </c>
      <c r="T36" s="26" t="str">
        <f>IFERROR(VLOOKUP(R36,$J$6:$N$25,3,FALSE),"")</f>
        <v/>
      </c>
      <c r="U36" s="24"/>
      <c r="V36" s="14" t="str">
        <f t="shared" si="3"/>
        <v/>
      </c>
      <c r="X36" s="13">
        <f>IF(Y36="","",ROW(A32))</f>
        <v>32</v>
      </c>
      <c r="Y36" s="14" t="s">
        <v>67</v>
      </c>
      <c r="Z36" s="31" t="s">
        <v>106</v>
      </c>
      <c r="AA36" s="31">
        <v>156</v>
      </c>
      <c r="AB36" s="30">
        <v>60</v>
      </c>
      <c r="AC36" s="23">
        <f t="shared" si="4"/>
        <v>0</v>
      </c>
      <c r="AD36" s="38">
        <f t="shared" si="5"/>
        <v>0</v>
      </c>
      <c r="AE36" s="23">
        <f t="shared" si="6"/>
        <v>0</v>
      </c>
      <c r="AF36" s="23">
        <f t="shared" si="7"/>
        <v>0</v>
      </c>
    </row>
    <row r="37" spans="1:32" x14ac:dyDescent="0.2">
      <c r="A37" s="13">
        <f t="shared" si="0"/>
        <v>33</v>
      </c>
      <c r="B37" s="14" t="s">
        <v>68</v>
      </c>
      <c r="C37" s="34" t="s">
        <v>107</v>
      </c>
      <c r="D37" s="34">
        <v>19</v>
      </c>
      <c r="E37" s="33">
        <v>58</v>
      </c>
      <c r="F37" s="9">
        <f t="shared" si="1"/>
        <v>1102</v>
      </c>
      <c r="H37" s="13" t="str">
        <f>IF(I37="","",ROW(A33))</f>
        <v/>
      </c>
      <c r="I37" s="1"/>
      <c r="J37" s="1"/>
      <c r="K37" s="29" t="str">
        <f>IFERROR(VLOOKUP(J37,$B$6:$F$64,2,FALSE),"")</f>
        <v/>
      </c>
      <c r="L37" s="29" t="str">
        <f>IFERROR(VLOOKUP(J37,$B$6:$F$64,3,FALSE),"")</f>
        <v/>
      </c>
      <c r="M37" s="14"/>
      <c r="N37" s="15" t="str">
        <f t="shared" si="2"/>
        <v/>
      </c>
      <c r="P37" s="13" t="str">
        <f>IF(Q37="","",ROW(A33))</f>
        <v/>
      </c>
      <c r="Q37" s="1"/>
      <c r="R37" s="1"/>
      <c r="S37" s="25" t="str">
        <f>IFERROR(VLOOKUP(R37,$J$6:$N$64,2,FALSE),"")</f>
        <v/>
      </c>
      <c r="T37" s="26" t="str">
        <f>IFERROR(VLOOKUP(R37,$J$6:$N$25,3,FALSE),"")</f>
        <v/>
      </c>
      <c r="U37" s="24"/>
      <c r="V37" s="14" t="str">
        <f t="shared" si="3"/>
        <v/>
      </c>
      <c r="X37" s="13">
        <f>IF(Y37="","",ROW(A33))</f>
        <v>33</v>
      </c>
      <c r="Y37" s="14" t="s">
        <v>68</v>
      </c>
      <c r="Z37" s="31" t="s">
        <v>107</v>
      </c>
      <c r="AA37" s="31">
        <v>19</v>
      </c>
      <c r="AB37" s="30">
        <v>58</v>
      </c>
      <c r="AC37" s="23">
        <f t="shared" si="4"/>
        <v>0</v>
      </c>
      <c r="AD37" s="38">
        <f t="shared" si="5"/>
        <v>0</v>
      </c>
      <c r="AE37" s="23">
        <f t="shared" si="6"/>
        <v>0</v>
      </c>
      <c r="AF37" s="23">
        <f t="shared" si="7"/>
        <v>0</v>
      </c>
    </row>
    <row r="38" spans="1:32" x14ac:dyDescent="0.2">
      <c r="A38" s="13">
        <f t="shared" si="0"/>
        <v>34</v>
      </c>
      <c r="B38" s="14" t="s">
        <v>69</v>
      </c>
      <c r="C38" s="34" t="s">
        <v>108</v>
      </c>
      <c r="D38" s="34">
        <v>188</v>
      </c>
      <c r="E38" s="33">
        <v>48</v>
      </c>
      <c r="F38" s="9">
        <f t="shared" si="1"/>
        <v>9024</v>
      </c>
      <c r="H38" s="13" t="str">
        <f>IF(I38="","",ROW(A34))</f>
        <v/>
      </c>
      <c r="I38" s="1"/>
      <c r="J38" s="1"/>
      <c r="K38" s="29" t="str">
        <f>IFERROR(VLOOKUP(J38,$B$6:$F$64,2,FALSE),"")</f>
        <v/>
      </c>
      <c r="L38" s="29" t="str">
        <f>IFERROR(VLOOKUP(J38,$B$6:$F$64,3,FALSE),"")</f>
        <v/>
      </c>
      <c r="M38" s="14"/>
      <c r="N38" s="15" t="str">
        <f t="shared" si="2"/>
        <v/>
      </c>
      <c r="P38" s="13" t="str">
        <f>IF(Q38="","",ROW(A34))</f>
        <v/>
      </c>
      <c r="Q38" s="1"/>
      <c r="R38" s="1"/>
      <c r="S38" s="25" t="str">
        <f>IFERROR(VLOOKUP(R38,$J$6:$N$64,2,FALSE),"")</f>
        <v/>
      </c>
      <c r="T38" s="26" t="str">
        <f>IFERROR(VLOOKUP(R38,$J$6:$N$25,3,FALSE),"")</f>
        <v/>
      </c>
      <c r="U38" s="24"/>
      <c r="V38" s="14" t="str">
        <f t="shared" si="3"/>
        <v/>
      </c>
      <c r="X38" s="13">
        <f>IF(Y38="","",ROW(A34))</f>
        <v>34</v>
      </c>
      <c r="Y38" s="14" t="s">
        <v>69</v>
      </c>
      <c r="Z38" s="31" t="s">
        <v>108</v>
      </c>
      <c r="AA38" s="31">
        <v>188</v>
      </c>
      <c r="AB38" s="30">
        <v>48</v>
      </c>
      <c r="AC38" s="23">
        <f t="shared" si="4"/>
        <v>0</v>
      </c>
      <c r="AD38" s="38">
        <f t="shared" si="5"/>
        <v>0</v>
      </c>
      <c r="AE38" s="23">
        <f t="shared" si="6"/>
        <v>0</v>
      </c>
      <c r="AF38" s="23">
        <f t="shared" si="7"/>
        <v>0</v>
      </c>
    </row>
    <row r="39" spans="1:32" x14ac:dyDescent="0.2">
      <c r="A39" s="13">
        <f t="shared" si="0"/>
        <v>35</v>
      </c>
      <c r="B39" s="14" t="s">
        <v>70</v>
      </c>
      <c r="C39" s="34" t="s">
        <v>109</v>
      </c>
      <c r="D39" s="34">
        <v>258</v>
      </c>
      <c r="E39" s="33">
        <v>18</v>
      </c>
      <c r="F39" s="9">
        <f>(D39*E39)</f>
        <v>4644</v>
      </c>
      <c r="H39" s="13" t="str">
        <f>IF(I39="","",ROW(A35))</f>
        <v/>
      </c>
      <c r="I39" s="1"/>
      <c r="J39" s="1"/>
      <c r="K39" s="29" t="str">
        <f>IFERROR(VLOOKUP(J39,$B$6:$F$64,2,FALSE),"")</f>
        <v/>
      </c>
      <c r="L39" s="29" t="str">
        <f>IFERROR(VLOOKUP(J39,$B$6:$F$64,3,FALSE),"")</f>
        <v/>
      </c>
      <c r="M39" s="14"/>
      <c r="N39" s="15" t="str">
        <f t="shared" si="2"/>
        <v/>
      </c>
      <c r="P39" s="13" t="str">
        <f>IF(Q39="","",ROW(A35))</f>
        <v/>
      </c>
      <c r="Q39" s="1"/>
      <c r="R39" s="1"/>
      <c r="S39" s="25" t="str">
        <f>IFERROR(VLOOKUP(R39,$J$6:$N$64,2,FALSE),"")</f>
        <v/>
      </c>
      <c r="T39" s="26" t="str">
        <f>IFERROR(VLOOKUP(R39,$J$6:$N$25,3,FALSE),"")</f>
        <v/>
      </c>
      <c r="U39" s="24"/>
      <c r="V39" s="14" t="str">
        <f t="shared" si="3"/>
        <v/>
      </c>
      <c r="X39" s="13">
        <f>IF(Y39="","",ROW(A35))</f>
        <v>35</v>
      </c>
      <c r="Y39" s="14" t="s">
        <v>70</v>
      </c>
      <c r="Z39" s="31" t="s">
        <v>109</v>
      </c>
      <c r="AA39" s="31">
        <v>258</v>
      </c>
      <c r="AB39" s="30">
        <v>18</v>
      </c>
      <c r="AC39" s="23">
        <f t="shared" si="4"/>
        <v>0</v>
      </c>
      <c r="AD39" s="38">
        <f t="shared" si="5"/>
        <v>0</v>
      </c>
      <c r="AE39" s="23">
        <f t="shared" si="6"/>
        <v>0</v>
      </c>
      <c r="AF39" s="23">
        <f t="shared" si="7"/>
        <v>0</v>
      </c>
    </row>
    <row r="40" spans="1:32" x14ac:dyDescent="0.2">
      <c r="A40" s="13">
        <f t="shared" si="0"/>
        <v>36</v>
      </c>
      <c r="B40" s="14" t="s">
        <v>71</v>
      </c>
      <c r="C40" s="34" t="s">
        <v>110</v>
      </c>
      <c r="D40" s="34">
        <v>554</v>
      </c>
      <c r="E40" s="33">
        <v>36</v>
      </c>
      <c r="F40" s="9">
        <f t="shared" si="1"/>
        <v>19944</v>
      </c>
      <c r="H40" s="13" t="str">
        <f>IF(I40="","",ROW(A36))</f>
        <v/>
      </c>
      <c r="I40" s="1"/>
      <c r="J40" s="1"/>
      <c r="K40" s="29" t="str">
        <f>IFERROR(VLOOKUP(J40,$B$6:$F$64,2,FALSE),"")</f>
        <v/>
      </c>
      <c r="L40" s="29" t="str">
        <f>IFERROR(VLOOKUP(J40,$B$6:$F$64,3,FALSE),"")</f>
        <v/>
      </c>
      <c r="M40" s="14"/>
      <c r="N40" s="15" t="str">
        <f t="shared" si="2"/>
        <v/>
      </c>
      <c r="P40" s="13" t="str">
        <f>IF(Q40="","",ROW(A36))</f>
        <v/>
      </c>
      <c r="Q40" s="1"/>
      <c r="R40" s="1"/>
      <c r="S40" s="25" t="str">
        <f>IFERROR(VLOOKUP(R40,$J$6:$N$64,2,FALSE),"")</f>
        <v/>
      </c>
      <c r="T40" s="26" t="str">
        <f>IFERROR(VLOOKUP(R40,$J$6:$N$25,3,FALSE),"")</f>
        <v/>
      </c>
      <c r="U40" s="24"/>
      <c r="V40" s="14" t="str">
        <f t="shared" si="3"/>
        <v/>
      </c>
      <c r="X40" s="13">
        <f>IF(Y40="","",ROW(A36))</f>
        <v>36</v>
      </c>
      <c r="Y40" s="14" t="s">
        <v>71</v>
      </c>
      <c r="Z40" s="31" t="s">
        <v>110</v>
      </c>
      <c r="AA40" s="31">
        <v>554</v>
      </c>
      <c r="AB40" s="30">
        <v>36</v>
      </c>
      <c r="AC40" s="23">
        <f t="shared" si="4"/>
        <v>0</v>
      </c>
      <c r="AD40" s="38">
        <f t="shared" si="5"/>
        <v>0</v>
      </c>
      <c r="AE40" s="23">
        <f t="shared" si="6"/>
        <v>0</v>
      </c>
      <c r="AF40" s="23">
        <f t="shared" si="7"/>
        <v>0</v>
      </c>
    </row>
    <row r="41" spans="1:32" x14ac:dyDescent="0.2">
      <c r="A41" s="13">
        <f t="shared" si="0"/>
        <v>37</v>
      </c>
      <c r="B41" s="14" t="s">
        <v>72</v>
      </c>
      <c r="C41" s="34" t="s">
        <v>111</v>
      </c>
      <c r="D41" s="34">
        <v>896</v>
      </c>
      <c r="E41" s="33">
        <v>21</v>
      </c>
      <c r="F41" s="9">
        <f t="shared" si="1"/>
        <v>18816</v>
      </c>
      <c r="H41" s="13" t="str">
        <f>IF(I41="","",ROW(A37))</f>
        <v/>
      </c>
      <c r="I41" s="1"/>
      <c r="J41" s="1"/>
      <c r="K41" s="29" t="str">
        <f>IFERROR(VLOOKUP(J41,$B$6:$F$64,2,FALSE),"")</f>
        <v/>
      </c>
      <c r="L41" s="29" t="str">
        <f>IFERROR(VLOOKUP(J41,$B$6:$F$64,3,FALSE),"")</f>
        <v/>
      </c>
      <c r="M41" s="14"/>
      <c r="N41" s="15" t="str">
        <f t="shared" si="2"/>
        <v/>
      </c>
      <c r="P41" s="13" t="str">
        <f>IF(Q41="","",ROW(A37))</f>
        <v/>
      </c>
      <c r="Q41" s="1"/>
      <c r="R41" s="1"/>
      <c r="S41" s="25" t="str">
        <f>IFERROR(VLOOKUP(R41,$J$6:$N$64,2,FALSE),"")</f>
        <v/>
      </c>
      <c r="T41" s="26" t="str">
        <f>IFERROR(VLOOKUP(R41,$J$6:$N$25,3,FALSE),"")</f>
        <v/>
      </c>
      <c r="U41" s="24"/>
      <c r="V41" s="14" t="str">
        <f t="shared" si="3"/>
        <v/>
      </c>
      <c r="X41" s="13">
        <f>IF(Y41="","",ROW(A37))</f>
        <v>37</v>
      </c>
      <c r="Y41" s="14" t="s">
        <v>72</v>
      </c>
      <c r="Z41" s="31" t="s">
        <v>111</v>
      </c>
      <c r="AA41" s="31">
        <v>896</v>
      </c>
      <c r="AB41" s="30">
        <v>21</v>
      </c>
      <c r="AC41" s="23">
        <f t="shared" si="4"/>
        <v>20</v>
      </c>
      <c r="AD41" s="38">
        <f t="shared" si="5"/>
        <v>10</v>
      </c>
      <c r="AE41" s="23">
        <f t="shared" si="6"/>
        <v>10</v>
      </c>
      <c r="AF41" s="23">
        <f t="shared" si="7"/>
        <v>8960</v>
      </c>
    </row>
    <row r="42" spans="1:32" x14ac:dyDescent="0.2">
      <c r="A42" s="13">
        <f t="shared" si="0"/>
        <v>38</v>
      </c>
      <c r="B42" s="14" t="s">
        <v>73</v>
      </c>
      <c r="C42" s="34" t="s">
        <v>112</v>
      </c>
      <c r="D42" s="34">
        <v>25</v>
      </c>
      <c r="E42" s="33">
        <v>25</v>
      </c>
      <c r="F42" s="9">
        <f t="shared" si="1"/>
        <v>625</v>
      </c>
      <c r="H42" s="13" t="str">
        <f>IF(I42="","",ROW(A38))</f>
        <v/>
      </c>
      <c r="I42" s="1"/>
      <c r="J42" s="1"/>
      <c r="K42" s="29" t="str">
        <f>IFERROR(VLOOKUP(J42,$B$6:$F$64,2,FALSE),"")</f>
        <v/>
      </c>
      <c r="L42" s="29" t="str">
        <f>IFERROR(VLOOKUP(J42,$B$6:$F$64,3,FALSE),"")</f>
        <v/>
      </c>
      <c r="M42" s="14"/>
      <c r="N42" s="15" t="str">
        <f t="shared" si="2"/>
        <v/>
      </c>
      <c r="P42" s="13" t="str">
        <f>IF(Q42="","",ROW(A38))</f>
        <v/>
      </c>
      <c r="Q42" s="1"/>
      <c r="R42" s="1"/>
      <c r="S42" s="25" t="str">
        <f>IFERROR(VLOOKUP(R42,$J$6:$N$64,2,FALSE),"")</f>
        <v/>
      </c>
      <c r="T42" s="26" t="str">
        <f>IFERROR(VLOOKUP(R42,$J$6:$N$25,3,FALSE),"")</f>
        <v/>
      </c>
      <c r="U42" s="24"/>
      <c r="V42" s="14" t="str">
        <f t="shared" si="3"/>
        <v/>
      </c>
      <c r="X42" s="13">
        <f>IF(Y42="","",ROW(A38))</f>
        <v>38</v>
      </c>
      <c r="Y42" s="14" t="s">
        <v>73</v>
      </c>
      <c r="Z42" s="31" t="s">
        <v>112</v>
      </c>
      <c r="AA42" s="31">
        <v>25</v>
      </c>
      <c r="AB42" s="30">
        <v>25</v>
      </c>
      <c r="AC42" s="23">
        <f t="shared" si="4"/>
        <v>0</v>
      </c>
      <c r="AD42" s="38">
        <f t="shared" si="5"/>
        <v>0</v>
      </c>
      <c r="AE42" s="23">
        <f t="shared" si="6"/>
        <v>0</v>
      </c>
      <c r="AF42" s="23">
        <f t="shared" si="7"/>
        <v>0</v>
      </c>
    </row>
    <row r="43" spans="1:32" x14ac:dyDescent="0.2">
      <c r="A43" s="13">
        <f t="shared" si="0"/>
        <v>39</v>
      </c>
      <c r="B43" s="14" t="s">
        <v>74</v>
      </c>
      <c r="C43" s="34" t="s">
        <v>113</v>
      </c>
      <c r="D43" s="34">
        <v>255</v>
      </c>
      <c r="E43" s="33">
        <v>25</v>
      </c>
      <c r="F43" s="9">
        <f t="shared" si="1"/>
        <v>6375</v>
      </c>
      <c r="H43" s="13" t="str">
        <f>IF(I43="","",ROW(A39))</f>
        <v/>
      </c>
      <c r="I43" s="1"/>
      <c r="J43" s="1"/>
      <c r="K43" s="29" t="str">
        <f>IFERROR(VLOOKUP(J43,$B$6:$F$64,2,FALSE),"")</f>
        <v/>
      </c>
      <c r="L43" s="29" t="str">
        <f>IFERROR(VLOOKUP(J43,$B$6:$F$64,3,FALSE),"")</f>
        <v/>
      </c>
      <c r="M43" s="14"/>
      <c r="N43" s="15" t="str">
        <f t="shared" si="2"/>
        <v/>
      </c>
      <c r="P43" s="13" t="str">
        <f>IF(Q43="","",ROW(A39))</f>
        <v/>
      </c>
      <c r="Q43" s="1"/>
      <c r="R43" s="1"/>
      <c r="S43" s="25" t="str">
        <f>IFERROR(VLOOKUP(R43,$J$6:$N$64,2,FALSE),"")</f>
        <v/>
      </c>
      <c r="T43" s="26" t="str">
        <f>IFERROR(VLOOKUP(R43,$J$6:$N$25,3,FALSE),"")</f>
        <v/>
      </c>
      <c r="U43" s="24"/>
      <c r="V43" s="14" t="str">
        <f t="shared" si="3"/>
        <v/>
      </c>
      <c r="X43" s="13">
        <f>IF(Y43="","",ROW(A39))</f>
        <v>39</v>
      </c>
      <c r="Y43" s="14" t="s">
        <v>74</v>
      </c>
      <c r="Z43" s="31" t="s">
        <v>113</v>
      </c>
      <c r="AA43" s="31">
        <v>255</v>
      </c>
      <c r="AB43" s="30">
        <v>25</v>
      </c>
      <c r="AC43" s="23">
        <f t="shared" si="4"/>
        <v>0</v>
      </c>
      <c r="AD43" s="38">
        <f t="shared" si="5"/>
        <v>0</v>
      </c>
      <c r="AE43" s="23">
        <f t="shared" si="6"/>
        <v>0</v>
      </c>
      <c r="AF43" s="23">
        <f t="shared" si="7"/>
        <v>0</v>
      </c>
    </row>
    <row r="44" spans="1:32" x14ac:dyDescent="0.2">
      <c r="A44" s="13">
        <f t="shared" si="0"/>
        <v>40</v>
      </c>
      <c r="B44" s="14" t="s">
        <v>75</v>
      </c>
      <c r="C44" s="34" t="s">
        <v>114</v>
      </c>
      <c r="D44" s="34">
        <v>22</v>
      </c>
      <c r="E44" s="33">
        <v>25</v>
      </c>
      <c r="F44" s="9">
        <f t="shared" si="1"/>
        <v>550</v>
      </c>
      <c r="H44" s="13" t="str">
        <f>IF(I44="","",ROW(A40))</f>
        <v/>
      </c>
      <c r="I44" s="1"/>
      <c r="J44" s="1"/>
      <c r="K44" s="29" t="str">
        <f>IFERROR(VLOOKUP(J44,$B$6:$F$64,2,FALSE),"")</f>
        <v/>
      </c>
      <c r="L44" s="29" t="str">
        <f>IFERROR(VLOOKUP(J44,$B$6:$F$64,3,FALSE),"")</f>
        <v/>
      </c>
      <c r="M44" s="14"/>
      <c r="N44" s="15" t="str">
        <f t="shared" si="2"/>
        <v/>
      </c>
      <c r="P44" s="13" t="str">
        <f>IF(Q44="","",ROW(A40))</f>
        <v/>
      </c>
      <c r="Q44" s="1"/>
      <c r="R44" s="1"/>
      <c r="S44" s="25" t="str">
        <f>IFERROR(VLOOKUP(R44,$J$6:$N$64,2,FALSE),"")</f>
        <v/>
      </c>
      <c r="T44" s="26" t="str">
        <f>IFERROR(VLOOKUP(R44,$J$6:$N$25,3,FALSE),"")</f>
        <v/>
      </c>
      <c r="U44" s="24"/>
      <c r="V44" s="14" t="str">
        <f t="shared" si="3"/>
        <v/>
      </c>
      <c r="X44" s="13">
        <f>IF(Y44="","",ROW(A40))</f>
        <v>40</v>
      </c>
      <c r="Y44" s="14" t="s">
        <v>75</v>
      </c>
      <c r="Z44" s="31" t="s">
        <v>114</v>
      </c>
      <c r="AA44" s="31">
        <v>22</v>
      </c>
      <c r="AB44" s="30">
        <v>25</v>
      </c>
      <c r="AC44" s="23">
        <f t="shared" si="4"/>
        <v>0</v>
      </c>
      <c r="AD44" s="38">
        <f t="shared" si="5"/>
        <v>0</v>
      </c>
      <c r="AE44" s="23">
        <f t="shared" si="6"/>
        <v>0</v>
      </c>
      <c r="AF44" s="23">
        <f t="shared" si="7"/>
        <v>0</v>
      </c>
    </row>
    <row r="45" spans="1:32" x14ac:dyDescent="0.2">
      <c r="A45" s="13">
        <f t="shared" si="0"/>
        <v>41</v>
      </c>
      <c r="B45" s="14" t="s">
        <v>76</v>
      </c>
      <c r="C45" s="34" t="s">
        <v>115</v>
      </c>
      <c r="D45" s="34">
        <v>33</v>
      </c>
      <c r="E45" s="33">
        <v>33</v>
      </c>
      <c r="F45" s="9">
        <f t="shared" si="1"/>
        <v>1089</v>
      </c>
      <c r="H45" s="13" t="str">
        <f>IF(I45="","",ROW(A41))</f>
        <v/>
      </c>
      <c r="I45" s="1"/>
      <c r="J45" s="1"/>
      <c r="K45" s="29" t="str">
        <f>IFERROR(VLOOKUP(J45,$B$6:$F$64,2,FALSE),"")</f>
        <v/>
      </c>
      <c r="L45" s="29" t="str">
        <f>IFERROR(VLOOKUP(J45,$B$6:$F$64,3,FALSE),"")</f>
        <v/>
      </c>
      <c r="M45" s="14"/>
      <c r="N45" s="15" t="str">
        <f t="shared" si="2"/>
        <v/>
      </c>
      <c r="P45" s="13" t="str">
        <f>IF(Q45="","",ROW(A41))</f>
        <v/>
      </c>
      <c r="Q45" s="1"/>
      <c r="R45" s="1"/>
      <c r="S45" s="25" t="str">
        <f>IFERROR(VLOOKUP(R45,$J$6:$N$64,2,FALSE),"")</f>
        <v/>
      </c>
      <c r="T45" s="26" t="str">
        <f>IFERROR(VLOOKUP(R45,$J$6:$N$25,3,FALSE),"")</f>
        <v/>
      </c>
      <c r="U45" s="24"/>
      <c r="V45" s="14" t="str">
        <f t="shared" si="3"/>
        <v/>
      </c>
      <c r="X45" s="13">
        <f>IF(Y45="","",ROW(A41))</f>
        <v>41</v>
      </c>
      <c r="Y45" s="14" t="s">
        <v>76</v>
      </c>
      <c r="Z45" s="31" t="s">
        <v>115</v>
      </c>
      <c r="AA45" s="31">
        <v>33</v>
      </c>
      <c r="AB45" s="30">
        <v>33</v>
      </c>
      <c r="AC45" s="23">
        <f t="shared" si="4"/>
        <v>0</v>
      </c>
      <c r="AD45" s="38">
        <f t="shared" si="5"/>
        <v>0</v>
      </c>
      <c r="AE45" s="23">
        <f t="shared" si="6"/>
        <v>0</v>
      </c>
      <c r="AF45" s="23">
        <f t="shared" si="7"/>
        <v>0</v>
      </c>
    </row>
    <row r="46" spans="1:32" x14ac:dyDescent="0.2">
      <c r="A46" s="13">
        <f t="shared" si="0"/>
        <v>42</v>
      </c>
      <c r="B46" s="14" t="s">
        <v>77</v>
      </c>
      <c r="C46" s="34" t="s">
        <v>116</v>
      </c>
      <c r="D46" s="34">
        <v>58</v>
      </c>
      <c r="E46" s="33">
        <v>30</v>
      </c>
      <c r="F46" s="9">
        <f t="shared" si="1"/>
        <v>1740</v>
      </c>
      <c r="H46" s="13" t="str">
        <f>IF(I46="","",ROW(A42))</f>
        <v/>
      </c>
      <c r="I46" s="1"/>
      <c r="J46" s="1"/>
      <c r="K46" s="29" t="str">
        <f>IFERROR(VLOOKUP(J46,$B$6:$F$64,2,FALSE),"")</f>
        <v/>
      </c>
      <c r="L46" s="29" t="str">
        <f>IFERROR(VLOOKUP(J46,$B$6:$F$64,3,FALSE),"")</f>
        <v/>
      </c>
      <c r="M46" s="14"/>
      <c r="N46" s="15" t="str">
        <f t="shared" si="2"/>
        <v/>
      </c>
      <c r="P46" s="13" t="str">
        <f>IF(Q46="","",ROW(A42))</f>
        <v/>
      </c>
      <c r="Q46" s="1"/>
      <c r="R46" s="1"/>
      <c r="S46" s="25" t="str">
        <f>IFERROR(VLOOKUP(R46,$J$6:$N$64,2,FALSE),"")</f>
        <v/>
      </c>
      <c r="T46" s="26" t="str">
        <f>IFERROR(VLOOKUP(R46,$J$6:$N$25,3,FALSE),"")</f>
        <v/>
      </c>
      <c r="U46" s="24"/>
      <c r="V46" s="14" t="str">
        <f t="shared" si="3"/>
        <v/>
      </c>
      <c r="X46" s="13">
        <f>IF(Y46="","",ROW(A42))</f>
        <v>42</v>
      </c>
      <c r="Y46" s="14" t="s">
        <v>77</v>
      </c>
      <c r="Z46" s="31" t="s">
        <v>116</v>
      </c>
      <c r="AA46" s="31">
        <v>58</v>
      </c>
      <c r="AB46" s="30">
        <v>30</v>
      </c>
      <c r="AC46" s="23">
        <f t="shared" si="4"/>
        <v>0</v>
      </c>
      <c r="AD46" s="38">
        <f t="shared" si="5"/>
        <v>0</v>
      </c>
      <c r="AE46" s="23">
        <f t="shared" si="6"/>
        <v>0</v>
      </c>
      <c r="AF46" s="23">
        <f t="shared" si="7"/>
        <v>0</v>
      </c>
    </row>
    <row r="47" spans="1:32" x14ac:dyDescent="0.2">
      <c r="A47" s="13">
        <f t="shared" si="0"/>
        <v>43</v>
      </c>
      <c r="B47" s="14" t="s">
        <v>78</v>
      </c>
      <c r="C47" s="34" t="s">
        <v>117</v>
      </c>
      <c r="D47" s="34">
        <v>25</v>
      </c>
      <c r="E47" s="33">
        <v>32</v>
      </c>
      <c r="F47" s="9">
        <f t="shared" si="1"/>
        <v>800</v>
      </c>
      <c r="H47" s="13" t="str">
        <f>IF(I47="","",ROW(A43))</f>
        <v/>
      </c>
      <c r="I47" s="1"/>
      <c r="J47" s="1"/>
      <c r="K47" s="29" t="str">
        <f>IFERROR(VLOOKUP(J47,$B$6:$F$64,2,FALSE),"")</f>
        <v/>
      </c>
      <c r="L47" s="29" t="str">
        <f>IFERROR(VLOOKUP(J47,$B$6:$F$64,3,FALSE),"")</f>
        <v/>
      </c>
      <c r="M47" s="14"/>
      <c r="N47" s="15" t="str">
        <f t="shared" si="2"/>
        <v/>
      </c>
      <c r="P47" s="13" t="str">
        <f>IF(Q47="","",ROW(A43))</f>
        <v/>
      </c>
      <c r="Q47" s="1"/>
      <c r="R47" s="1"/>
      <c r="S47" s="25" t="str">
        <f>IFERROR(VLOOKUP(R47,$J$6:$N$64,2,FALSE),"")</f>
        <v/>
      </c>
      <c r="T47" s="26" t="str">
        <f>IFERROR(VLOOKUP(R47,$J$6:$N$25,3,FALSE),"")</f>
        <v/>
      </c>
      <c r="U47" s="24"/>
      <c r="V47" s="14" t="str">
        <f t="shared" si="3"/>
        <v/>
      </c>
      <c r="X47" s="13">
        <f>IF(Y47="","",ROW(A43))</f>
        <v>43</v>
      </c>
      <c r="Y47" s="14" t="s">
        <v>78</v>
      </c>
      <c r="Z47" s="31" t="s">
        <v>117</v>
      </c>
      <c r="AA47" s="31">
        <v>25</v>
      </c>
      <c r="AB47" s="30">
        <v>32</v>
      </c>
      <c r="AC47" s="23">
        <f t="shared" si="4"/>
        <v>0</v>
      </c>
      <c r="AD47" s="38">
        <f t="shared" si="5"/>
        <v>0</v>
      </c>
      <c r="AE47" s="23">
        <f t="shared" si="6"/>
        <v>0</v>
      </c>
      <c r="AF47" s="23">
        <f t="shared" si="7"/>
        <v>0</v>
      </c>
    </row>
    <row r="48" spans="1:32" x14ac:dyDescent="0.2">
      <c r="A48" s="13">
        <f t="shared" si="0"/>
        <v>44</v>
      </c>
      <c r="B48" s="14" t="s">
        <v>79</v>
      </c>
      <c r="C48" s="34" t="s">
        <v>118</v>
      </c>
      <c r="D48" s="34">
        <v>55</v>
      </c>
      <c r="E48" s="33">
        <v>36</v>
      </c>
      <c r="F48" s="9">
        <f t="shared" si="1"/>
        <v>1980</v>
      </c>
      <c r="H48" s="13" t="str">
        <f>IF(I48="","",ROW(A44))</f>
        <v/>
      </c>
      <c r="I48" s="1"/>
      <c r="J48" s="1"/>
      <c r="K48" s="29" t="str">
        <f>IFERROR(VLOOKUP(J48,$B$6:$F$64,2,FALSE),"")</f>
        <v/>
      </c>
      <c r="L48" s="29" t="str">
        <f>IFERROR(VLOOKUP(J48,$B$6:$F$64,3,FALSE),"")</f>
        <v/>
      </c>
      <c r="M48" s="14"/>
      <c r="N48" s="15" t="str">
        <f t="shared" si="2"/>
        <v/>
      </c>
      <c r="P48" s="13" t="str">
        <f>IF(Q48="","",ROW(A44))</f>
        <v/>
      </c>
      <c r="Q48" s="1"/>
      <c r="R48" s="1"/>
      <c r="S48" s="25" t="str">
        <f>IFERROR(VLOOKUP(R48,$J$6:$N$64,2,FALSE),"")</f>
        <v/>
      </c>
      <c r="T48" s="26" t="str">
        <f>IFERROR(VLOOKUP(R48,$J$6:$N$25,3,FALSE),"")</f>
        <v/>
      </c>
      <c r="U48" s="24"/>
      <c r="V48" s="14" t="str">
        <f t="shared" si="3"/>
        <v/>
      </c>
      <c r="X48" s="13">
        <f>IF(Y48="","",ROW(A44))</f>
        <v>44</v>
      </c>
      <c r="Y48" s="14" t="s">
        <v>79</v>
      </c>
      <c r="Z48" s="31" t="s">
        <v>118</v>
      </c>
      <c r="AA48" s="31">
        <v>55</v>
      </c>
      <c r="AB48" s="30">
        <v>36</v>
      </c>
      <c r="AC48" s="23">
        <f t="shared" si="4"/>
        <v>0</v>
      </c>
      <c r="AD48" s="38">
        <f t="shared" si="5"/>
        <v>0</v>
      </c>
      <c r="AE48" s="23">
        <f t="shared" si="6"/>
        <v>0</v>
      </c>
      <c r="AF48" s="23">
        <f t="shared" si="7"/>
        <v>0</v>
      </c>
    </row>
    <row r="49" spans="1:32" x14ac:dyDescent="0.2">
      <c r="A49" s="13">
        <f t="shared" si="0"/>
        <v>45</v>
      </c>
      <c r="B49" s="14" t="s">
        <v>80</v>
      </c>
      <c r="C49" s="34" t="s">
        <v>119</v>
      </c>
      <c r="D49" s="34">
        <v>56.25</v>
      </c>
      <c r="E49" s="33">
        <v>62</v>
      </c>
      <c r="F49" s="9">
        <f t="shared" si="1"/>
        <v>3487.5</v>
      </c>
      <c r="H49" s="13" t="str">
        <f>IF(I49="","",ROW(A45))</f>
        <v/>
      </c>
      <c r="I49" s="1"/>
      <c r="J49" s="1"/>
      <c r="K49" s="29" t="str">
        <f>IFERROR(VLOOKUP(J49,$B$6:$F$64,2,FALSE),"")</f>
        <v/>
      </c>
      <c r="L49" s="29" t="str">
        <f>IFERROR(VLOOKUP(J49,$B$6:$F$64,3,FALSE),"")</f>
        <v/>
      </c>
      <c r="M49" s="14"/>
      <c r="N49" s="15" t="str">
        <f t="shared" si="2"/>
        <v/>
      </c>
      <c r="P49" s="13" t="str">
        <f>IF(Q49="","",ROW(A45))</f>
        <v/>
      </c>
      <c r="Q49" s="1"/>
      <c r="R49" s="1"/>
      <c r="S49" s="25" t="str">
        <f>IFERROR(VLOOKUP(R49,$J$6:$N$64,2,FALSE),"")</f>
        <v/>
      </c>
      <c r="T49" s="26" t="str">
        <f>IFERROR(VLOOKUP(R49,$J$6:$N$25,3,FALSE),"")</f>
        <v/>
      </c>
      <c r="U49" s="24"/>
      <c r="V49" s="14" t="str">
        <f t="shared" si="3"/>
        <v/>
      </c>
      <c r="X49" s="13">
        <f>IF(Y49="","",ROW(A45))</f>
        <v>45</v>
      </c>
      <c r="Y49" s="14" t="s">
        <v>80</v>
      </c>
      <c r="Z49" s="31" t="s">
        <v>119</v>
      </c>
      <c r="AA49" s="31">
        <v>56.25</v>
      </c>
      <c r="AB49" s="30">
        <v>62</v>
      </c>
      <c r="AC49" s="23">
        <f t="shared" si="4"/>
        <v>0</v>
      </c>
      <c r="AD49" s="38">
        <f t="shared" si="5"/>
        <v>0</v>
      </c>
      <c r="AE49" s="23">
        <f t="shared" si="6"/>
        <v>0</v>
      </c>
      <c r="AF49" s="23">
        <f t="shared" si="7"/>
        <v>0</v>
      </c>
    </row>
    <row r="50" spans="1:32" x14ac:dyDescent="0.2">
      <c r="A50" s="13">
        <f t="shared" si="0"/>
        <v>46</v>
      </c>
      <c r="B50" s="14" t="s">
        <v>81</v>
      </c>
      <c r="C50" s="34" t="s">
        <v>120</v>
      </c>
      <c r="D50" s="34">
        <v>58</v>
      </c>
      <c r="E50" s="33">
        <v>58</v>
      </c>
      <c r="F50" s="9">
        <f t="shared" si="1"/>
        <v>3364</v>
      </c>
      <c r="H50" s="13" t="str">
        <f>IF(I50="","",ROW(A46))</f>
        <v/>
      </c>
      <c r="I50" s="1"/>
      <c r="J50" s="1"/>
      <c r="K50" s="29" t="str">
        <f>IFERROR(VLOOKUP(J50,$B$6:$F$64,2,FALSE),"")</f>
        <v/>
      </c>
      <c r="L50" s="29" t="str">
        <f>IFERROR(VLOOKUP(J50,$B$6:$F$64,3,FALSE),"")</f>
        <v/>
      </c>
      <c r="M50" s="14"/>
      <c r="N50" s="15" t="str">
        <f t="shared" si="2"/>
        <v/>
      </c>
      <c r="P50" s="13" t="str">
        <f>IF(Q50="","",ROW(A46))</f>
        <v/>
      </c>
      <c r="Q50" s="1"/>
      <c r="R50" s="1"/>
      <c r="S50" s="25" t="str">
        <f>IFERROR(VLOOKUP(R50,$J$6:$N$64,2,FALSE),"")</f>
        <v/>
      </c>
      <c r="T50" s="26" t="str">
        <f>IFERROR(VLOOKUP(R50,$J$6:$N$25,3,FALSE),"")</f>
        <v/>
      </c>
      <c r="U50" s="24"/>
      <c r="V50" s="14" t="str">
        <f t="shared" si="3"/>
        <v/>
      </c>
      <c r="X50" s="13">
        <f>IF(Y50="","",ROW(A46))</f>
        <v>46</v>
      </c>
      <c r="Y50" s="14" t="s">
        <v>81</v>
      </c>
      <c r="Z50" s="31" t="s">
        <v>120</v>
      </c>
      <c r="AA50" s="31">
        <v>58</v>
      </c>
      <c r="AB50" s="30">
        <v>58</v>
      </c>
      <c r="AC50" s="23">
        <f>SUMIFS($M$6:$M$64,$J$6:$J$64,Y50)</f>
        <v>0</v>
      </c>
      <c r="AD50" s="38">
        <f t="shared" si="5"/>
        <v>0</v>
      </c>
      <c r="AE50" s="23">
        <f t="shared" si="6"/>
        <v>0</v>
      </c>
      <c r="AF50" s="23">
        <f t="shared" si="7"/>
        <v>0</v>
      </c>
    </row>
    <row r="51" spans="1:32" x14ac:dyDescent="0.2">
      <c r="A51" s="13">
        <f t="shared" si="0"/>
        <v>47</v>
      </c>
      <c r="B51" s="14" t="s">
        <v>82</v>
      </c>
      <c r="C51" s="34" t="s">
        <v>121</v>
      </c>
      <c r="D51" s="34">
        <v>25</v>
      </c>
      <c r="E51" s="33">
        <v>2</v>
      </c>
      <c r="F51" s="9">
        <f t="shared" si="1"/>
        <v>50</v>
      </c>
      <c r="H51" s="13" t="str">
        <f>IF(I51="","",ROW(A47))</f>
        <v/>
      </c>
      <c r="I51" s="1"/>
      <c r="J51" s="1"/>
      <c r="K51" s="29" t="str">
        <f>IFERROR(VLOOKUP(J51,$B$6:$F$64,2,FALSE),"")</f>
        <v/>
      </c>
      <c r="L51" s="29" t="str">
        <f>IFERROR(VLOOKUP(J51,$B$6:$F$64,3,FALSE),"")</f>
        <v/>
      </c>
      <c r="M51" s="14"/>
      <c r="N51" s="15" t="str">
        <f t="shared" si="2"/>
        <v/>
      </c>
      <c r="P51" s="13" t="str">
        <f>IF(Q51="","",ROW(A47))</f>
        <v/>
      </c>
      <c r="Q51" s="1"/>
      <c r="R51" s="1"/>
      <c r="S51" s="25" t="str">
        <f>IFERROR(VLOOKUP(R51,$J$6:$N$64,2,FALSE),"")</f>
        <v/>
      </c>
      <c r="T51" s="26" t="str">
        <f>IFERROR(VLOOKUP(R51,$J$6:$N$25,3,FALSE),"")</f>
        <v/>
      </c>
      <c r="U51" s="24"/>
      <c r="V51" s="14" t="str">
        <f t="shared" si="3"/>
        <v/>
      </c>
      <c r="X51" s="13">
        <f>IF(Y51="","",ROW(A47))</f>
        <v>47</v>
      </c>
      <c r="Y51" s="14" t="s">
        <v>82</v>
      </c>
      <c r="Z51" s="31" t="s">
        <v>121</v>
      </c>
      <c r="AA51" s="31">
        <v>25</v>
      </c>
      <c r="AB51" s="30">
        <v>2</v>
      </c>
      <c r="AC51" s="23">
        <f t="shared" si="4"/>
        <v>0</v>
      </c>
      <c r="AD51" s="38">
        <f t="shared" si="5"/>
        <v>0</v>
      </c>
      <c r="AE51" s="23">
        <f t="shared" si="6"/>
        <v>0</v>
      </c>
      <c r="AF51" s="23">
        <f t="shared" si="7"/>
        <v>0</v>
      </c>
    </row>
    <row r="52" spans="1:32" x14ac:dyDescent="0.2">
      <c r="A52" s="13">
        <f t="shared" si="0"/>
        <v>48</v>
      </c>
      <c r="B52" s="14" t="s">
        <v>83</v>
      </c>
      <c r="C52" s="34" t="s">
        <v>122</v>
      </c>
      <c r="D52" s="34">
        <v>25</v>
      </c>
      <c r="E52" s="33">
        <v>85</v>
      </c>
      <c r="F52" s="9">
        <f t="shared" si="1"/>
        <v>2125</v>
      </c>
      <c r="H52" s="13" t="str">
        <f>IF(I52="","",ROW(A48))</f>
        <v/>
      </c>
      <c r="I52" s="1"/>
      <c r="J52" s="1"/>
      <c r="K52" s="29" t="str">
        <f>IFERROR(VLOOKUP(J52,$B$6:$F$64,2,FALSE),"")</f>
        <v/>
      </c>
      <c r="L52" s="29" t="str">
        <f>IFERROR(VLOOKUP(J52,$B$6:$F$64,3,FALSE),"")</f>
        <v/>
      </c>
      <c r="M52" s="14"/>
      <c r="N52" s="15" t="str">
        <f t="shared" si="2"/>
        <v/>
      </c>
      <c r="P52" s="13" t="str">
        <f>IF(Q52="","",ROW(A48))</f>
        <v/>
      </c>
      <c r="Q52" s="1"/>
      <c r="R52" s="1"/>
      <c r="S52" s="25" t="str">
        <f>IFERROR(VLOOKUP(R52,$J$6:$N$64,2,FALSE),"")</f>
        <v/>
      </c>
      <c r="T52" s="26" t="str">
        <f>IFERROR(VLOOKUP(R52,$J$6:$N$25,3,FALSE),"")</f>
        <v/>
      </c>
      <c r="U52" s="24"/>
      <c r="V52" s="14" t="str">
        <f t="shared" si="3"/>
        <v/>
      </c>
      <c r="X52" s="13">
        <f>IF(Y52="","",ROW(A48))</f>
        <v>48</v>
      </c>
      <c r="Y52" s="14" t="s">
        <v>83</v>
      </c>
      <c r="Z52" s="31" t="s">
        <v>122</v>
      </c>
      <c r="AA52" s="31">
        <v>25</v>
      </c>
      <c r="AB52" s="30">
        <v>85</v>
      </c>
      <c r="AC52" s="23">
        <f t="shared" si="4"/>
        <v>50</v>
      </c>
      <c r="AD52" s="38">
        <f t="shared" si="5"/>
        <v>32</v>
      </c>
      <c r="AE52" s="23">
        <f t="shared" si="6"/>
        <v>18</v>
      </c>
      <c r="AF52" s="23">
        <f t="shared" si="7"/>
        <v>450</v>
      </c>
    </row>
    <row r="53" spans="1:32" x14ac:dyDescent="0.2">
      <c r="A53" s="13">
        <f t="shared" si="0"/>
        <v>49</v>
      </c>
      <c r="B53" s="14" t="s">
        <v>84</v>
      </c>
      <c r="C53" s="34" t="s">
        <v>123</v>
      </c>
      <c r="D53" s="34">
        <v>26</v>
      </c>
      <c r="E53" s="33">
        <v>26</v>
      </c>
      <c r="F53" s="9">
        <f>D53*E53</f>
        <v>676</v>
      </c>
      <c r="H53" s="13" t="str">
        <f>IF(I53="","",ROW(A49))</f>
        <v/>
      </c>
      <c r="I53" s="1"/>
      <c r="J53" s="1"/>
      <c r="K53" s="29" t="str">
        <f>IFERROR(VLOOKUP(J53,$B$6:$F$64,2,FALSE),"")</f>
        <v/>
      </c>
      <c r="L53" s="29" t="str">
        <f>IFERROR(VLOOKUP(J53,$B$6:$F$64,3,FALSE),"")</f>
        <v/>
      </c>
      <c r="M53" s="14"/>
      <c r="N53" s="15" t="str">
        <f t="shared" si="2"/>
        <v/>
      </c>
      <c r="P53" s="13" t="str">
        <f>IF(Q53="","",ROW(A49))</f>
        <v/>
      </c>
      <c r="Q53" s="1"/>
      <c r="R53" s="1"/>
      <c r="S53" s="25" t="str">
        <f>IFERROR(VLOOKUP(R53,$J$6:$N$64,2,FALSE),"")</f>
        <v/>
      </c>
      <c r="T53" s="26" t="str">
        <f>IFERROR(VLOOKUP(R53,$J$6:$N$25,3,FALSE),"")</f>
        <v/>
      </c>
      <c r="U53" s="24"/>
      <c r="V53" s="14" t="str">
        <f t="shared" si="3"/>
        <v/>
      </c>
      <c r="X53" s="13">
        <f>IF(Y53="","",ROW(A49))</f>
        <v>49</v>
      </c>
      <c r="Y53" s="14" t="s">
        <v>84</v>
      </c>
      <c r="Z53" s="31" t="s">
        <v>123</v>
      </c>
      <c r="AA53" s="31">
        <v>26</v>
      </c>
      <c r="AB53" s="30">
        <v>26</v>
      </c>
      <c r="AC53" s="23">
        <f t="shared" si="4"/>
        <v>15</v>
      </c>
      <c r="AD53" s="38">
        <f t="shared" si="5"/>
        <v>21</v>
      </c>
      <c r="AE53" s="23">
        <f t="shared" si="6"/>
        <v>-6</v>
      </c>
      <c r="AF53" s="23">
        <f t="shared" si="7"/>
        <v>-156</v>
      </c>
    </row>
    <row r="54" spans="1:32" x14ac:dyDescent="0.2">
      <c r="A54" s="13">
        <f t="shared" si="0"/>
        <v>50</v>
      </c>
      <c r="B54" s="14" t="s">
        <v>85</v>
      </c>
      <c r="C54" s="34" t="s">
        <v>124</v>
      </c>
      <c r="D54" s="34">
        <v>89</v>
      </c>
      <c r="E54" s="33">
        <v>6</v>
      </c>
      <c r="F54" s="9">
        <f t="shared" ref="F54:F64" si="8">D54*E54</f>
        <v>534</v>
      </c>
      <c r="H54" s="13" t="str">
        <f>IF(I54="","",ROW(A50))</f>
        <v/>
      </c>
      <c r="I54" s="1"/>
      <c r="J54" s="1"/>
      <c r="K54" s="29" t="str">
        <f>IFERROR(VLOOKUP(J54,$B$6:$F$64,2,FALSE),"")</f>
        <v/>
      </c>
      <c r="L54" s="29" t="str">
        <f>IFERROR(VLOOKUP(J54,$B$6:$F$64,3,FALSE),"")</f>
        <v/>
      </c>
      <c r="M54" s="14"/>
      <c r="N54" s="15" t="str">
        <f t="shared" si="2"/>
        <v/>
      </c>
      <c r="P54" s="13" t="str">
        <f>IF(Q54="","",ROW(A50))</f>
        <v/>
      </c>
      <c r="Q54" s="1"/>
      <c r="R54" s="1"/>
      <c r="S54" s="25" t="str">
        <f>IFERROR(VLOOKUP(R54,$J$6:$N$64,2,FALSE),"")</f>
        <v/>
      </c>
      <c r="T54" s="26" t="str">
        <f>IFERROR(VLOOKUP(R54,$J$6:$N$25,3,FALSE),"")</f>
        <v/>
      </c>
      <c r="U54" s="24"/>
      <c r="V54" s="14" t="str">
        <f t="shared" si="3"/>
        <v/>
      </c>
      <c r="X54" s="13">
        <f>IF(Y54="","",ROW(A50))</f>
        <v>50</v>
      </c>
      <c r="Y54" s="14" t="s">
        <v>85</v>
      </c>
      <c r="Z54" s="31" t="s">
        <v>124</v>
      </c>
      <c r="AA54" s="31">
        <v>89</v>
      </c>
      <c r="AB54" s="30">
        <v>6</v>
      </c>
      <c r="AC54" s="23">
        <f t="shared" si="4"/>
        <v>0</v>
      </c>
      <c r="AD54" s="38">
        <f t="shared" si="5"/>
        <v>0</v>
      </c>
      <c r="AE54" s="23">
        <f t="shared" si="6"/>
        <v>0</v>
      </c>
      <c r="AF54" s="23">
        <f t="shared" si="7"/>
        <v>0</v>
      </c>
    </row>
    <row r="55" spans="1:32" x14ac:dyDescent="0.2">
      <c r="A55" s="13">
        <f t="shared" si="0"/>
        <v>51</v>
      </c>
      <c r="B55" s="14" t="s">
        <v>86</v>
      </c>
      <c r="C55" s="34" t="s">
        <v>125</v>
      </c>
      <c r="D55" s="34">
        <v>78</v>
      </c>
      <c r="E55" s="33">
        <v>253</v>
      </c>
      <c r="F55" s="9">
        <f t="shared" si="8"/>
        <v>19734</v>
      </c>
      <c r="H55" s="13" t="str">
        <f>IF(I55="","",ROW(A51))</f>
        <v/>
      </c>
      <c r="I55" s="1"/>
      <c r="J55" s="1"/>
      <c r="K55" s="29" t="str">
        <f>IFERROR(VLOOKUP(J55,$B$6:$F$64,2,FALSE),"")</f>
        <v/>
      </c>
      <c r="L55" s="29" t="str">
        <f>IFERROR(VLOOKUP(J55,$B$6:$F$64,3,FALSE),"")</f>
        <v/>
      </c>
      <c r="M55" s="14"/>
      <c r="N55" s="15" t="str">
        <f t="shared" si="2"/>
        <v/>
      </c>
      <c r="P55" s="13" t="str">
        <f>IF(Q55="","",ROW(A51))</f>
        <v/>
      </c>
      <c r="Q55" s="1"/>
      <c r="R55" s="1"/>
      <c r="S55" s="25" t="str">
        <f>IFERROR(VLOOKUP(R55,$J$6:$N$64,2,FALSE),"")</f>
        <v/>
      </c>
      <c r="T55" s="26" t="str">
        <f>IFERROR(VLOOKUP(R55,$J$6:$N$25,3,FALSE),"")</f>
        <v/>
      </c>
      <c r="U55" s="24"/>
      <c r="V55" s="14" t="str">
        <f t="shared" si="3"/>
        <v/>
      </c>
      <c r="X55" s="13">
        <f>IF(Y55="","",ROW(A51))</f>
        <v>51</v>
      </c>
      <c r="Y55" s="14" t="s">
        <v>86</v>
      </c>
      <c r="Z55" s="31" t="s">
        <v>125</v>
      </c>
      <c r="AA55" s="31">
        <v>78</v>
      </c>
      <c r="AB55" s="30">
        <v>253</v>
      </c>
      <c r="AC55" s="23">
        <f t="shared" si="4"/>
        <v>0</v>
      </c>
      <c r="AD55" s="38">
        <f t="shared" si="5"/>
        <v>0</v>
      </c>
      <c r="AE55" s="23">
        <f t="shared" si="6"/>
        <v>0</v>
      </c>
      <c r="AF55" s="23">
        <f t="shared" si="7"/>
        <v>0</v>
      </c>
    </row>
    <row r="56" spans="1:32" x14ac:dyDescent="0.2">
      <c r="A56" s="13">
        <f t="shared" si="0"/>
        <v>52</v>
      </c>
      <c r="B56" s="14" t="s">
        <v>87</v>
      </c>
      <c r="C56" s="34" t="s">
        <v>126</v>
      </c>
      <c r="D56" s="34">
        <v>56</v>
      </c>
      <c r="E56" s="33">
        <v>58</v>
      </c>
      <c r="F56" s="9">
        <f t="shared" si="8"/>
        <v>3248</v>
      </c>
      <c r="H56" s="13" t="str">
        <f>IF(I56="","",ROW(A52))</f>
        <v/>
      </c>
      <c r="I56" s="1"/>
      <c r="J56" s="1"/>
      <c r="K56" s="29" t="str">
        <f>IFERROR(VLOOKUP(J56,$B$6:$F$64,2,FALSE),"")</f>
        <v/>
      </c>
      <c r="L56" s="29" t="str">
        <f>IFERROR(VLOOKUP(J56,$B$6:$F$64,3,FALSE),"")</f>
        <v/>
      </c>
      <c r="M56" s="14"/>
      <c r="N56" s="15" t="str">
        <f t="shared" si="2"/>
        <v/>
      </c>
      <c r="P56" s="13" t="str">
        <f>IF(Q56="","",ROW(A52))</f>
        <v/>
      </c>
      <c r="Q56" s="1"/>
      <c r="R56" s="1"/>
      <c r="S56" s="25" t="str">
        <f>IFERROR(VLOOKUP(R56,$J$6:$N$64,2,FALSE),"")</f>
        <v/>
      </c>
      <c r="T56" s="26" t="str">
        <f>IFERROR(VLOOKUP(R56,$J$6:$N$25,3,FALSE),"")</f>
        <v/>
      </c>
      <c r="U56" s="24"/>
      <c r="V56" s="14" t="str">
        <f t="shared" si="3"/>
        <v/>
      </c>
      <c r="X56" s="13">
        <f>IF(Y56="","",ROW(A52))</f>
        <v>52</v>
      </c>
      <c r="Y56" s="14" t="s">
        <v>87</v>
      </c>
      <c r="Z56" s="31" t="s">
        <v>126</v>
      </c>
      <c r="AA56" s="31">
        <v>56</v>
      </c>
      <c r="AB56" s="30">
        <v>58</v>
      </c>
      <c r="AC56" s="23">
        <f t="shared" si="4"/>
        <v>0</v>
      </c>
      <c r="AD56" s="38">
        <f t="shared" si="5"/>
        <v>0</v>
      </c>
      <c r="AE56" s="23">
        <f t="shared" si="6"/>
        <v>0</v>
      </c>
      <c r="AF56" s="23">
        <f t="shared" si="7"/>
        <v>0</v>
      </c>
    </row>
    <row r="57" spans="1:32" x14ac:dyDescent="0.2">
      <c r="A57" s="13">
        <f t="shared" si="0"/>
        <v>53</v>
      </c>
      <c r="B57" s="14" t="s">
        <v>88</v>
      </c>
      <c r="C57" s="34" t="s">
        <v>127</v>
      </c>
      <c r="D57" s="34">
        <v>25</v>
      </c>
      <c r="E57" s="33">
        <v>25</v>
      </c>
      <c r="F57" s="9">
        <f t="shared" si="8"/>
        <v>625</v>
      </c>
      <c r="H57" s="13" t="str">
        <f>IF(I57="","",ROW(A53))</f>
        <v/>
      </c>
      <c r="I57" s="1"/>
      <c r="J57" s="1"/>
      <c r="K57" s="29" t="str">
        <f>IFERROR(VLOOKUP(J57,$B$6:$F$64,2,FALSE),"")</f>
        <v/>
      </c>
      <c r="L57" s="29" t="str">
        <f>IFERROR(VLOOKUP(J57,$B$6:$F$64,3,FALSE),"")</f>
        <v/>
      </c>
      <c r="M57" s="14"/>
      <c r="N57" s="15" t="str">
        <f t="shared" si="2"/>
        <v/>
      </c>
      <c r="P57" s="13" t="str">
        <f>IF(Q57="","",ROW(A53))</f>
        <v/>
      </c>
      <c r="Q57" s="1"/>
      <c r="R57" s="1"/>
      <c r="S57" s="25" t="str">
        <f>IFERROR(VLOOKUP(R57,$J$6:$N$64,2,FALSE),"")</f>
        <v/>
      </c>
      <c r="T57" s="26"/>
      <c r="U57" s="24"/>
      <c r="V57" s="14">
        <f t="shared" si="3"/>
        <v>0</v>
      </c>
      <c r="X57" s="13">
        <f>IF(Y57="","",ROW(A53))</f>
        <v>53</v>
      </c>
      <c r="Y57" s="14" t="s">
        <v>88</v>
      </c>
      <c r="Z57" s="31" t="s">
        <v>127</v>
      </c>
      <c r="AA57" s="31">
        <v>25</v>
      </c>
      <c r="AB57" s="30">
        <v>25</v>
      </c>
      <c r="AC57" s="23">
        <f t="shared" si="4"/>
        <v>21</v>
      </c>
      <c r="AD57" s="38">
        <f t="shared" si="5"/>
        <v>15</v>
      </c>
      <c r="AE57" s="23">
        <f t="shared" si="6"/>
        <v>6</v>
      </c>
      <c r="AF57" s="23">
        <f t="shared" si="7"/>
        <v>150</v>
      </c>
    </row>
    <row r="58" spans="1:32" x14ac:dyDescent="0.2">
      <c r="A58" s="13">
        <f t="shared" si="0"/>
        <v>54</v>
      </c>
      <c r="B58" s="14" t="s">
        <v>89</v>
      </c>
      <c r="C58" s="34" t="s">
        <v>128</v>
      </c>
      <c r="D58" s="34">
        <v>26</v>
      </c>
      <c r="E58" s="33">
        <v>8</v>
      </c>
      <c r="F58" s="9">
        <f t="shared" si="8"/>
        <v>208</v>
      </c>
      <c r="H58" s="13" t="str">
        <f>IF(I58="","",ROW(A54))</f>
        <v/>
      </c>
      <c r="I58" s="1"/>
      <c r="J58" s="1"/>
      <c r="K58" s="29" t="str">
        <f>IFERROR(VLOOKUP(J58,$B$6:$F$64,2,FALSE),"")</f>
        <v/>
      </c>
      <c r="L58" s="29" t="str">
        <f>IFERROR(VLOOKUP(J58,$B$6:$F$64,3,FALSE),"")</f>
        <v/>
      </c>
      <c r="M58" s="14"/>
      <c r="N58" s="15" t="str">
        <f t="shared" si="2"/>
        <v/>
      </c>
      <c r="P58" s="13" t="str">
        <f>IF(Q58="","",ROW(A54))</f>
        <v/>
      </c>
      <c r="Q58" s="1"/>
      <c r="R58" s="1"/>
      <c r="S58" s="25" t="str">
        <f>IFERROR(VLOOKUP(R58,$J$6:$N$64,2,FALSE),"")</f>
        <v/>
      </c>
      <c r="T58" s="26" t="str">
        <f>IFERROR(VLOOKUP(R58,$J$6:$N$25,3,FALSE),"")</f>
        <v/>
      </c>
      <c r="U58" s="24"/>
      <c r="V58" s="14" t="str">
        <f t="shared" si="3"/>
        <v/>
      </c>
      <c r="X58" s="13">
        <f>IF(Y58="","",ROW(A54))</f>
        <v>54</v>
      </c>
      <c r="Y58" s="14" t="s">
        <v>89</v>
      </c>
      <c r="Z58" s="31" t="s">
        <v>128</v>
      </c>
      <c r="AA58" s="31">
        <v>26</v>
      </c>
      <c r="AB58" s="30">
        <v>8</v>
      </c>
      <c r="AC58" s="23">
        <f t="shared" si="4"/>
        <v>0</v>
      </c>
      <c r="AD58" s="38">
        <f t="shared" si="5"/>
        <v>0</v>
      </c>
      <c r="AE58" s="23">
        <f t="shared" si="6"/>
        <v>0</v>
      </c>
      <c r="AF58" s="23">
        <f t="shared" si="7"/>
        <v>0</v>
      </c>
    </row>
    <row r="59" spans="1:32" x14ac:dyDescent="0.2">
      <c r="A59" s="13">
        <f t="shared" si="0"/>
        <v>55</v>
      </c>
      <c r="B59" s="14" t="s">
        <v>90</v>
      </c>
      <c r="C59" s="34" t="s">
        <v>129</v>
      </c>
      <c r="D59" s="34">
        <v>85</v>
      </c>
      <c r="E59" s="33">
        <v>25</v>
      </c>
      <c r="F59" s="9">
        <f t="shared" si="8"/>
        <v>2125</v>
      </c>
      <c r="H59" s="13" t="str">
        <f>IF(I59="","",ROW(A55))</f>
        <v/>
      </c>
      <c r="I59" s="1"/>
      <c r="J59" s="1"/>
      <c r="K59" s="29" t="str">
        <f>IFERROR(VLOOKUP(J59,$B$6:$F$64,2,FALSE),"")</f>
        <v/>
      </c>
      <c r="L59" s="29" t="str">
        <f>IFERROR(VLOOKUP(J59,$B$6:$F$64,3,FALSE),"")</f>
        <v/>
      </c>
      <c r="M59" s="14"/>
      <c r="N59" s="15" t="str">
        <f t="shared" si="2"/>
        <v/>
      </c>
      <c r="P59" s="13" t="str">
        <f>IF(Q59="","",ROW(A55))</f>
        <v/>
      </c>
      <c r="Q59" s="1"/>
      <c r="R59" s="1"/>
      <c r="S59" s="25" t="str">
        <f>IFERROR(VLOOKUP(R59,$J$6:$N$64,2,FALSE),"")</f>
        <v/>
      </c>
      <c r="T59" s="26" t="str">
        <f>IFERROR(VLOOKUP(R59,$J$6:$N$25,3,FALSE),"")</f>
        <v/>
      </c>
      <c r="U59" s="24"/>
      <c r="V59" s="14" t="str">
        <f t="shared" si="3"/>
        <v/>
      </c>
      <c r="X59" s="13">
        <f>IF(Y59="","",ROW(A55))</f>
        <v>55</v>
      </c>
      <c r="Y59" s="14" t="s">
        <v>90</v>
      </c>
      <c r="Z59" s="31" t="s">
        <v>129</v>
      </c>
      <c r="AA59" s="31">
        <v>85</v>
      </c>
      <c r="AB59" s="30">
        <v>25</v>
      </c>
      <c r="AC59" s="23">
        <f t="shared" si="4"/>
        <v>0</v>
      </c>
      <c r="AD59" s="38">
        <f t="shared" si="5"/>
        <v>0</v>
      </c>
      <c r="AE59" s="23">
        <f t="shared" si="6"/>
        <v>0</v>
      </c>
      <c r="AF59" s="23">
        <f t="shared" si="7"/>
        <v>0</v>
      </c>
    </row>
    <row r="60" spans="1:32" x14ac:dyDescent="0.2">
      <c r="A60" s="13">
        <f t="shared" si="0"/>
        <v>56</v>
      </c>
      <c r="B60" s="14" t="s">
        <v>91</v>
      </c>
      <c r="C60" s="34" t="s">
        <v>130</v>
      </c>
      <c r="D60" s="34">
        <v>98</v>
      </c>
      <c r="E60" s="33">
        <v>18</v>
      </c>
      <c r="F60" s="9">
        <f t="shared" si="8"/>
        <v>1764</v>
      </c>
      <c r="H60" s="13" t="str">
        <f>IF(I60="","",ROW(A56))</f>
        <v/>
      </c>
      <c r="I60" s="1"/>
      <c r="J60" s="1"/>
      <c r="K60" s="29" t="str">
        <f>IFERROR(VLOOKUP(J60,$B$6:$F$64,2,FALSE),"")</f>
        <v/>
      </c>
      <c r="L60" s="29" t="str">
        <f>IFERROR(VLOOKUP(J60,$B$6:$F$64,3,FALSE),"")</f>
        <v/>
      </c>
      <c r="M60" s="14"/>
      <c r="N60" s="15" t="str">
        <f t="shared" si="2"/>
        <v/>
      </c>
      <c r="P60" s="13" t="str">
        <f>IF(Q60="","",ROW(A56))</f>
        <v/>
      </c>
      <c r="Q60" s="1"/>
      <c r="R60" s="1"/>
      <c r="S60" s="25" t="str">
        <f>IFERROR(VLOOKUP(R60,$J$6:$N$64,2,FALSE),"")</f>
        <v/>
      </c>
      <c r="T60" s="26" t="str">
        <f>IFERROR(VLOOKUP(R60,$J$6:$N$25,3,FALSE),"")</f>
        <v/>
      </c>
      <c r="U60" s="24"/>
      <c r="V60" s="14" t="str">
        <f t="shared" si="3"/>
        <v/>
      </c>
      <c r="X60" s="13">
        <f>IF(Y60="","",ROW(A56))</f>
        <v>56</v>
      </c>
      <c r="Y60" s="14" t="s">
        <v>91</v>
      </c>
      <c r="Z60" s="31" t="s">
        <v>130</v>
      </c>
      <c r="AA60" s="31">
        <v>98</v>
      </c>
      <c r="AB60" s="30">
        <v>18</v>
      </c>
      <c r="AC60" s="23">
        <f t="shared" si="4"/>
        <v>60</v>
      </c>
      <c r="AD60" s="38"/>
      <c r="AE60" s="23">
        <f t="shared" si="6"/>
        <v>60</v>
      </c>
      <c r="AF60" s="23">
        <f t="shared" si="7"/>
        <v>5880</v>
      </c>
    </row>
    <row r="61" spans="1:32" x14ac:dyDescent="0.2">
      <c r="A61" s="13">
        <f t="shared" si="0"/>
        <v>57</v>
      </c>
      <c r="B61" s="14" t="s">
        <v>92</v>
      </c>
      <c r="C61" s="34" t="s">
        <v>131</v>
      </c>
      <c r="D61" s="34">
        <v>87</v>
      </c>
      <c r="E61" s="33">
        <v>12</v>
      </c>
      <c r="F61" s="9">
        <f t="shared" si="8"/>
        <v>1044</v>
      </c>
      <c r="H61" s="13" t="str">
        <f>IF(I61="","",ROW(A57))</f>
        <v/>
      </c>
      <c r="I61" s="1"/>
      <c r="J61" s="1"/>
      <c r="K61" s="29" t="str">
        <f>IFERROR(VLOOKUP(J61,$B$6:$F$64,2,FALSE),"")</f>
        <v/>
      </c>
      <c r="L61" s="29" t="str">
        <f>IFERROR(VLOOKUP(J61,$B$6:$F$64,3,FALSE),"")</f>
        <v/>
      </c>
      <c r="M61" s="14"/>
      <c r="N61" s="15" t="str">
        <f t="shared" si="2"/>
        <v/>
      </c>
      <c r="P61" s="13" t="str">
        <f>IF(Q61="","",ROW(A57))</f>
        <v/>
      </c>
      <c r="Q61" s="1"/>
      <c r="R61" s="1"/>
      <c r="S61" s="25" t="str">
        <f>IFERROR(VLOOKUP(R61,$J$6:$N$64,2,FALSE),"")</f>
        <v/>
      </c>
      <c r="T61" s="26" t="str">
        <f>IFERROR(VLOOKUP(R61,$J$6:$N$25,3,FALSE),"")</f>
        <v/>
      </c>
      <c r="U61" s="24"/>
      <c r="V61" s="14" t="str">
        <f t="shared" si="3"/>
        <v/>
      </c>
      <c r="X61" s="13">
        <f>IF(Y61="","",ROW(A57))</f>
        <v>57</v>
      </c>
      <c r="Y61" s="14" t="s">
        <v>92</v>
      </c>
      <c r="Z61" s="31" t="s">
        <v>131</v>
      </c>
      <c r="AA61" s="31">
        <v>87</v>
      </c>
      <c r="AB61" s="30">
        <v>12</v>
      </c>
      <c r="AC61" s="23">
        <f t="shared" si="4"/>
        <v>0</v>
      </c>
      <c r="AD61" s="38"/>
      <c r="AE61" s="23">
        <f t="shared" si="6"/>
        <v>0</v>
      </c>
      <c r="AF61" s="23">
        <f t="shared" si="7"/>
        <v>0</v>
      </c>
    </row>
    <row r="62" spans="1:32" x14ac:dyDescent="0.2">
      <c r="A62" s="13">
        <f t="shared" si="0"/>
        <v>58</v>
      </c>
      <c r="B62" s="14" t="s">
        <v>93</v>
      </c>
      <c r="C62" s="34" t="s">
        <v>132</v>
      </c>
      <c r="D62" s="34">
        <v>85</v>
      </c>
      <c r="E62" s="33">
        <v>24</v>
      </c>
      <c r="F62" s="9">
        <f t="shared" si="8"/>
        <v>2040</v>
      </c>
      <c r="H62" s="13" t="str">
        <f>IF(I62="","",ROW(A58))</f>
        <v/>
      </c>
      <c r="I62" s="1"/>
      <c r="J62" s="1"/>
      <c r="K62" s="29" t="str">
        <f>IFERROR(VLOOKUP(J62,$B$6:$F$64,2,FALSE),"")</f>
        <v/>
      </c>
      <c r="L62" s="29" t="str">
        <f>IFERROR(VLOOKUP(J62,$B$6:$F$64,3,FALSE),"")</f>
        <v/>
      </c>
      <c r="M62" s="14"/>
      <c r="N62" s="15" t="str">
        <f t="shared" si="2"/>
        <v/>
      </c>
      <c r="P62" s="13" t="str">
        <f>IF(Q62="","",ROW(A58))</f>
        <v/>
      </c>
      <c r="Q62" s="1"/>
      <c r="R62" s="1"/>
      <c r="S62" s="25" t="str">
        <f>IFERROR(VLOOKUP(R62,$J$6:$N$64,2,FALSE),"")</f>
        <v/>
      </c>
      <c r="T62" s="26" t="str">
        <f>IFERROR(VLOOKUP(R62,$J$6:$N$25,3,FALSE),"")</f>
        <v/>
      </c>
      <c r="U62" s="24"/>
      <c r="V62" s="14" t="str">
        <f t="shared" si="3"/>
        <v/>
      </c>
      <c r="X62" s="13">
        <f>IF(Y62="","",ROW(A58))</f>
        <v>58</v>
      </c>
      <c r="Y62" s="14" t="s">
        <v>93</v>
      </c>
      <c r="Z62" s="31" t="s">
        <v>132</v>
      </c>
      <c r="AA62" s="31">
        <v>85</v>
      </c>
      <c r="AB62" s="30">
        <v>24</v>
      </c>
      <c r="AC62" s="23">
        <f t="shared" si="4"/>
        <v>0</v>
      </c>
      <c r="AD62" s="38"/>
      <c r="AE62" s="23">
        <f t="shared" si="6"/>
        <v>0</v>
      </c>
      <c r="AF62" s="23">
        <f t="shared" si="7"/>
        <v>0</v>
      </c>
    </row>
    <row r="63" spans="1:32" x14ac:dyDescent="0.2">
      <c r="A63" s="13">
        <f t="shared" si="0"/>
        <v>59</v>
      </c>
      <c r="B63" s="14" t="s">
        <v>94</v>
      </c>
      <c r="C63" s="34" t="s">
        <v>133</v>
      </c>
      <c r="D63" s="34">
        <v>86</v>
      </c>
      <c r="E63" s="33">
        <v>36</v>
      </c>
      <c r="F63" s="9">
        <f t="shared" si="8"/>
        <v>3096</v>
      </c>
      <c r="H63" s="13" t="str">
        <f>IF(I63="","",ROW(A59))</f>
        <v/>
      </c>
      <c r="I63" s="1"/>
      <c r="J63" s="1"/>
      <c r="K63" s="29" t="str">
        <f>IFERROR(VLOOKUP(J63,$B$6:$F$64,2,FALSE),"")</f>
        <v/>
      </c>
      <c r="L63" s="29" t="str">
        <f>IFERROR(VLOOKUP(J63,$B$6:$F$64,3,FALSE),"")</f>
        <v/>
      </c>
      <c r="M63" s="14"/>
      <c r="N63" s="15" t="str">
        <f t="shared" si="2"/>
        <v/>
      </c>
      <c r="P63" s="13" t="str">
        <f>IF(Q63="","",ROW(A59))</f>
        <v/>
      </c>
      <c r="Q63" s="1"/>
      <c r="R63" s="1"/>
      <c r="S63" s="25" t="str">
        <f>IFERROR(VLOOKUP(R63,$J$6:$N$64,2,FALSE),"")</f>
        <v/>
      </c>
      <c r="T63" s="26" t="str">
        <f>IFERROR(VLOOKUP(R63,$J$6:$N$25,3,FALSE),"")</f>
        <v/>
      </c>
      <c r="U63" s="24"/>
      <c r="V63" s="14" t="str">
        <f t="shared" si="3"/>
        <v/>
      </c>
      <c r="X63" s="13">
        <f>IF(Y63="","",ROW(A59))</f>
        <v>59</v>
      </c>
      <c r="Y63" s="14" t="s">
        <v>94</v>
      </c>
      <c r="Z63" s="31" t="s">
        <v>133</v>
      </c>
      <c r="AA63" s="31">
        <v>86</v>
      </c>
      <c r="AB63" s="30">
        <v>36</v>
      </c>
      <c r="AC63" s="23">
        <f t="shared" si="4"/>
        <v>0</v>
      </c>
      <c r="AD63" s="38"/>
      <c r="AE63" s="23">
        <f t="shared" si="6"/>
        <v>0</v>
      </c>
      <c r="AF63" s="23">
        <f t="shared" si="7"/>
        <v>0</v>
      </c>
    </row>
    <row r="64" spans="1:32" x14ac:dyDescent="0.2">
      <c r="A64" s="13">
        <f t="shared" si="0"/>
        <v>60</v>
      </c>
      <c r="B64" s="14" t="s">
        <v>95</v>
      </c>
      <c r="C64" s="34" t="s">
        <v>134</v>
      </c>
      <c r="D64" s="34">
        <v>52</v>
      </c>
      <c r="E64" s="36">
        <v>13</v>
      </c>
      <c r="F64" s="1">
        <f t="shared" si="8"/>
        <v>676</v>
      </c>
      <c r="H64" s="13" t="str">
        <f t="shared" ref="H64" si="9">IF(I64="","",ROW(H60))</f>
        <v/>
      </c>
      <c r="I64" s="1"/>
      <c r="J64" s="1"/>
      <c r="K64" s="29" t="str">
        <f>IFERROR(VLOOKUP(J64,$B$6:$F$64,2,FALSE),"")</f>
        <v/>
      </c>
      <c r="L64" s="29" t="str">
        <f>IFERROR(VLOOKUP(J64,$B$6:$F$64,3,FALSE),"")</f>
        <v/>
      </c>
      <c r="M64" s="14"/>
      <c r="N64" s="15" t="str">
        <f t="shared" si="2"/>
        <v/>
      </c>
      <c r="P64" s="13" t="str">
        <f>IF(Q64="","",ROW(A60))</f>
        <v/>
      </c>
      <c r="Q64" s="1"/>
      <c r="R64" s="1"/>
      <c r="S64" s="25" t="str">
        <f>IFERROR(VLOOKUP(R64,$J$6:$N$64,2,FALSE),"")</f>
        <v/>
      </c>
      <c r="T64" s="26" t="str">
        <f>IFERROR(VLOOKUP(R64,$J$6:$N$25,3,FALSE),"")</f>
        <v/>
      </c>
      <c r="U64" s="24"/>
      <c r="V64" s="14" t="str">
        <f t="shared" si="3"/>
        <v/>
      </c>
      <c r="X64" s="13">
        <f>IF(Y64="","",ROW(A60))</f>
        <v>60</v>
      </c>
      <c r="Y64" s="14" t="s">
        <v>95</v>
      </c>
      <c r="Z64" s="31" t="s">
        <v>134</v>
      </c>
      <c r="AA64" s="31">
        <v>52</v>
      </c>
      <c r="AB64" s="30">
        <v>13</v>
      </c>
      <c r="AC64" s="23">
        <f t="shared" si="4"/>
        <v>0</v>
      </c>
      <c r="AD64" s="38"/>
      <c r="AE64" s="23">
        <f t="shared" si="6"/>
        <v>0</v>
      </c>
      <c r="AF64" s="23">
        <f t="shared" si="7"/>
        <v>0</v>
      </c>
    </row>
    <row r="65" spans="1:32" x14ac:dyDescent="0.2">
      <c r="X65" s="28">
        <f t="shared" ref="X65:X70" si="10">IF(Y65="","",ROW(X61))</f>
        <v>61</v>
      </c>
      <c r="Y65" s="1">
        <v>330091</v>
      </c>
      <c r="Z65" s="1"/>
      <c r="AA65" s="1"/>
      <c r="AB65" s="1"/>
      <c r="AC65" s="23"/>
      <c r="AD65" s="23"/>
      <c r="AE65" s="23"/>
      <c r="AF65" s="23"/>
    </row>
    <row r="66" spans="1:32" x14ac:dyDescent="0.2">
      <c r="X66" s="27" t="str">
        <f t="shared" si="10"/>
        <v/>
      </c>
      <c r="AC66" s="23"/>
    </row>
    <row r="67" spans="1:32" x14ac:dyDescent="0.2">
      <c r="A67" s="27"/>
      <c r="X67" s="27" t="str">
        <f t="shared" si="10"/>
        <v/>
      </c>
    </row>
    <row r="68" spans="1:32" x14ac:dyDescent="0.2">
      <c r="A68" s="27"/>
      <c r="X68" s="27" t="str">
        <f t="shared" si="10"/>
        <v/>
      </c>
    </row>
    <row r="69" spans="1:32" x14ac:dyDescent="0.2">
      <c r="A69" s="27"/>
      <c r="X69" s="27" t="str">
        <f t="shared" si="10"/>
        <v/>
      </c>
    </row>
    <row r="70" spans="1:32" x14ac:dyDescent="0.2">
      <c r="A70" s="27"/>
      <c r="X70" s="27" t="str">
        <f t="shared" si="10"/>
        <v/>
      </c>
    </row>
    <row r="71" spans="1:32" x14ac:dyDescent="0.2">
      <c r="A71" s="27"/>
      <c r="X71" s="27" t="str">
        <f t="shared" ref="X71:X87" si="11">IF(Y71="","",ROW(X67))</f>
        <v/>
      </c>
    </row>
    <row r="72" spans="1:32" x14ac:dyDescent="0.2">
      <c r="A72" s="27"/>
      <c r="X72" s="27" t="str">
        <f t="shared" si="11"/>
        <v/>
      </c>
    </row>
    <row r="73" spans="1:32" x14ac:dyDescent="0.2">
      <c r="A73" s="27"/>
      <c r="X73" s="27" t="str">
        <f t="shared" si="11"/>
        <v/>
      </c>
    </row>
    <row r="74" spans="1:32" x14ac:dyDescent="0.2">
      <c r="A74" s="27"/>
      <c r="X74" s="27" t="str">
        <f t="shared" si="11"/>
        <v/>
      </c>
    </row>
    <row r="75" spans="1:32" x14ac:dyDescent="0.2">
      <c r="A75" s="27"/>
      <c r="X75" s="27" t="str">
        <f t="shared" si="11"/>
        <v/>
      </c>
    </row>
    <row r="76" spans="1:32" x14ac:dyDescent="0.2">
      <c r="A76" s="27"/>
      <c r="X76" s="27" t="str">
        <f t="shared" si="11"/>
        <v/>
      </c>
    </row>
    <row r="77" spans="1:32" x14ac:dyDescent="0.2">
      <c r="A77" s="27"/>
      <c r="X77" s="27" t="str">
        <f t="shared" si="11"/>
        <v/>
      </c>
    </row>
    <row r="78" spans="1:32" x14ac:dyDescent="0.2">
      <c r="A78" s="27"/>
      <c r="X78" s="27" t="str">
        <f t="shared" si="11"/>
        <v/>
      </c>
    </row>
    <row r="79" spans="1:32" x14ac:dyDescent="0.2">
      <c r="A79" s="27"/>
      <c r="X79" s="27" t="str">
        <f t="shared" si="11"/>
        <v/>
      </c>
    </row>
    <row r="80" spans="1:32" x14ac:dyDescent="0.2">
      <c r="A80" s="27"/>
      <c r="X80" s="27" t="str">
        <f t="shared" si="11"/>
        <v/>
      </c>
    </row>
    <row r="81" spans="1:24" x14ac:dyDescent="0.2">
      <c r="A81" s="27"/>
      <c r="X81" s="27" t="str">
        <f t="shared" si="11"/>
        <v/>
      </c>
    </row>
    <row r="82" spans="1:24" x14ac:dyDescent="0.2">
      <c r="A82" s="27"/>
      <c r="X82" s="27" t="str">
        <f t="shared" si="11"/>
        <v/>
      </c>
    </row>
    <row r="83" spans="1:24" x14ac:dyDescent="0.2">
      <c r="A83" s="27"/>
      <c r="X83" s="27" t="str">
        <f t="shared" si="11"/>
        <v/>
      </c>
    </row>
    <row r="84" spans="1:24" x14ac:dyDescent="0.2">
      <c r="A84" s="27"/>
      <c r="X84" s="27" t="str">
        <f t="shared" si="11"/>
        <v/>
      </c>
    </row>
    <row r="85" spans="1:24" x14ac:dyDescent="0.2">
      <c r="A85" s="27"/>
      <c r="X85" s="27" t="str">
        <f t="shared" si="11"/>
        <v/>
      </c>
    </row>
    <row r="86" spans="1:24" x14ac:dyDescent="0.2">
      <c r="A86" s="27"/>
      <c r="X86" s="27" t="str">
        <f t="shared" si="11"/>
        <v/>
      </c>
    </row>
    <row r="87" spans="1:24" x14ac:dyDescent="0.2">
      <c r="A87" s="27"/>
      <c r="X87" s="27" t="str">
        <f t="shared" si="11"/>
        <v/>
      </c>
    </row>
    <row r="88" spans="1:24" x14ac:dyDescent="0.2">
      <c r="A88" s="27"/>
      <c r="X88" s="27"/>
    </row>
    <row r="89" spans="1:24" x14ac:dyDescent="0.2">
      <c r="A89" s="27" t="str">
        <f t="shared" ref="A89" si="12">IF(B89="","",ROW(A85))</f>
        <v/>
      </c>
      <c r="X89" s="27"/>
    </row>
    <row r="90" spans="1:24" x14ac:dyDescent="0.2">
      <c r="A90" s="27"/>
      <c r="X90" s="27"/>
    </row>
    <row r="91" spans="1:24" x14ac:dyDescent="0.2">
      <c r="A91" s="27"/>
    </row>
  </sheetData>
  <mergeCells count="5">
    <mergeCell ref="H3:N4"/>
    <mergeCell ref="P3:V4"/>
    <mergeCell ref="X3:AF4"/>
    <mergeCell ref="A1:AF1"/>
    <mergeCell ref="A3:F4"/>
  </mergeCells>
  <phoneticPr fontId="1" alignment="center"/>
  <pageMargins left="0.7" right="0.7" top="0.75" bottom="0.75" header="0.3" footer="0.3"/>
  <pageSetup scale="0" firstPageNumber="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580B-EF33-FB48-996F-C8C741A15EAC}">
  <sheetPr>
    <tabColor rgb="FFFFFF00"/>
  </sheetPr>
  <dimension ref="A1:I50"/>
  <sheetViews>
    <sheetView topLeftCell="A17" zoomScaleNormal="60" zoomScaleSheetLayoutView="100" workbookViewId="0">
      <selection activeCell="E35" sqref="E35"/>
    </sheetView>
  </sheetViews>
  <sheetFormatPr defaultRowHeight="15" x14ac:dyDescent="0.2"/>
  <cols>
    <col min="2" max="2" width="13.046875" customWidth="1"/>
    <col min="3" max="3" width="20.58203125" customWidth="1"/>
    <col min="4" max="4" width="18.83203125" customWidth="1"/>
    <col min="5" max="5" width="31.4765625" customWidth="1"/>
    <col min="6" max="6" width="14.52734375" customWidth="1"/>
    <col min="7" max="7" width="18.4296875" customWidth="1"/>
    <col min="8" max="8" width="35.51171875" customWidth="1"/>
    <col min="9" max="9" width="12.375" customWidth="1"/>
  </cols>
  <sheetData>
    <row r="1" spans="1:9" s="72" customFormat="1" ht="39" customHeight="1" x14ac:dyDescent="0.2">
      <c r="A1" s="91" t="s">
        <v>152</v>
      </c>
      <c r="B1" s="91" t="s">
        <v>189</v>
      </c>
      <c r="C1" s="91" t="str" cm="1">
        <f t="array" ref="C1:H1">_xlfn.WRAPROWS('Invoice Bill'!B10:B15,6)</f>
        <v>Name</v>
      </c>
      <c r="D1" s="91" t="str">
        <v>Client Name</v>
      </c>
      <c r="E1" s="91" t="str">
        <v>Address</v>
      </c>
      <c r="F1" s="92" t="str">
        <v>City</v>
      </c>
      <c r="G1" s="91" t="str">
        <v>MOB.NO</v>
      </c>
      <c r="H1" s="91" t="str">
        <v>Gmail</v>
      </c>
    </row>
    <row r="2" spans="1:9" x14ac:dyDescent="0.2">
      <c r="A2" s="73">
        <f>IF(B2="","",ROW(A1))</f>
        <v>1</v>
      </c>
      <c r="B2" s="73" t="s">
        <v>274</v>
      </c>
      <c r="C2" s="73" t="s">
        <v>275</v>
      </c>
      <c r="D2" s="73" t="s">
        <v>276</v>
      </c>
      <c r="E2" s="73" t="s">
        <v>213</v>
      </c>
      <c r="F2" t="s">
        <v>277</v>
      </c>
      <c r="G2" s="77">
        <v>898810291</v>
      </c>
      <c r="H2" s="83" t="s">
        <v>278</v>
      </c>
      <c r="I2" s="94" t="b">
        <v>0</v>
      </c>
    </row>
    <row r="3" spans="1:9" x14ac:dyDescent="0.2">
      <c r="A3" s="73">
        <f>IF(C3="","",ROW(A2))</f>
        <v>2</v>
      </c>
      <c r="B3" s="73" t="s">
        <v>279</v>
      </c>
      <c r="C3" s="1" t="s">
        <v>190</v>
      </c>
      <c r="D3" s="1" t="s">
        <v>191</v>
      </c>
      <c r="E3" s="2" t="s">
        <v>192</v>
      </c>
      <c r="F3" s="1" t="s">
        <v>211</v>
      </c>
      <c r="G3" s="77">
        <v>892098810</v>
      </c>
      <c r="H3" s="75" t="s">
        <v>241</v>
      </c>
    </row>
    <row r="4" spans="1:9" x14ac:dyDescent="0.2">
      <c r="A4" s="73">
        <f t="shared" ref="A4:A50" si="0">IF(B4="","",ROW(A3))</f>
        <v>3</v>
      </c>
      <c r="B4" s="73" t="s">
        <v>280</v>
      </c>
      <c r="C4" s="1" t="s">
        <v>193</v>
      </c>
      <c r="D4" s="74" t="s">
        <v>150</v>
      </c>
      <c r="E4" s="1" t="s">
        <v>212</v>
      </c>
      <c r="F4" s="49" t="s">
        <v>211</v>
      </c>
      <c r="G4" s="77">
        <v>7966406766</v>
      </c>
      <c r="H4" s="1" t="s">
        <v>242</v>
      </c>
    </row>
    <row r="5" spans="1:9" x14ac:dyDescent="0.2">
      <c r="A5" s="73">
        <f t="shared" si="0"/>
        <v>4</v>
      </c>
      <c r="B5" s="73" t="s">
        <v>281</v>
      </c>
      <c r="C5" s="1" t="s">
        <v>194</v>
      </c>
      <c r="D5" s="74" t="s">
        <v>150</v>
      </c>
      <c r="E5" s="1" t="s">
        <v>213</v>
      </c>
      <c r="F5" s="49" t="s">
        <v>211</v>
      </c>
      <c r="G5" s="77">
        <v>6321563789</v>
      </c>
      <c r="H5" s="75" t="s">
        <v>243</v>
      </c>
    </row>
    <row r="6" spans="1:9" x14ac:dyDescent="0.2">
      <c r="A6" s="73">
        <f t="shared" si="0"/>
        <v>5</v>
      </c>
      <c r="B6" s="73" t="s">
        <v>282</v>
      </c>
      <c r="C6" s="1" t="s">
        <v>195</v>
      </c>
      <c r="D6" s="74" t="s">
        <v>150</v>
      </c>
      <c r="E6" s="1" t="s">
        <v>214</v>
      </c>
      <c r="F6" s="49" t="s">
        <v>211</v>
      </c>
      <c r="G6" s="77">
        <v>7996650327</v>
      </c>
      <c r="H6" s="1" t="s">
        <v>244</v>
      </c>
    </row>
    <row r="7" spans="1:9" x14ac:dyDescent="0.2">
      <c r="A7" s="73">
        <f t="shared" si="0"/>
        <v>6</v>
      </c>
      <c r="B7" s="73" t="s">
        <v>283</v>
      </c>
      <c r="C7" s="1" t="s">
        <v>196</v>
      </c>
      <c r="D7" s="74" t="s">
        <v>150</v>
      </c>
      <c r="E7" s="1" t="s">
        <v>215</v>
      </c>
      <c r="F7" s="49" t="s">
        <v>211</v>
      </c>
      <c r="G7" s="77">
        <v>6365282286</v>
      </c>
      <c r="H7" s="75" t="s">
        <v>245</v>
      </c>
    </row>
    <row r="8" spans="1:9" x14ac:dyDescent="0.2">
      <c r="A8" s="73">
        <f t="shared" si="0"/>
        <v>7</v>
      </c>
      <c r="B8" s="73" t="s">
        <v>284</v>
      </c>
      <c r="C8" s="1" t="s">
        <v>197</v>
      </c>
      <c r="D8" s="74" t="s">
        <v>150</v>
      </c>
      <c r="E8" s="1" t="s">
        <v>216</v>
      </c>
      <c r="F8" s="49" t="s">
        <v>211</v>
      </c>
      <c r="G8" s="77">
        <v>9125528485</v>
      </c>
      <c r="H8" s="75" t="s">
        <v>246</v>
      </c>
    </row>
    <row r="9" spans="1:9" x14ac:dyDescent="0.2">
      <c r="A9" s="73">
        <f t="shared" si="0"/>
        <v>8</v>
      </c>
      <c r="B9" s="73" t="s">
        <v>285</v>
      </c>
      <c r="C9" s="1" t="s">
        <v>198</v>
      </c>
      <c r="D9" s="74" t="s">
        <v>150</v>
      </c>
      <c r="E9" s="1" t="s">
        <v>217</v>
      </c>
      <c r="F9" s="49" t="s">
        <v>211</v>
      </c>
      <c r="G9" s="77">
        <v>6325255417</v>
      </c>
      <c r="H9" s="75" t="s">
        <v>247</v>
      </c>
    </row>
    <row r="10" spans="1:9" x14ac:dyDescent="0.2">
      <c r="A10" s="73">
        <f t="shared" si="0"/>
        <v>9</v>
      </c>
      <c r="B10" s="73" t="s">
        <v>286</v>
      </c>
      <c r="C10" s="1" t="s">
        <v>199</v>
      </c>
      <c r="D10" s="74" t="s">
        <v>150</v>
      </c>
      <c r="E10" s="1" t="s">
        <v>218</v>
      </c>
      <c r="F10" s="49" t="s">
        <v>211</v>
      </c>
      <c r="G10" s="77">
        <v>7958552526</v>
      </c>
      <c r="H10" s="1" t="s">
        <v>248</v>
      </c>
    </row>
    <row r="11" spans="1:9" x14ac:dyDescent="0.2">
      <c r="A11" s="73">
        <f t="shared" si="0"/>
        <v>10</v>
      </c>
      <c r="B11" s="73" t="s">
        <v>287</v>
      </c>
      <c r="C11" s="1" t="s">
        <v>200</v>
      </c>
      <c r="D11" s="74" t="s">
        <v>150</v>
      </c>
      <c r="E11" s="1" t="s">
        <v>219</v>
      </c>
      <c r="F11" s="49" t="s">
        <v>211</v>
      </c>
      <c r="G11" s="77">
        <v>7822546548</v>
      </c>
      <c r="H11" s="1" t="s">
        <v>249</v>
      </c>
    </row>
    <row r="12" spans="1:9" x14ac:dyDescent="0.2">
      <c r="A12" s="73">
        <f t="shared" si="0"/>
        <v>11</v>
      </c>
      <c r="B12" s="73" t="s">
        <v>288</v>
      </c>
      <c r="C12" s="1" t="s">
        <v>201</v>
      </c>
      <c r="D12" s="74" t="s">
        <v>150</v>
      </c>
      <c r="E12" s="1" t="s">
        <v>220</v>
      </c>
      <c r="F12" s="49" t="s">
        <v>211</v>
      </c>
      <c r="G12" s="77">
        <v>7468565893</v>
      </c>
      <c r="H12" s="75" t="s">
        <v>250</v>
      </c>
    </row>
    <row r="13" spans="1:9" ht="18" customHeight="1" x14ac:dyDescent="0.2">
      <c r="A13" s="73">
        <f t="shared" si="0"/>
        <v>12</v>
      </c>
      <c r="B13" s="73" t="s">
        <v>289</v>
      </c>
      <c r="C13" s="1" t="s">
        <v>202</v>
      </c>
      <c r="D13" s="74" t="s">
        <v>150</v>
      </c>
      <c r="E13" s="1" t="s">
        <v>221</v>
      </c>
      <c r="F13" s="49" t="s">
        <v>211</v>
      </c>
      <c r="G13" s="77">
        <v>7896541156</v>
      </c>
      <c r="H13" s="76" t="s">
        <v>265</v>
      </c>
    </row>
    <row r="14" spans="1:9" x14ac:dyDescent="0.2">
      <c r="A14" s="73">
        <f t="shared" si="0"/>
        <v>13</v>
      </c>
      <c r="B14" s="73" t="s">
        <v>290</v>
      </c>
      <c r="C14" s="1" t="s">
        <v>203</v>
      </c>
      <c r="D14" s="74" t="s">
        <v>150</v>
      </c>
      <c r="E14" s="1" t="s">
        <v>222</v>
      </c>
      <c r="F14" s="49" t="s">
        <v>211</v>
      </c>
      <c r="G14" s="77">
        <v>9525125325</v>
      </c>
      <c r="H14" s="75" t="s">
        <v>251</v>
      </c>
    </row>
    <row r="15" spans="1:9" x14ac:dyDescent="0.2">
      <c r="A15" s="73">
        <f t="shared" si="0"/>
        <v>14</v>
      </c>
      <c r="B15" s="73" t="s">
        <v>291</v>
      </c>
      <c r="C15" s="1" t="s">
        <v>204</v>
      </c>
      <c r="D15" s="74" t="s">
        <v>150</v>
      </c>
      <c r="E15" s="1" t="s">
        <v>223</v>
      </c>
      <c r="F15" s="49" t="s">
        <v>211</v>
      </c>
      <c r="G15" s="77">
        <v>9825113021</v>
      </c>
      <c r="H15" s="75" t="s">
        <v>252</v>
      </c>
    </row>
    <row r="16" spans="1:9" x14ac:dyDescent="0.2">
      <c r="A16" s="73">
        <f t="shared" si="0"/>
        <v>15</v>
      </c>
      <c r="B16" s="73" t="s">
        <v>292</v>
      </c>
      <c r="C16" s="1" t="s">
        <v>205</v>
      </c>
      <c r="D16" s="74" t="s">
        <v>150</v>
      </c>
      <c r="E16" s="1" t="s">
        <v>224</v>
      </c>
      <c r="F16" s="49" t="s">
        <v>211</v>
      </c>
      <c r="G16" s="77">
        <v>8425506985</v>
      </c>
      <c r="H16" s="75" t="s">
        <v>253</v>
      </c>
    </row>
    <row r="17" spans="1:8" x14ac:dyDescent="0.2">
      <c r="A17" s="73">
        <f t="shared" si="0"/>
        <v>16</v>
      </c>
      <c r="B17" s="73" t="s">
        <v>293</v>
      </c>
      <c r="C17" s="1" t="s">
        <v>206</v>
      </c>
      <c r="D17" s="74" t="s">
        <v>150</v>
      </c>
      <c r="E17" s="1" t="s">
        <v>225</v>
      </c>
      <c r="F17" s="49" t="s">
        <v>211</v>
      </c>
      <c r="G17" s="77">
        <v>9822525665</v>
      </c>
      <c r="H17" s="75" t="s">
        <v>254</v>
      </c>
    </row>
    <row r="18" spans="1:8" x14ac:dyDescent="0.2">
      <c r="A18" s="73">
        <f t="shared" si="0"/>
        <v>17</v>
      </c>
      <c r="B18" s="73" t="s">
        <v>294</v>
      </c>
      <c r="C18" s="1" t="s">
        <v>207</v>
      </c>
      <c r="D18" s="74" t="s">
        <v>150</v>
      </c>
      <c r="E18" s="1" t="s">
        <v>226</v>
      </c>
      <c r="F18" s="49" t="s">
        <v>211</v>
      </c>
      <c r="G18" s="77">
        <v>6985295159</v>
      </c>
      <c r="H18" s="1" t="s">
        <v>255</v>
      </c>
    </row>
    <row r="19" spans="1:8" x14ac:dyDescent="0.2">
      <c r="A19" s="73">
        <f t="shared" si="0"/>
        <v>18</v>
      </c>
      <c r="B19" s="73" t="s">
        <v>295</v>
      </c>
      <c r="C19" s="1" t="s">
        <v>208</v>
      </c>
      <c r="D19" s="74" t="s">
        <v>150</v>
      </c>
      <c r="E19" s="1" t="s">
        <v>227</v>
      </c>
      <c r="F19" s="49" t="s">
        <v>211</v>
      </c>
      <c r="G19" s="77">
        <v>7859955106</v>
      </c>
      <c r="H19" s="75" t="s">
        <v>256</v>
      </c>
    </row>
    <row r="20" spans="1:8" x14ac:dyDescent="0.2">
      <c r="A20" s="73">
        <f t="shared" si="0"/>
        <v>19</v>
      </c>
      <c r="B20" s="73" t="s">
        <v>296</v>
      </c>
      <c r="C20" s="1" t="s">
        <v>209</v>
      </c>
      <c r="D20" s="74" t="s">
        <v>150</v>
      </c>
      <c r="E20" s="1" t="s">
        <v>228</v>
      </c>
      <c r="F20" s="49" t="s">
        <v>211</v>
      </c>
      <c r="G20" s="77">
        <v>6205525526</v>
      </c>
      <c r="H20" s="75" t="s">
        <v>257</v>
      </c>
    </row>
    <row r="21" spans="1:8" x14ac:dyDescent="0.2">
      <c r="A21" s="73">
        <f t="shared" si="0"/>
        <v>20</v>
      </c>
      <c r="B21" s="73" t="s">
        <v>297</v>
      </c>
      <c r="C21" s="1" t="s">
        <v>210</v>
      </c>
      <c r="D21" s="74" t="s">
        <v>150</v>
      </c>
      <c r="E21" s="1" t="s">
        <v>229</v>
      </c>
      <c r="F21" s="49" t="s">
        <v>211</v>
      </c>
      <c r="G21" s="77">
        <v>7485992618</v>
      </c>
      <c r="H21" s="1" t="s">
        <v>258</v>
      </c>
    </row>
    <row r="22" spans="1:8" x14ac:dyDescent="0.2">
      <c r="A22" s="73">
        <f t="shared" si="0"/>
        <v>21</v>
      </c>
      <c r="B22" s="73" t="s">
        <v>298</v>
      </c>
      <c r="C22" s="1" t="s">
        <v>235</v>
      </c>
      <c r="D22" s="74" t="s">
        <v>150</v>
      </c>
      <c r="E22" s="1" t="s">
        <v>230</v>
      </c>
      <c r="F22" s="49" t="s">
        <v>211</v>
      </c>
      <c r="G22" s="77">
        <v>7458520565</v>
      </c>
      <c r="H22" s="1" t="s">
        <v>259</v>
      </c>
    </row>
    <row r="23" spans="1:8" x14ac:dyDescent="0.2">
      <c r="A23" s="73">
        <f t="shared" si="0"/>
        <v>22</v>
      </c>
      <c r="B23" s="73" t="s">
        <v>299</v>
      </c>
      <c r="C23" s="1" t="s">
        <v>236</v>
      </c>
      <c r="D23" s="74" t="s">
        <v>150</v>
      </c>
      <c r="E23" s="1" t="s">
        <v>231</v>
      </c>
      <c r="F23" s="49" t="s">
        <v>211</v>
      </c>
      <c r="G23" s="77">
        <v>7851026550</v>
      </c>
      <c r="H23" s="1" t="s">
        <v>260</v>
      </c>
    </row>
    <row r="24" spans="1:8" x14ac:dyDescent="0.2">
      <c r="A24" s="73">
        <f t="shared" si="0"/>
        <v>23</v>
      </c>
      <c r="B24" s="73" t="s">
        <v>300</v>
      </c>
      <c r="C24" s="1" t="s">
        <v>237</v>
      </c>
      <c r="D24" s="74" t="s">
        <v>150</v>
      </c>
      <c r="E24" s="1" t="s">
        <v>232</v>
      </c>
      <c r="F24" s="49" t="s">
        <v>211</v>
      </c>
      <c r="G24" s="77">
        <v>7485259522</v>
      </c>
      <c r="H24" s="75" t="s">
        <v>261</v>
      </c>
    </row>
    <row r="25" spans="1:8" x14ac:dyDescent="0.2">
      <c r="A25" s="73">
        <f t="shared" si="0"/>
        <v>24</v>
      </c>
      <c r="B25" s="73" t="s">
        <v>301</v>
      </c>
      <c r="C25" s="1" t="s">
        <v>238</v>
      </c>
      <c r="D25" s="74" t="s">
        <v>150</v>
      </c>
      <c r="E25" s="1" t="s">
        <v>233</v>
      </c>
      <c r="F25" s="49" t="s">
        <v>211</v>
      </c>
      <c r="G25" s="77">
        <v>8959828528</v>
      </c>
      <c r="H25" s="1" t="s">
        <v>262</v>
      </c>
    </row>
    <row r="26" spans="1:8" ht="27.75" x14ac:dyDescent="0.2">
      <c r="A26" s="73">
        <f t="shared" si="0"/>
        <v>25</v>
      </c>
      <c r="B26" s="73" t="s">
        <v>302</v>
      </c>
      <c r="C26" s="1" t="s">
        <v>239</v>
      </c>
      <c r="D26" s="74" t="s">
        <v>150</v>
      </c>
      <c r="E26" s="1" t="s">
        <v>234</v>
      </c>
      <c r="F26" s="49" t="s">
        <v>211</v>
      </c>
      <c r="G26" s="77">
        <v>8795986243</v>
      </c>
      <c r="H26" s="76" t="s">
        <v>264</v>
      </c>
    </row>
    <row r="27" spans="1:8" ht="27.75" x14ac:dyDescent="0.2">
      <c r="A27" s="78">
        <f t="shared" si="0"/>
        <v>26</v>
      </c>
      <c r="B27" s="73" t="s">
        <v>303</v>
      </c>
      <c r="C27" s="2" t="s">
        <v>240</v>
      </c>
      <c r="D27" s="79" t="s">
        <v>150</v>
      </c>
      <c r="E27" s="2" t="s">
        <v>343</v>
      </c>
      <c r="F27" s="80" t="s">
        <v>268</v>
      </c>
      <c r="G27" s="81">
        <v>7485892201</v>
      </c>
      <c r="H27" s="82" t="s">
        <v>263</v>
      </c>
    </row>
    <row r="28" spans="1:8" x14ac:dyDescent="0.2">
      <c r="A28" s="78">
        <f t="shared" si="0"/>
        <v>27</v>
      </c>
      <c r="B28" s="73" t="s">
        <v>304</v>
      </c>
      <c r="C28" s="1" t="s">
        <v>266</v>
      </c>
      <c r="D28" s="1" t="s">
        <v>190</v>
      </c>
      <c r="E28" s="1" t="s">
        <v>267</v>
      </c>
      <c r="F28" s="1" t="s">
        <v>268</v>
      </c>
      <c r="G28" s="93">
        <v>7895826437</v>
      </c>
      <c r="H28" s="75" t="s">
        <v>269</v>
      </c>
    </row>
    <row r="29" spans="1:8" x14ac:dyDescent="0.2">
      <c r="A29" s="78">
        <f t="shared" si="0"/>
        <v>28</v>
      </c>
      <c r="B29" s="73" t="s">
        <v>305</v>
      </c>
      <c r="C29" s="1" t="s">
        <v>270</v>
      </c>
      <c r="D29" s="1"/>
      <c r="E29" s="1" t="s">
        <v>271</v>
      </c>
      <c r="F29" s="1" t="s">
        <v>272</v>
      </c>
      <c r="G29" s="93">
        <v>6366829825</v>
      </c>
      <c r="H29" s="75" t="s">
        <v>273</v>
      </c>
    </row>
    <row r="30" spans="1:8" x14ac:dyDescent="0.2">
      <c r="A30" s="78">
        <f t="shared" si="0"/>
        <v>29</v>
      </c>
      <c r="B30" s="73" t="s">
        <v>306</v>
      </c>
      <c r="C30" s="1" t="s">
        <v>328</v>
      </c>
      <c r="D30" s="1" t="s">
        <v>329</v>
      </c>
      <c r="E30" s="1" t="s">
        <v>330</v>
      </c>
      <c r="F30" s="1" t="s">
        <v>277</v>
      </c>
      <c r="G30" s="93">
        <v>8754893259</v>
      </c>
      <c r="H30" s="1"/>
    </row>
    <row r="31" spans="1:8" x14ac:dyDescent="0.2">
      <c r="A31" s="78">
        <f t="shared" si="0"/>
        <v>30</v>
      </c>
      <c r="B31" s="73" t="s">
        <v>307</v>
      </c>
      <c r="C31" s="1" t="s">
        <v>335</v>
      </c>
      <c r="D31" s="1" t="s">
        <v>150</v>
      </c>
      <c r="E31" s="1" t="s">
        <v>336</v>
      </c>
      <c r="F31" s="1" t="s">
        <v>192</v>
      </c>
      <c r="G31" s="93">
        <v>890100987</v>
      </c>
      <c r="H31" s="75" t="s">
        <v>337</v>
      </c>
    </row>
    <row r="32" spans="1:8" ht="27.75" x14ac:dyDescent="0.2">
      <c r="A32" s="78">
        <f t="shared" si="0"/>
        <v>31</v>
      </c>
      <c r="B32" s="73" t="s">
        <v>308</v>
      </c>
      <c r="C32" s="1" t="s">
        <v>344</v>
      </c>
      <c r="D32" s="1" t="s">
        <v>345</v>
      </c>
      <c r="E32" s="1" t="s">
        <v>346</v>
      </c>
      <c r="F32" s="1" t="s">
        <v>347</v>
      </c>
      <c r="G32" s="93">
        <v>6336252789</v>
      </c>
      <c r="H32" s="76" t="s">
        <v>356</v>
      </c>
    </row>
    <row r="33" spans="1:8" x14ac:dyDescent="0.2">
      <c r="A33" s="78">
        <f t="shared" si="0"/>
        <v>32</v>
      </c>
      <c r="B33" s="73" t="s">
        <v>309</v>
      </c>
      <c r="C33" s="1" t="s">
        <v>349</v>
      </c>
      <c r="D33" s="1" t="s">
        <v>350</v>
      </c>
      <c r="E33" s="1" t="s">
        <v>351</v>
      </c>
      <c r="F33" s="1" t="s">
        <v>352</v>
      </c>
      <c r="G33" s="93">
        <v>9652589654</v>
      </c>
      <c r="H33" s="75" t="s">
        <v>354</v>
      </c>
    </row>
    <row r="34" spans="1:8" x14ac:dyDescent="0.2">
      <c r="A34" s="78">
        <f t="shared" si="0"/>
        <v>33</v>
      </c>
      <c r="B34" s="73" t="s">
        <v>310</v>
      </c>
      <c r="C34" s="1" t="s">
        <v>353</v>
      </c>
      <c r="D34" s="1"/>
      <c r="E34" s="1" t="s">
        <v>357</v>
      </c>
      <c r="F34" s="1" t="s">
        <v>268</v>
      </c>
      <c r="G34" s="93">
        <v>9652589654</v>
      </c>
      <c r="H34" s="75" t="s">
        <v>355</v>
      </c>
    </row>
    <row r="35" spans="1:8" x14ac:dyDescent="0.2">
      <c r="A35" s="78">
        <f t="shared" si="0"/>
        <v>34</v>
      </c>
      <c r="B35" s="73" t="s">
        <v>311</v>
      </c>
      <c r="C35" s="1"/>
      <c r="D35" s="1"/>
      <c r="E35" s="1"/>
      <c r="F35" s="1"/>
      <c r="G35" s="93"/>
      <c r="H35" s="1"/>
    </row>
    <row r="36" spans="1:8" x14ac:dyDescent="0.2">
      <c r="A36" s="78">
        <f t="shared" si="0"/>
        <v>35</v>
      </c>
      <c r="B36" s="73" t="s">
        <v>312</v>
      </c>
      <c r="C36" s="1"/>
      <c r="D36" s="1"/>
      <c r="E36" s="1"/>
      <c r="F36" s="1"/>
      <c r="G36" s="93"/>
      <c r="H36" s="1"/>
    </row>
    <row r="37" spans="1:8" x14ac:dyDescent="0.2">
      <c r="A37" s="78">
        <f t="shared" si="0"/>
        <v>36</v>
      </c>
      <c r="B37" s="73" t="s">
        <v>313</v>
      </c>
      <c r="C37" s="1"/>
      <c r="D37" s="1"/>
      <c r="E37" s="1"/>
      <c r="F37" s="1"/>
      <c r="G37" s="93"/>
      <c r="H37" s="1"/>
    </row>
    <row r="38" spans="1:8" x14ac:dyDescent="0.2">
      <c r="A38" s="78">
        <f t="shared" si="0"/>
        <v>37</v>
      </c>
      <c r="B38" s="73" t="s">
        <v>314</v>
      </c>
      <c r="C38" s="1"/>
      <c r="D38" s="1"/>
      <c r="E38" s="1"/>
      <c r="F38" s="1"/>
      <c r="G38" s="93"/>
      <c r="H38" s="1"/>
    </row>
    <row r="39" spans="1:8" x14ac:dyDescent="0.2">
      <c r="A39" s="78">
        <f t="shared" si="0"/>
        <v>38</v>
      </c>
      <c r="B39" s="73" t="s">
        <v>315</v>
      </c>
      <c r="C39" s="1"/>
      <c r="D39" s="1"/>
      <c r="E39" s="1"/>
      <c r="F39" s="1"/>
      <c r="G39" s="93"/>
      <c r="H39" s="1"/>
    </row>
    <row r="40" spans="1:8" x14ac:dyDescent="0.2">
      <c r="A40" s="78">
        <f t="shared" si="0"/>
        <v>39</v>
      </c>
      <c r="B40" s="73" t="s">
        <v>316</v>
      </c>
      <c r="C40" s="1"/>
      <c r="D40" s="1"/>
      <c r="E40" s="1"/>
      <c r="F40" s="1"/>
      <c r="G40" s="93"/>
      <c r="H40" s="1"/>
    </row>
    <row r="41" spans="1:8" x14ac:dyDescent="0.2">
      <c r="A41" s="78">
        <f t="shared" si="0"/>
        <v>40</v>
      </c>
      <c r="B41" s="73" t="s">
        <v>317</v>
      </c>
      <c r="C41" s="1"/>
      <c r="D41" s="1"/>
      <c r="E41" s="1"/>
      <c r="F41" s="1"/>
      <c r="G41" s="93"/>
      <c r="H41" s="1"/>
    </row>
    <row r="42" spans="1:8" x14ac:dyDescent="0.2">
      <c r="A42" s="78">
        <f t="shared" si="0"/>
        <v>41</v>
      </c>
      <c r="B42" s="73" t="s">
        <v>318</v>
      </c>
      <c r="C42" s="1"/>
      <c r="D42" s="1"/>
      <c r="E42" s="1"/>
      <c r="F42" s="1"/>
      <c r="G42" s="93"/>
      <c r="H42" s="1"/>
    </row>
    <row r="43" spans="1:8" x14ac:dyDescent="0.2">
      <c r="A43" s="78">
        <f t="shared" si="0"/>
        <v>42</v>
      </c>
      <c r="B43" s="73" t="s">
        <v>319</v>
      </c>
      <c r="C43" s="1"/>
      <c r="D43" s="1"/>
      <c r="E43" s="1"/>
      <c r="F43" s="1"/>
      <c r="G43" s="93"/>
      <c r="H43" s="1"/>
    </row>
    <row r="44" spans="1:8" x14ac:dyDescent="0.2">
      <c r="A44" s="78">
        <f t="shared" si="0"/>
        <v>43</v>
      </c>
      <c r="B44" s="73" t="s">
        <v>320</v>
      </c>
      <c r="C44" s="1"/>
      <c r="D44" s="1"/>
      <c r="E44" s="1"/>
      <c r="F44" s="1"/>
      <c r="G44" s="93"/>
      <c r="H44" s="1"/>
    </row>
    <row r="45" spans="1:8" x14ac:dyDescent="0.2">
      <c r="A45" s="78">
        <f t="shared" si="0"/>
        <v>44</v>
      </c>
      <c r="B45" s="73" t="s">
        <v>321</v>
      </c>
      <c r="C45" s="1"/>
      <c r="D45" s="1"/>
      <c r="E45" s="1"/>
      <c r="F45" s="1"/>
      <c r="G45" s="93"/>
      <c r="H45" s="1"/>
    </row>
    <row r="46" spans="1:8" x14ac:dyDescent="0.2">
      <c r="A46" s="78">
        <f t="shared" si="0"/>
        <v>45</v>
      </c>
      <c r="B46" s="73" t="s">
        <v>322</v>
      </c>
      <c r="C46" s="1"/>
      <c r="D46" s="1"/>
      <c r="E46" s="1"/>
      <c r="F46" s="1"/>
      <c r="G46" s="93"/>
      <c r="H46" s="1"/>
    </row>
    <row r="47" spans="1:8" x14ac:dyDescent="0.2">
      <c r="A47" s="78">
        <f t="shared" si="0"/>
        <v>46</v>
      </c>
      <c r="B47" s="73" t="s">
        <v>323</v>
      </c>
      <c r="C47" s="1"/>
      <c r="D47" s="1"/>
      <c r="E47" s="1"/>
      <c r="F47" s="1"/>
      <c r="G47" s="93"/>
      <c r="H47" s="1"/>
    </row>
    <row r="48" spans="1:8" x14ac:dyDescent="0.2">
      <c r="A48" s="78">
        <f t="shared" si="0"/>
        <v>47</v>
      </c>
      <c r="B48" s="73" t="s">
        <v>324</v>
      </c>
      <c r="C48" s="1"/>
      <c r="D48" s="1"/>
      <c r="E48" s="1"/>
      <c r="F48" s="1"/>
      <c r="G48" s="93"/>
      <c r="H48" s="1"/>
    </row>
    <row r="49" spans="1:8" x14ac:dyDescent="0.2">
      <c r="A49" s="78">
        <f t="shared" si="0"/>
        <v>48</v>
      </c>
      <c r="B49" s="73" t="s">
        <v>325</v>
      </c>
      <c r="C49" s="1"/>
      <c r="D49" s="1"/>
      <c r="E49" s="1"/>
      <c r="F49" s="1"/>
      <c r="G49" s="93"/>
      <c r="H49" s="1"/>
    </row>
    <row r="50" spans="1:8" x14ac:dyDescent="0.2">
      <c r="A50" s="78">
        <f t="shared" si="0"/>
        <v>49</v>
      </c>
      <c r="B50" s="73" t="s">
        <v>326</v>
      </c>
      <c r="C50" s="1"/>
      <c r="D50" s="1"/>
      <c r="E50" s="1"/>
      <c r="F50" s="1"/>
      <c r="G50" s="93"/>
      <c r="H50" s="1"/>
    </row>
  </sheetData>
  <phoneticPr fontId="1" alignment="center"/>
  <hyperlinks>
    <hyperlink ref="H3" r:id="rId1" xr:uid="{A05952E3-A04C-EB45-9243-D552F1648470}"/>
    <hyperlink ref="H5" r:id="rId2" xr:uid="{5B3A2173-CD58-4343-97D1-AC8662E75EC1}"/>
    <hyperlink ref="H7" r:id="rId3" xr:uid="{70E64C69-8C0C-6744-A106-39F6C1270C6E}"/>
    <hyperlink ref="H8" r:id="rId4" xr:uid="{D54466CB-65C7-D540-8E75-D2D3AFAD72B9}"/>
    <hyperlink ref="H9" r:id="rId5" xr:uid="{4B6DF599-A42A-4D48-BD64-0F10862FFDAA}"/>
    <hyperlink ref="H12" r:id="rId6" xr:uid="{0FB14A24-21C8-384B-BB1A-205DC53A9AEB}"/>
    <hyperlink ref="H14" r:id="rId7" xr:uid="{FED42B9C-C196-7443-87E5-C6FEAF62B938}"/>
    <hyperlink ref="H15" r:id="rId8" xr:uid="{C8C15327-06AB-D842-8123-8C6E42E89890}"/>
    <hyperlink ref="H16" r:id="rId9" xr:uid="{B411D568-7235-B34E-86DD-775F620F4EAB}"/>
    <hyperlink ref="H17" r:id="rId10" xr:uid="{41F015CC-8539-3D4B-9BBA-3AEA651EA0C7}"/>
    <hyperlink ref="H19" r:id="rId11" xr:uid="{79CDA979-594D-4B4D-9D59-ACA5643A656C}"/>
    <hyperlink ref="H20" r:id="rId12" xr:uid="{4059B657-1E1C-EA41-96A6-41CC1137CFB2}"/>
    <hyperlink ref="H24" r:id="rId13" xr:uid="{A9A1B021-CAB3-BB4E-8299-395D904BBEBB}"/>
    <hyperlink ref="H27" r:id="rId14" xr:uid="{6CE5A349-5732-964F-A278-7328E9DDC5C5}"/>
    <hyperlink ref="H26" r:id="rId15" xr:uid="{E7817596-E5E7-3146-89A8-44F8A84EE11D}"/>
    <hyperlink ref="H13" r:id="rId16" xr:uid="{588C1903-1A63-0B43-A6F6-492F20746804}"/>
    <hyperlink ref="H28" r:id="rId17" xr:uid="{EE9A4D73-475A-AF4C-B027-7F29F6A8205E}"/>
    <hyperlink ref="H29" r:id="rId18" xr:uid="{ABE988D3-7010-E742-8C16-E0798F9D6938}"/>
    <hyperlink ref="H2" r:id="rId19" xr:uid="{5F2FA205-95AE-7145-A836-28216C0E12C8}"/>
    <hyperlink ref="H31" r:id="rId20" xr:uid="{FE86A7D4-E650-A549-B759-6D645063A76E}"/>
    <hyperlink ref="H33" r:id="rId21" xr:uid="{E0CDF87C-C005-764F-BD42-986EB68CE299}"/>
    <hyperlink ref="H34" r:id="rId22" xr:uid="{B52AA0F6-17F8-CF41-9812-D0959390C4BA}"/>
    <hyperlink ref="H32" r:id="rId23" xr:uid="{327DD91D-5431-8042-BFD9-BDF3C07F6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Bill</vt:lpstr>
      <vt:lpstr>stock manegement </vt:lpstr>
      <vt:lpstr>Costomer detail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917996650327</dc:creator>
  <dcterms:created xsi:type="dcterms:W3CDTF">2024-11-01T14:30:53Z</dcterms:created>
</cp:coreProperties>
</file>