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sm to shp" sheetId="1" r:id="rId4"/>
  </sheets>
  <definedNames/>
  <calcPr/>
</workbook>
</file>

<file path=xl/sharedStrings.xml><?xml version="1.0" encoding="utf-8"?>
<sst xmlns="http://schemas.openxmlformats.org/spreadsheetml/2006/main" count="52" uniqueCount="52">
  <si>
    <t>Goal Map Coordinates</t>
  </si>
  <si>
    <t>X1</t>
  </si>
  <si>
    <t>Y1</t>
  </si>
  <si>
    <t>Original Map Coordinates</t>
  </si>
  <si>
    <t>X2</t>
  </si>
  <si>
    <t>Y2</t>
  </si>
  <si>
    <t>x_err</t>
  </si>
  <si>
    <t>y_err</t>
  </si>
  <si>
    <t>39379.70703125, 73326.7890625, 20.0</t>
  </si>
  <si>
    <t>19146.650390625, 29024.916015625, 16.028947830200195</t>
  </si>
  <si>
    <t>39324.7265625, 73265.4375, 20.0</t>
  </si>
  <si>
    <t>19124.46484375, 29000.15625, 16.028947830200195</t>
  </si>
  <si>
    <t>39371.48046875, 73199.578125, 20.0</t>
  </si>
  <si>
    <t>19143.244140625, 28973.49609375, 16.028947830200195</t>
  </si>
  <si>
    <t>39445.9609375, 73209.953125, 20.0</t>
  </si>
  <si>
    <t>19173.244140625, 28977.634765625, 16.028947830200195</t>
  </si>
  <si>
    <t>39455.234375, 73291.328125, 20.0</t>
  </si>
  <si>
    <t>19177.041015625, 29010.525390625, 16.028947830200195</t>
  </si>
  <si>
    <t>-7614.416015625, -1506.282958984375, 0.0</t>
  </si>
  <si>
    <t>224.45263671875, -1164.6986083984375, 0.43301284313201904</t>
  </si>
  <si>
    <t>-7540.240234375, -1463.8092041015625, 0.0</t>
  </si>
  <si>
    <t>254.71498107910156, -1147.4505615234375, 0.2500002980232239</t>
  </si>
  <si>
    <t>-7592.7197265625, -1371.7745361328125, 0.0</t>
  </si>
  <si>
    <t>233.22442626953125, -1110.24609375, 0.5000000596046448</t>
  </si>
  <si>
    <t>-7331.51171875, -1221.0389404296875, 0.0</t>
  </si>
  <si>
    <t>337.8458557128906, -1049.4210205078125, 0.4330127239227295</t>
  </si>
  <si>
    <t>-7376.9228515625, -1144.4892578125, 0.0</t>
  </si>
  <si>
    <t>320.04559326171875, -1017.630126953125, 0.2500002980232239</t>
  </si>
  <si>
    <t>-7637.21435546875, -1288.9215087890625, 0.0</t>
  </si>
  <si>
    <t>215.29150390625, -1077.0968017578125, 0.43301254510879517</t>
  </si>
  <si>
    <t>23399.095703125, 75422.21875, 20.0</t>
  </si>
  <si>
    <t>12712.072265625, 29881.82421875, 18.157642364501953</t>
  </si>
  <si>
    <t>23402.697265625, 75321.7734375, 20.0</t>
  </si>
  <si>
    <t>12713.4755859375, 29841.212890625, 18.157642364501953</t>
  </si>
  <si>
    <t>23549.3671875, 75266.3515625, 20.0</t>
  </si>
  <si>
    <t>12772.5185546875, 29818.734375, 18.157642364501953</t>
  </si>
  <si>
    <t>23633.576171875, 75251.21875, 20.0</t>
  </si>
  <si>
    <t>12806.4267578125, 29812.578125, 15.264046669006348</t>
  </si>
  <si>
    <t>23644.373046875, 75283.1171875, 20.0</t>
  </si>
  <si>
    <t>12810.791015625, 29825.466796875, 15.264046669006348</t>
  </si>
  <si>
    <t>23605.798828125, 75297.421875, 20.0</t>
  </si>
  <si>
    <t>12795.26171875, 29831.26953125, 15.264046669006348</t>
  </si>
  <si>
    <t>-5847.77099609375, 370.8536071777344, 9.0</t>
  </si>
  <si>
    <t>933.7579956054688, -407.8480529785156, 10.904308319091797</t>
  </si>
  <si>
    <t>-5628.7421875, 109.6972427368164, 9.0</t>
  </si>
  <si>
    <t>1021.7003784179688, -513.106689453125, 10.904308319091797</t>
  </si>
  <si>
    <t>-5472.19970703125, 240.05239868164062, 9.0</t>
  </si>
  <si>
    <t>1084.5513916015625, -460.5656433105469, 10.904308319091797</t>
  </si>
  <si>
    <t>-5691.201171875, 501.17095947265625, 9.0</t>
  </si>
  <si>
    <t>996.6201171875, -355.3210754394531, 10.904308319091797</t>
  </si>
  <si>
    <t>Linear equation for X</t>
  </si>
  <si>
    <t>Linear equation for 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</si>
</sst>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"/>
    <numFmt numFmtId="165" formatCode="0.000000000000"/>
    <numFmt numFmtId="166" formatCode="0.00000000000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49" xfId="0" applyFont="1" applyNumberFormat="1"/>
    <xf borderId="0" fillId="0" fontId="1" numFmtId="49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17.63"/>
    <col customWidth="1" min="4" max="4" width="52.0"/>
    <col customWidth="1" min="5" max="5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8</v>
      </c>
      <c r="B2" s="4">
        <f>IFERROR(__xludf.DUMMYFUNCTION("VALUE(TRIM(INDEX(SPLIT(A2, "",""), 1)))"),39379.70703)</f>
        <v>39379.70703</v>
      </c>
      <c r="C2" s="4">
        <f>IFERROR(__xludf.DUMMYFUNCTION("VALUE(TRIM(INDEX(SPLIT(A2, "",""), 2)))"),73326.78906)</f>
        <v>73326.78906</v>
      </c>
      <c r="D2" s="4" t="s">
        <v>9</v>
      </c>
      <c r="E2" s="4">
        <f>IFERROR(__xludf.DUMMYFUNCTION("VALUE(TRIM(INDEX(SPLIT(D2, "",""), 1)))"),19146.65039)</f>
        <v>19146.65039</v>
      </c>
      <c r="F2" s="4">
        <f>IFERROR(__xludf.DUMMYFUNCTION("VALUE(TRIM(INDEX(SPLIT(D2, "",""), 2)))"),29024.91602)</f>
        <v>29024.91602</v>
      </c>
      <c r="G2" s="4">
        <f t="shared" ref="G2:G22" si="1">E2*$B$26+$C$26-B2</f>
        <v>-0.1915937144</v>
      </c>
      <c r="H2" s="4">
        <f t="shared" ref="H2:H22" si="2">F2*$E$26+$F$26-C2</f>
        <v>-15.28227114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4" t="s">
        <v>10</v>
      </c>
      <c r="B3" s="4">
        <f>IFERROR(__xludf.DUMMYFUNCTION("VALUE(TRIM(INDEX(SPLIT(A3, "",""), 1)))"),39324.72656)</f>
        <v>39324.72656</v>
      </c>
      <c r="C3" s="4">
        <f>IFERROR(__xludf.DUMMYFUNCTION("VALUE(TRIM(INDEX(SPLIT(A3, "",""), 2)))"),73265.4375)</f>
        <v>73265.4375</v>
      </c>
      <c r="D3" s="4" t="s">
        <v>11</v>
      </c>
      <c r="E3" s="4">
        <f>IFERROR(__xludf.DUMMYFUNCTION("VALUE(TRIM(INDEX(SPLIT(D3, "",""), 1)))"),19124.46484)</f>
        <v>19124.46484</v>
      </c>
      <c r="F3" s="4">
        <f>IFERROR(__xludf.DUMMYFUNCTION("VALUE(TRIM(INDEX(SPLIT(D3, "",""), 2)))"),29000.15625)</f>
        <v>29000.15625</v>
      </c>
      <c r="G3" s="4">
        <f t="shared" si="1"/>
        <v>-0.3071991536</v>
      </c>
      <c r="H3" s="4">
        <f t="shared" si="2"/>
        <v>-15.29159068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4" t="s">
        <v>12</v>
      </c>
      <c r="B4" s="4">
        <f>IFERROR(__xludf.DUMMYFUNCTION("VALUE(TRIM(INDEX(SPLIT(A4, "",""), 1)))"),39371.48047)</f>
        <v>39371.48047</v>
      </c>
      <c r="C4" s="4">
        <f>IFERROR(__xludf.DUMMYFUNCTION("VALUE(TRIM(INDEX(SPLIT(A4, "",""), 2)))"),73199.57813)</f>
        <v>73199.57813</v>
      </c>
      <c r="D4" s="4" t="s">
        <v>13</v>
      </c>
      <c r="E4" s="4">
        <f>IFERROR(__xludf.DUMMYFUNCTION("VALUE(TRIM(INDEX(SPLIT(D4, "",""), 1)))"),19143.24414)</f>
        <v>19143.24414</v>
      </c>
      <c r="F4" s="4">
        <f>IFERROR(__xludf.DUMMYFUNCTION("VALUE(TRIM(INDEX(SPLIT(D4, "",""), 2)))"),28973.49609)</f>
        <v>28973.49609</v>
      </c>
      <c r="G4" s="4">
        <f t="shared" si="1"/>
        <v>-0.4241887485</v>
      </c>
      <c r="H4" s="4">
        <f t="shared" si="2"/>
        <v>-15.50274018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4" t="s">
        <v>14</v>
      </c>
      <c r="B5" s="4">
        <f>IFERROR(__xludf.DUMMYFUNCTION("VALUE(TRIM(INDEX(SPLIT(A5, "",""), 1)))"),39445.96094)</f>
        <v>39445.96094</v>
      </c>
      <c r="C5" s="4">
        <f>IFERROR(__xludf.DUMMYFUNCTION("VALUE(TRIM(INDEX(SPLIT(A5, "",""), 2)))"),73209.95313)</f>
        <v>73209.95313</v>
      </c>
      <c r="D5" s="4" t="s">
        <v>15</v>
      </c>
      <c r="E5" s="4">
        <f>IFERROR(__xludf.DUMMYFUNCTION("VALUE(TRIM(INDEX(SPLIT(D5, "",""), 1)))"),19173.24414)</f>
        <v>19173.24414</v>
      </c>
      <c r="F5" s="4">
        <f>IFERROR(__xludf.DUMMYFUNCTION("VALUE(TRIM(INDEX(SPLIT(D5, "",""), 2)))"),28977.63477)</f>
        <v>28977.63477</v>
      </c>
      <c r="G5" s="4">
        <f t="shared" si="1"/>
        <v>-0.4020089077</v>
      </c>
      <c r="H5" s="4">
        <f t="shared" si="2"/>
        <v>-15.62105989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4" t="s">
        <v>16</v>
      </c>
      <c r="B6" s="4">
        <f>IFERROR(__xludf.DUMMYFUNCTION("VALUE(TRIM(INDEX(SPLIT(A6, "",""), 1)))"),39455.23438)</f>
        <v>39455.23438</v>
      </c>
      <c r="C6" s="4">
        <f>IFERROR(__xludf.DUMMYFUNCTION("VALUE(TRIM(INDEX(SPLIT(A6, "",""), 2)))"),73291.32813)</f>
        <v>73291.32813</v>
      </c>
      <c r="D6" s="4" t="s">
        <v>17</v>
      </c>
      <c r="E6" s="4">
        <f>IFERROR(__xludf.DUMMYFUNCTION("VALUE(TRIM(INDEX(SPLIT(D6, "",""), 1)))"),19177.04102)</f>
        <v>19177.04102</v>
      </c>
      <c r="F6" s="4">
        <f>IFERROR(__xludf.DUMMYFUNCTION("VALUE(TRIM(INDEX(SPLIT(D6, "",""), 2)))"),29010.52539)</f>
        <v>29010.52539</v>
      </c>
      <c r="G6" s="4">
        <f t="shared" si="1"/>
        <v>-0.2461948701</v>
      </c>
      <c r="H6" s="4">
        <f t="shared" si="2"/>
        <v>-15.48490805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4" t="s">
        <v>18</v>
      </c>
      <c r="B7" s="4">
        <f>IFERROR(__xludf.DUMMYFUNCTION("VALUE(TRIM(INDEX(SPLIT(A7, "",""), 1)))"),-7614.416016)</f>
        <v>-7614.416016</v>
      </c>
      <c r="C7" s="4">
        <f>IFERROR(__xludf.DUMMYFUNCTION("VALUE(TRIM(INDEX(SPLIT(A7, "",""), 2)))"),-1506.282959)</f>
        <v>-1506.282959</v>
      </c>
      <c r="D7" s="4" t="s">
        <v>19</v>
      </c>
      <c r="E7" s="4">
        <f>IFERROR(__xludf.DUMMYFUNCTION("VALUE(TRIM(INDEX(SPLIT(D7, "",""), 1)))"),224.4526367)</f>
        <v>224.4526367</v>
      </c>
      <c r="F7" s="4">
        <f>IFERROR(__xludf.DUMMYFUNCTION("VALUE(TRIM(INDEX(SPLIT(D7, "",""), 2)))"),-1164.698608)</f>
        <v>-1164.698608</v>
      </c>
      <c r="G7" s="4">
        <f t="shared" si="1"/>
        <v>2.135671239</v>
      </c>
      <c r="H7" s="4">
        <f t="shared" si="2"/>
        <v>0.4022400727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4" t="s">
        <v>20</v>
      </c>
      <c r="B8" s="4">
        <f>IFERROR(__xludf.DUMMYFUNCTION("VALUE(TRIM(INDEX(SPLIT(A8, "",""), 1)))"),-7540.240234)</f>
        <v>-7540.240234</v>
      </c>
      <c r="C8" s="4">
        <f>IFERROR(__xludf.DUMMYFUNCTION("VALUE(TRIM(INDEX(SPLIT(A8, "",""), 2)))"),-1463.809204)</f>
        <v>-1463.809204</v>
      </c>
      <c r="D8" s="4" t="s">
        <v>21</v>
      </c>
      <c r="E8" s="4">
        <f>IFERROR(__xludf.DUMMYFUNCTION("VALUE(TRIM(INDEX(SPLIT(D8, "",""), 1)))"),254.7149811)</f>
        <v>254.7149811</v>
      </c>
      <c r="F8" s="4">
        <f>IFERROR(__xludf.DUMMYFUNCTION("VALUE(TRIM(INDEX(SPLIT(D8, "",""), 2)))"),-1147.450562)</f>
        <v>-1147.450562</v>
      </c>
      <c r="G8" s="4">
        <f t="shared" si="1"/>
        <v>3.114050845</v>
      </c>
      <c r="H8" s="4">
        <f t="shared" si="2"/>
        <v>0.6734408211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4" t="s">
        <v>22</v>
      </c>
      <c r="B9" s="4">
        <f>IFERROR(__xludf.DUMMYFUNCTION("VALUE(TRIM(INDEX(SPLIT(A9, "",""), 1)))"),-7592.719727)</f>
        <v>-7592.719727</v>
      </c>
      <c r="C9" s="4">
        <f>IFERROR(__xludf.DUMMYFUNCTION("VALUE(TRIM(INDEX(SPLIT(A9, "",""), 2)))"),-1371.774536)</f>
        <v>-1371.774536</v>
      </c>
      <c r="D9" s="4" t="s">
        <v>23</v>
      </c>
      <c r="E9" s="4">
        <f>IFERROR(__xludf.DUMMYFUNCTION("VALUE(TRIM(INDEX(SPLIT(D9, "",""), 1)))"),233.2244263)</f>
        <v>233.2244263</v>
      </c>
      <c r="F9" s="4">
        <f>IFERROR(__xludf.DUMMYFUNCTION("VALUE(TRIM(INDEX(SPLIT(D9, "",""), 2)))"),-1110.246094)</f>
        <v>-1110.246094</v>
      </c>
      <c r="G9" s="4">
        <f t="shared" si="1"/>
        <v>2.22343454</v>
      </c>
      <c r="H9" s="4">
        <f t="shared" si="2"/>
        <v>0.840714902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4" t="s">
        <v>24</v>
      </c>
      <c r="B10" s="4">
        <f>IFERROR(__xludf.DUMMYFUNCTION("VALUE(TRIM(INDEX(SPLIT(A10, "",""), 1)))"),-7331.511719)</f>
        <v>-7331.511719</v>
      </c>
      <c r="C10" s="4">
        <f>IFERROR(__xludf.DUMMYFUNCTION("VALUE(TRIM(INDEX(SPLIT(A10, "",""), 2)))"),-1221.03894)</f>
        <v>-1221.03894</v>
      </c>
      <c r="D10" s="6" t="s">
        <v>25</v>
      </c>
      <c r="E10" s="4">
        <f>IFERROR(__xludf.DUMMYFUNCTION("VALUE(TRIM(INDEX(SPLIT(D10, "",""), 1)))"),337.8458557)</f>
        <v>337.8458557</v>
      </c>
      <c r="F10" s="4">
        <f>IFERROR(__xludf.DUMMYFUNCTION("VALUE(TRIM(INDEX(SPLIT(D10, "",""), 2)))"),-1049.421021)</f>
        <v>-1049.421021</v>
      </c>
      <c r="G10" s="4">
        <f t="shared" si="1"/>
        <v>0.8345505543</v>
      </c>
      <c r="H10" s="4">
        <f t="shared" si="2"/>
        <v>0.8448058078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4" t="s">
        <v>26</v>
      </c>
      <c r="B11" s="4">
        <f>IFERROR(__xludf.DUMMYFUNCTION("VALUE(TRIM(INDEX(SPLIT(A11, "",""), 1)))"),-7376.922852)</f>
        <v>-7376.922852</v>
      </c>
      <c r="C11" s="4">
        <f>IFERROR(__xludf.DUMMYFUNCTION("VALUE(TRIM(INDEX(SPLIT(A11, "",""), 2)))"),-1144.489258)</f>
        <v>-1144.489258</v>
      </c>
      <c r="D11" s="6" t="s">
        <v>27</v>
      </c>
      <c r="E11" s="4">
        <f>IFERROR(__xludf.DUMMYFUNCTION("VALUE(TRIM(INDEX(SPLIT(D11, "",""), 1)))"),320.0455933)</f>
        <v>320.0455933</v>
      </c>
      <c r="F11" s="4">
        <f>IFERROR(__xludf.DUMMYFUNCTION("VALUE(TRIM(INDEX(SPLIT(D11, "",""), 2)))"),-1017.630127)</f>
        <v>-1017.630127</v>
      </c>
      <c r="G11" s="4">
        <f t="shared" si="1"/>
        <v>2.040126332</v>
      </c>
      <c r="H11" s="4">
        <f t="shared" si="2"/>
        <v>3.080880596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4" t="s">
        <v>28</v>
      </c>
      <c r="B12" s="4">
        <f>IFERROR(__xludf.DUMMYFUNCTION("VALUE(TRIM(INDEX(SPLIT(A12, "",""), 1)))"),-7637.214355)</f>
        <v>-7637.214355</v>
      </c>
      <c r="C12" s="4">
        <f>IFERROR(__xludf.DUMMYFUNCTION("VALUE(TRIM(INDEX(SPLIT(A12, "",""), 2)))"),-1288.921509)</f>
        <v>-1288.921509</v>
      </c>
      <c r="D12" s="6" t="s">
        <v>29</v>
      </c>
      <c r="E12" s="4">
        <f>IFERROR(__xludf.DUMMYFUNCTION("VALUE(TRIM(INDEX(SPLIT(D12, "",""), 1)))"),215.2915039)</f>
        <v>215.2915039</v>
      </c>
      <c r="F12" s="4">
        <f>IFERROR(__xludf.DUMMYFUNCTION("VALUE(TRIM(INDEX(SPLIT(D12, "",""), 2)))"),-1077.096802)</f>
        <v>-1077.096802</v>
      </c>
      <c r="G12" s="4">
        <f t="shared" si="1"/>
        <v>2.1830546</v>
      </c>
      <c r="H12" s="4">
        <f t="shared" si="2"/>
        <v>0.1398934115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A13" s="4" t="s">
        <v>30</v>
      </c>
      <c r="B13" s="4">
        <f>IFERROR(__xludf.DUMMYFUNCTION("VALUE(TRIM(INDEX(SPLIT(A13, "",""), 1)))"),23399.0957)</f>
        <v>23399.0957</v>
      </c>
      <c r="C13" s="4">
        <f>IFERROR(__xludf.DUMMYFUNCTION("VALUE(TRIM(INDEX(SPLIT(A13, "",""), 2)))"),75422.21875)</f>
        <v>75422.21875</v>
      </c>
      <c r="D13" s="6" t="s">
        <v>31</v>
      </c>
      <c r="E13" s="4">
        <f>IFERROR(__xludf.DUMMYFUNCTION("VALUE(TRIM(INDEX(SPLIT(D13, "",""), 1)))"),12712.07227)</f>
        <v>12712.07227</v>
      </c>
      <c r="F13" s="4">
        <f>IFERROR(__xludf.DUMMYFUNCTION("VALUE(TRIM(INDEX(SPLIT(D13, "",""), 2)))"),29881.82422)</f>
        <v>29881.82422</v>
      </c>
      <c r="G13" s="4">
        <f t="shared" si="1"/>
        <v>0.6490513766</v>
      </c>
      <c r="H13" s="4">
        <f t="shared" si="2"/>
        <v>12.92007749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4" t="s">
        <v>32</v>
      </c>
      <c r="B14" s="4">
        <f>IFERROR(__xludf.DUMMYFUNCTION("VALUE(TRIM(INDEX(SPLIT(A14, "",""), 1)))"),23402.69727)</f>
        <v>23402.69727</v>
      </c>
      <c r="C14" s="4">
        <f>IFERROR(__xludf.DUMMYFUNCTION("VALUE(TRIM(INDEX(SPLIT(A14, "",""), 2)))"),75321.77344)</f>
        <v>75321.77344</v>
      </c>
      <c r="D14" s="6" t="s">
        <v>33</v>
      </c>
      <c r="E14" s="4">
        <f>IFERROR(__xludf.DUMMYFUNCTION("VALUE(TRIM(INDEX(SPLIT(D14, "",""), 1)))"),12713.47559)</f>
        <v>12713.47559</v>
      </c>
      <c r="F14" s="4">
        <f>IFERROR(__xludf.DUMMYFUNCTION("VALUE(TRIM(INDEX(SPLIT(D14, "",""), 2)))"),29841.21289)</f>
        <v>29841.21289</v>
      </c>
      <c r="G14" s="4">
        <f t="shared" si="1"/>
        <v>0.5325166624</v>
      </c>
      <c r="H14" s="4">
        <f t="shared" si="2"/>
        <v>12.72039248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A15" s="4" t="s">
        <v>34</v>
      </c>
      <c r="B15" s="4">
        <f>IFERROR(__xludf.DUMMYFUNCTION("VALUE(TRIM(INDEX(SPLIT(A15, "",""), 1)))"),23549.36719)</f>
        <v>23549.36719</v>
      </c>
      <c r="C15" s="4">
        <f>IFERROR(__xludf.DUMMYFUNCTION("VALUE(TRIM(INDEX(SPLIT(A15, "",""), 2)))"),75266.35156)</f>
        <v>75266.35156</v>
      </c>
      <c r="D15" s="6" t="s">
        <v>35</v>
      </c>
      <c r="E15" s="4">
        <f>IFERROR(__xludf.DUMMYFUNCTION("VALUE(TRIM(INDEX(SPLIT(D15, "",""), 1)))"),12772.51855)</f>
        <v>12772.51855</v>
      </c>
      <c r="F15" s="4">
        <f>IFERROR(__xludf.DUMMYFUNCTION("VALUE(TRIM(INDEX(SPLIT(D15, "",""), 2)))"),29818.73438)</f>
        <v>29818.73438</v>
      </c>
      <c r="G15" s="4">
        <f t="shared" si="1"/>
        <v>0.4911624771</v>
      </c>
      <c r="H15" s="4">
        <f t="shared" si="2"/>
        <v>12.43492364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A16" s="4" t="s">
        <v>36</v>
      </c>
      <c r="B16" s="4">
        <f>IFERROR(__xludf.DUMMYFUNCTION("VALUE(TRIM(INDEX(SPLIT(A16, "",""), 1)))"),23633.57617)</f>
        <v>23633.57617</v>
      </c>
      <c r="C16" s="4">
        <f>IFERROR(__xludf.DUMMYFUNCTION("VALUE(TRIM(INDEX(SPLIT(A16, "",""), 2)))"),75251.21875)</f>
        <v>75251.21875</v>
      </c>
      <c r="D16" s="6" t="s">
        <v>37</v>
      </c>
      <c r="E16" s="4">
        <f>IFERROR(__xludf.DUMMYFUNCTION("VALUE(TRIM(INDEX(SPLIT(D16, "",""), 1)))"),12806.42676)</f>
        <v>12806.42676</v>
      </c>
      <c r="F16" s="4">
        <f>IFERROR(__xludf.DUMMYFUNCTION("VALUE(TRIM(INDEX(SPLIT(D16, "",""), 2)))"),29812.57813)</f>
        <v>29812.57813</v>
      </c>
      <c r="G16" s="4">
        <f t="shared" si="1"/>
        <v>0.490565689</v>
      </c>
      <c r="H16" s="4">
        <f t="shared" si="2"/>
        <v>12.31101217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4" t="s">
        <v>38</v>
      </c>
      <c r="B17" s="4">
        <f>IFERROR(__xludf.DUMMYFUNCTION("VALUE(TRIM(INDEX(SPLIT(A17, "",""), 1)))"),23644.37305)</f>
        <v>23644.37305</v>
      </c>
      <c r="C17" s="4">
        <f>IFERROR(__xludf.DUMMYFUNCTION("VALUE(TRIM(INDEX(SPLIT(A17, "",""), 2)))"),75283.11719)</f>
        <v>75283.11719</v>
      </c>
      <c r="D17" s="6" t="s">
        <v>39</v>
      </c>
      <c r="E17" s="4">
        <f>IFERROR(__xludf.DUMMYFUNCTION("VALUE(TRIM(INDEX(SPLIT(D17, "",""), 1)))"),12810.79102)</f>
        <v>12810.79102</v>
      </c>
      <c r="F17" s="4">
        <f>IFERROR(__xludf.DUMMYFUNCTION("VALUE(TRIM(INDEX(SPLIT(D17, "",""), 2)))"),29825.4668)</f>
        <v>29825.4668</v>
      </c>
      <c r="G17" s="4">
        <f t="shared" si="1"/>
        <v>0.5319835088</v>
      </c>
      <c r="H17" s="4">
        <f t="shared" si="2"/>
        <v>12.35390794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4" t="s">
        <v>40</v>
      </c>
      <c r="B18" s="4">
        <f>IFERROR(__xludf.DUMMYFUNCTION("VALUE(TRIM(INDEX(SPLIT(A18, "",""), 1)))"),23605.79883)</f>
        <v>23605.79883</v>
      </c>
      <c r="C18" s="4">
        <f>IFERROR(__xludf.DUMMYFUNCTION("VALUE(TRIM(INDEX(SPLIT(A18, "",""), 2)))"),75297.42188)</f>
        <v>75297.42188</v>
      </c>
      <c r="D18" s="6" t="s">
        <v>41</v>
      </c>
      <c r="E18" s="4">
        <f>IFERROR(__xludf.DUMMYFUNCTION("VALUE(TRIM(INDEX(SPLIT(D18, "",""), 1)))"),12795.26172)</f>
        <v>12795.26172</v>
      </c>
      <c r="F18" s="4">
        <f>IFERROR(__xludf.DUMMYFUNCTION("VALUE(TRIM(INDEX(SPLIT(D18, "",""), 2)))"),29831.26953)</f>
        <v>29831.26953</v>
      </c>
      <c r="G18" s="4">
        <f t="shared" si="1"/>
        <v>0.5404035031</v>
      </c>
      <c r="H18" s="4">
        <f t="shared" si="2"/>
        <v>12.42982877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A19" s="7" t="s">
        <v>42</v>
      </c>
      <c r="B19" s="4">
        <f>IFERROR(__xludf.DUMMYFUNCTION("VALUE(TRIM(INDEX(SPLIT(A19, "",""), 1)))"),-5847.770996)</f>
        <v>-5847.770996</v>
      </c>
      <c r="C19" s="4">
        <f>IFERROR(__xludf.DUMMYFUNCTION("VALUE(TRIM(INDEX(SPLIT(A19, "",""), 2)))"),370.8536072)</f>
        <v>370.8536072</v>
      </c>
      <c r="D19" s="6" t="s">
        <v>43</v>
      </c>
      <c r="E19" s="4">
        <f>IFERROR(__xludf.DUMMYFUNCTION("VALUE(TRIM(INDEX(SPLIT(D19, "",""), 1)))"),933.7579956)</f>
        <v>933.7579956</v>
      </c>
      <c r="F19" s="4">
        <f>IFERROR(__xludf.DUMMYFUNCTION("VALUE(TRIM(INDEX(SPLIT(D19, "",""), 2)))"),-407.848053)</f>
        <v>-407.848053</v>
      </c>
      <c r="G19" s="4">
        <f t="shared" si="1"/>
        <v>-3.005055952</v>
      </c>
      <c r="H19" s="4">
        <f t="shared" si="2"/>
        <v>-1.070063543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A20" s="7" t="s">
        <v>44</v>
      </c>
      <c r="B20" s="4">
        <f>IFERROR(__xludf.DUMMYFUNCTION("VALUE(TRIM(INDEX(SPLIT(A20, "",""), 1)))"),-5628.742188)</f>
        <v>-5628.742188</v>
      </c>
      <c r="C20" s="4">
        <f>IFERROR(__xludf.DUMMYFUNCTION("VALUE(TRIM(INDEX(SPLIT(A20, "",""), 2)))"),109.6972427)</f>
        <v>109.6972427</v>
      </c>
      <c r="D20" s="6" t="s">
        <v>45</v>
      </c>
      <c r="E20" s="4">
        <f>IFERROR(__xludf.DUMMYFUNCTION("VALUE(TRIM(INDEX(SPLIT(D20, "",""), 1)))"),1021.700378)</f>
        <v>1021.700378</v>
      </c>
      <c r="F20" s="4">
        <f>IFERROR(__xludf.DUMMYFUNCTION("VALUE(TRIM(INDEX(SPLIT(D20, "",""), 2)))"),-513.1066895)</f>
        <v>-513.1066895</v>
      </c>
      <c r="G20" s="4">
        <f t="shared" si="1"/>
        <v>-3.635846548</v>
      </c>
      <c r="H20" s="4">
        <f t="shared" si="2"/>
        <v>-0.77082798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>
      <c r="A21" s="7" t="s">
        <v>46</v>
      </c>
      <c r="B21" s="4">
        <f>IFERROR(__xludf.DUMMYFUNCTION("VALUE(TRIM(INDEX(SPLIT(A21, "",""), 1)))"),-5472.199707)</f>
        <v>-5472.199707</v>
      </c>
      <c r="C21" s="4">
        <f>IFERROR(__xludf.DUMMYFUNCTION("VALUE(TRIM(INDEX(SPLIT(A21, "",""), 2)))"),240.0523987)</f>
        <v>240.0523987</v>
      </c>
      <c r="D21" s="6" t="s">
        <v>47</v>
      </c>
      <c r="E21" s="4">
        <f>IFERROR(__xludf.DUMMYFUNCTION("VALUE(TRIM(INDEX(SPLIT(D21, "",""), 1)))"),1084.551392)</f>
        <v>1084.551392</v>
      </c>
      <c r="F21" s="4">
        <f>IFERROR(__xludf.DUMMYFUNCTION("VALUE(TRIM(INDEX(SPLIT(D21, "",""), 2)))"),-460.5656433)</f>
        <v>-460.5656433</v>
      </c>
      <c r="G21" s="4">
        <f t="shared" si="1"/>
        <v>-4.092757942</v>
      </c>
      <c r="H21" s="4">
        <f t="shared" si="2"/>
        <v>-0.9161796467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>
      <c r="A22" s="7" t="s">
        <v>48</v>
      </c>
      <c r="B22" s="4">
        <f>IFERROR(__xludf.DUMMYFUNCTION("VALUE(TRIM(INDEX(SPLIT(A22, "",""), 1)))"),-5691.201172)</f>
        <v>-5691.201172</v>
      </c>
      <c r="C22" s="4">
        <f>IFERROR(__xludf.DUMMYFUNCTION("VALUE(TRIM(INDEX(SPLIT(A22, "",""), 2)))"),501.1709595)</f>
        <v>501.1709595</v>
      </c>
      <c r="D22" s="6" t="s">
        <v>49</v>
      </c>
      <c r="E22" s="4">
        <f>IFERROR(__xludf.DUMMYFUNCTION("VALUE(TRIM(INDEX(SPLIT(D22, "",""), 1)))"),996.6201172)</f>
        <v>996.6201172</v>
      </c>
      <c r="F22" s="4">
        <f>IFERROR(__xludf.DUMMYFUNCTION("VALUE(TRIM(INDEX(SPLIT(D22, "",""), 2)))"),-355.3210754)</f>
        <v>-355.3210754</v>
      </c>
      <c r="G22" s="4">
        <f t="shared" si="1"/>
        <v>-3.461725491</v>
      </c>
      <c r="H22" s="4">
        <f t="shared" si="2"/>
        <v>-1.212477006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>
      <c r="A23" s="4"/>
      <c r="B23" s="4"/>
      <c r="C23" s="4"/>
      <c r="D23" s="6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>
      <c r="A25" s="4"/>
      <c r="B25" s="1" t="s">
        <v>50</v>
      </c>
      <c r="C25" s="5"/>
      <c r="D25" s="5"/>
      <c r="E25" s="2" t="s">
        <v>51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>
      <c r="A26" s="4"/>
      <c r="B26" s="8">
        <f t="array" ref="B26:C30">LINEST(B2:B22,E2:E22, TRUE, TRUE)</f>
        <v>2.483421661</v>
      </c>
      <c r="C26" s="3">
        <v>-8169.690884691142</v>
      </c>
      <c r="D26" s="5"/>
      <c r="E26" s="8">
        <f t="array" ref="E26:F30">LINEST(C2:C22,F2:F22, TRUE, TRUE)</f>
        <v>2.478249174</v>
      </c>
      <c r="F26" s="3">
        <v>1380.5326440209674</v>
      </c>
      <c r="G26" s="5"/>
      <c r="H26" s="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>
      <c r="A27" s="4"/>
      <c r="B27" s="4">
        <v>5.747446258739618E-5</v>
      </c>
      <c r="C27" s="5">
        <v>0.6656576633487667</v>
      </c>
      <c r="D27" s="5"/>
      <c r="E27" s="5">
        <v>1.533953037963783E-4</v>
      </c>
      <c r="F27" s="5">
        <v>3.2716970591961223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>
      <c r="A28" s="4"/>
      <c r="B28" s="10">
        <v>0.9999999898234047</v>
      </c>
      <c r="C28" s="5">
        <v>2.0787819469268136</v>
      </c>
      <c r="D28" s="5"/>
      <c r="E28" s="11">
        <v>0.999999927207312</v>
      </c>
      <c r="F28" s="5">
        <v>10.635482143966186</v>
      </c>
      <c r="G28" s="5"/>
      <c r="H28" s="12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>
      <c r="A29" s="4"/>
      <c r="B29" s="4">
        <v>1.8670291194535162E9</v>
      </c>
      <c r="C29" s="5">
        <v>19.0</v>
      </c>
      <c r="D29" s="5"/>
      <c r="E29" s="5">
        <v>2.6101520812614018E8</v>
      </c>
      <c r="F29" s="5">
        <v>19.0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>
      <c r="A30" s="4"/>
      <c r="B30" s="4">
        <v>8.068057127711804E9</v>
      </c>
      <c r="C30" s="5">
        <v>82.10535327450786</v>
      </c>
      <c r="D30" s="5"/>
      <c r="E30" s="5">
        <v>2.9524338637515358E10</v>
      </c>
      <c r="F30" s="5">
        <v>2149.156128257848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>
      <c r="A37" s="4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>
      <c r="A40" s="4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>
      <c r="A43" s="4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>
      <c r="A44" s="4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>
      <c r="A45" s="4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>
      <c r="A46" s="4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>
      <c r="A47" s="4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>
      <c r="A48" s="4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>
      <c r="A49" s="4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>
      <c r="A50" s="4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>
      <c r="A51" s="4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>
      <c r="A52" s="4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>
      <c r="A53" s="4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>
      <c r="A54" s="4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>
      <c r="A55" s="4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>
      <c r="A56" s="4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>
      <c r="A57" s="4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>
      <c r="A58" s="4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>
      <c r="A59" s="4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>
      <c r="A60" s="4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>
      <c r="A61" s="4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>
      <c r="A62" s="4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>
      <c r="A63" s="4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>
      <c r="A64" s="4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>
      <c r="A65" s="4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>
      <c r="A66" s="4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>
      <c r="A67" s="4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>
      <c r="A68" s="4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>
      <c r="A69" s="4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>
      <c r="A70" s="4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>
      <c r="A71" s="4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>
      <c r="A72" s="4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>
      <c r="A73" s="4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>
      <c r="A74" s="4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>
      <c r="A75" s="4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>
      <c r="A76" s="4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>
      <c r="A77" s="4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>
      <c r="A78" s="4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>
      <c r="A79" s="4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>
      <c r="A80" s="4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>
      <c r="A81" s="4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>
      <c r="A82" s="4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>
      <c r="A83" s="4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>
      <c r="A84" s="4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>
      <c r="A85" s="4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>
      <c r="A86" s="4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>
      <c r="A87" s="4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>
      <c r="A88" s="4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>
      <c r="A89" s="4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>
      <c r="A90" s="4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>
      <c r="A91" s="4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>
      <c r="A92" s="4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>
      <c r="A93" s="4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>
      <c r="A94" s="4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>
      <c r="A95" s="4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>
      <c r="A96" s="4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>
      <c r="A97" s="4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>
      <c r="A98" s="4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>
      <c r="A99" s="4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>
      <c r="A100" s="4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>
      <c r="A101" s="4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>
      <c r="A102" s="4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>
      <c r="A103" s="4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>
      <c r="A104" s="4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>
      <c r="A105" s="4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>
      <c r="A106" s="4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>
      <c r="A107" s="4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>
      <c r="A108" s="4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>
      <c r="A109" s="4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>
      <c r="A110" s="4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>
      <c r="A111" s="4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4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>
      <c r="A113" s="4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>
      <c r="A114" s="4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>
      <c r="A115" s="4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>
      <c r="A116" s="4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>
      <c r="A117" s="4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>
      <c r="A118" s="4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>
      <c r="A119" s="4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>
      <c r="A120" s="4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>
      <c r="A121" s="4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>
      <c r="A122" s="4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>
      <c r="A123" s="4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>
      <c r="A124" s="4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>
      <c r="A125" s="4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>
      <c r="A126" s="4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>
      <c r="A127" s="4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>
      <c r="A128" s="4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>
      <c r="A129" s="4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>
      <c r="A130" s="4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>
      <c r="A131" s="4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>
      <c r="A132" s="4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>
      <c r="A133" s="4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>
      <c r="A134" s="4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>
      <c r="A135" s="4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>
      <c r="A136" s="4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>
      <c r="A137" s="4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>
      <c r="A138" s="4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>
      <c r="A139" s="4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>
      <c r="A140" s="4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>
      <c r="A141" s="4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>
      <c r="A142" s="4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>
      <c r="A143" s="4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>
      <c r="A144" s="4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>
      <c r="A145" s="4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>
      <c r="A146" s="4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>
      <c r="A147" s="4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>
      <c r="A148" s="4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>
      <c r="A149" s="4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>
      <c r="A150" s="4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>
      <c r="A151" s="4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>
      <c r="A152" s="4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>
      <c r="A153" s="4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>
      <c r="A154" s="4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>
      <c r="A155" s="4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4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>
      <c r="A157" s="4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>
      <c r="A158" s="4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>
      <c r="A159" s="4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>
      <c r="A160" s="4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>
      <c r="A161" s="4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>
      <c r="A162" s="4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>
      <c r="A163" s="4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4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>
      <c r="A165" s="4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>
      <c r="A166" s="4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>
      <c r="A167" s="4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>
      <c r="A168" s="4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>
      <c r="A169" s="4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>
      <c r="A170" s="4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>
      <c r="A171" s="4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>
      <c r="A172" s="4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>
      <c r="A173" s="4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4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>
      <c r="A175" s="4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>
      <c r="A176" s="4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4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>
      <c r="A178" s="4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>
      <c r="A179" s="4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>
      <c r="A180" s="4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>
      <c r="A181" s="4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>
      <c r="A182" s="4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4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>
      <c r="A184" s="4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>
      <c r="A185" s="4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4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>
      <c r="A187" s="4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>
      <c r="A188" s="4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4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>
      <c r="A190" s="4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>
      <c r="A191" s="4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>
      <c r="A192" s="4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>
      <c r="A193" s="4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4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4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>
      <c r="A196" s="4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>
      <c r="A197" s="4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>
      <c r="A198" s="4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>
      <c r="A199" s="4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>
      <c r="A200" s="4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>
      <c r="A201" s="4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>
      <c r="A202" s="4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>
      <c r="A203" s="4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>
      <c r="A204" s="4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>
      <c r="A205" s="4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>
      <c r="A206" s="4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>
      <c r="A207" s="4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>
      <c r="A208" s="4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>
      <c r="A209" s="4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>
      <c r="A210" s="4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>
      <c r="A211" s="4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>
      <c r="A212" s="4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>
      <c r="A213" s="4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>
      <c r="A214" s="4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>
      <c r="A215" s="4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>
      <c r="A216" s="4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>
      <c r="A217" s="4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>
      <c r="A218" s="4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>
      <c r="A219" s="4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>
      <c r="A220" s="4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>
      <c r="A221" s="4"/>
      <c r="B221" s="4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>
      <c r="A222" s="4"/>
      <c r="B222" s="4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>
      <c r="A223" s="4"/>
      <c r="B223" s="4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>
      <c r="A224" s="4"/>
      <c r="B224" s="4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>
      <c r="A225" s="4"/>
      <c r="B225" s="4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>
      <c r="A226" s="4"/>
      <c r="B226" s="4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>
      <c r="A227" s="4"/>
      <c r="B227" s="4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>
      <c r="A228" s="4"/>
      <c r="B228" s="4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>
      <c r="A229" s="4"/>
      <c r="B229" s="4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>
      <c r="A230" s="4"/>
      <c r="B230" s="4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>
      <c r="A231" s="4"/>
      <c r="B231" s="4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>
      <c r="A232" s="4"/>
      <c r="B232" s="4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>
      <c r="A233" s="4"/>
      <c r="B233" s="4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>
      <c r="A234" s="4"/>
      <c r="B234" s="4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>
      <c r="A235" s="4"/>
      <c r="B235" s="4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>
      <c r="A236" s="4"/>
      <c r="B236" s="4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>
      <c r="A237" s="4"/>
      <c r="B237" s="4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>
      <c r="A238" s="4"/>
      <c r="B238" s="4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>
      <c r="A239" s="4"/>
      <c r="B239" s="4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>
      <c r="A240" s="4"/>
      <c r="B240" s="4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>
      <c r="A241" s="4"/>
      <c r="B241" s="4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>
      <c r="A242" s="4"/>
      <c r="B242" s="4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>
      <c r="A243" s="4"/>
      <c r="B243" s="4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>
      <c r="A244" s="4"/>
      <c r="B244" s="4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>
      <c r="A245" s="4"/>
      <c r="B245" s="4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>
      <c r="A246" s="4"/>
      <c r="B246" s="4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>
      <c r="A247" s="4"/>
      <c r="B247" s="4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>
      <c r="A248" s="4"/>
      <c r="B248" s="4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>
      <c r="A249" s="4"/>
      <c r="B249" s="4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>
      <c r="A250" s="4"/>
      <c r="B250" s="4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>
      <c r="A251" s="4"/>
      <c r="B251" s="4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>
      <c r="A252" s="4"/>
      <c r="B252" s="4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>
      <c r="A253" s="4"/>
      <c r="B253" s="4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>
      <c r="A254" s="4"/>
      <c r="B254" s="4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>
      <c r="A255" s="4"/>
      <c r="B255" s="4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>
      <c r="A256" s="4"/>
      <c r="B256" s="4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>
      <c r="A257" s="4"/>
      <c r="B257" s="4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>
      <c r="A258" s="4"/>
      <c r="B258" s="4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>
      <c r="A259" s="4"/>
      <c r="B259" s="4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>
      <c r="A260" s="4"/>
      <c r="B260" s="4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>
      <c r="A261" s="4"/>
      <c r="B261" s="4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>
      <c r="A262" s="4"/>
      <c r="B262" s="4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>
      <c r="A263" s="4"/>
      <c r="B263" s="4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>
      <c r="A264" s="4"/>
      <c r="B264" s="4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>
      <c r="A265" s="4"/>
      <c r="B265" s="4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>
      <c r="A266" s="4"/>
      <c r="B266" s="4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>
      <c r="A267" s="4"/>
      <c r="B267" s="4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>
      <c r="A268" s="4"/>
      <c r="B268" s="4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>
      <c r="A269" s="4"/>
      <c r="B269" s="4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>
      <c r="A270" s="4"/>
      <c r="B270" s="4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>
      <c r="A271" s="4"/>
      <c r="B271" s="4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>
      <c r="A272" s="4"/>
      <c r="B272" s="4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>
      <c r="A273" s="4"/>
      <c r="B273" s="4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>
      <c r="A274" s="4"/>
      <c r="B274" s="4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>
      <c r="A275" s="4"/>
      <c r="B275" s="4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>
      <c r="A276" s="4"/>
      <c r="B276" s="4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>
      <c r="A277" s="4"/>
      <c r="B277" s="4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>
      <c r="A278" s="4"/>
      <c r="B278" s="4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>
      <c r="A279" s="4"/>
      <c r="B279" s="4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>
      <c r="A280" s="4"/>
      <c r="B280" s="4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>
      <c r="A281" s="4"/>
      <c r="B281" s="4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>
      <c r="A282" s="4"/>
      <c r="B282" s="4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>
      <c r="A283" s="4"/>
      <c r="B283" s="4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>
      <c r="A284" s="4"/>
      <c r="B284" s="4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>
      <c r="A285" s="4"/>
      <c r="B285" s="4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>
      <c r="A286" s="4"/>
      <c r="B286" s="4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>
      <c r="A287" s="4"/>
      <c r="B287" s="4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>
      <c r="A288" s="4"/>
      <c r="B288" s="4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>
      <c r="A289" s="4"/>
      <c r="B289" s="4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>
      <c r="A290" s="4"/>
      <c r="B290" s="4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>
      <c r="A291" s="4"/>
      <c r="B291" s="4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>
      <c r="A292" s="4"/>
      <c r="B292" s="4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>
      <c r="A293" s="4"/>
      <c r="B293" s="4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>
      <c r="A294" s="4"/>
      <c r="B294" s="4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>
      <c r="A295" s="4"/>
      <c r="B295" s="4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>
      <c r="A296" s="4"/>
      <c r="B296" s="4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>
      <c r="A297" s="4"/>
      <c r="B297" s="4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>
      <c r="A298" s="4"/>
      <c r="B298" s="4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>
      <c r="A299" s="4"/>
      <c r="B299" s="4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>
      <c r="A300" s="4"/>
      <c r="B300" s="4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>
      <c r="A301" s="4"/>
      <c r="B301" s="4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>
      <c r="A302" s="4"/>
      <c r="B302" s="4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>
      <c r="A303" s="4"/>
      <c r="B303" s="4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>
      <c r="A304" s="4"/>
      <c r="B304" s="4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>
      <c r="A305" s="4"/>
      <c r="B305" s="4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>
      <c r="A306" s="4"/>
      <c r="B306" s="4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>
      <c r="A307" s="4"/>
      <c r="B307" s="4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>
      <c r="A308" s="4"/>
      <c r="B308" s="4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>
      <c r="A309" s="4"/>
      <c r="B309" s="4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>
      <c r="A310" s="4"/>
      <c r="B310" s="4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>
      <c r="A311" s="4"/>
      <c r="B311" s="4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>
      <c r="A312" s="4"/>
      <c r="B312" s="4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>
      <c r="A313" s="4"/>
      <c r="B313" s="4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>
      <c r="A314" s="4"/>
      <c r="B314" s="4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>
      <c r="A315" s="4"/>
      <c r="B315" s="4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>
      <c r="A316" s="4"/>
      <c r="B316" s="4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>
      <c r="A317" s="4"/>
      <c r="B317" s="4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>
      <c r="A318" s="4"/>
      <c r="B318" s="4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>
      <c r="A319" s="4"/>
      <c r="B319" s="4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>
      <c r="A320" s="4"/>
      <c r="B320" s="4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>
      <c r="A321" s="4"/>
      <c r="B321" s="4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>
      <c r="A322" s="4"/>
      <c r="B322" s="4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>
      <c r="A323" s="4"/>
      <c r="B323" s="4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>
      <c r="A324" s="4"/>
      <c r="B324" s="4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>
      <c r="A325" s="4"/>
      <c r="B325" s="4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>
      <c r="A326" s="4"/>
      <c r="B326" s="4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>
      <c r="A327" s="4"/>
      <c r="B327" s="4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>
      <c r="A328" s="4"/>
      <c r="B328" s="4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>
      <c r="A329" s="4"/>
      <c r="B329" s="4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>
      <c r="A330" s="4"/>
      <c r="B330" s="4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>
      <c r="A331" s="4"/>
      <c r="B331" s="4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>
      <c r="A332" s="4"/>
      <c r="B332" s="4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>
      <c r="A333" s="4"/>
      <c r="B333" s="4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>
      <c r="A334" s="4"/>
      <c r="B334" s="4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>
      <c r="A335" s="4"/>
      <c r="B335" s="4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>
      <c r="A336" s="4"/>
      <c r="B336" s="4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>
      <c r="A337" s="4"/>
      <c r="B337" s="4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>
      <c r="A338" s="4"/>
      <c r="B338" s="4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>
      <c r="A339" s="4"/>
      <c r="B339" s="4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>
      <c r="A340" s="4"/>
      <c r="B340" s="4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>
      <c r="A341" s="4"/>
      <c r="B341" s="4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>
      <c r="A342" s="4"/>
      <c r="B342" s="4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>
      <c r="A343" s="4"/>
      <c r="B343" s="4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4"/>
      <c r="B344" s="4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>
      <c r="A345" s="4"/>
      <c r="B345" s="4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>
      <c r="A346" s="4"/>
      <c r="B346" s="4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>
      <c r="A347" s="4"/>
      <c r="B347" s="4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>
      <c r="A348" s="4"/>
      <c r="B348" s="4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>
      <c r="A349" s="4"/>
      <c r="B349" s="4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>
      <c r="A350" s="4"/>
      <c r="B350" s="4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>
      <c r="A351" s="4"/>
      <c r="B351" s="4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>
      <c r="A352" s="4"/>
      <c r="B352" s="4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>
      <c r="A353" s="4"/>
      <c r="B353" s="4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>
      <c r="A354" s="4"/>
      <c r="B354" s="4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>
      <c r="A355" s="4"/>
      <c r="B355" s="4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>
      <c r="A356" s="4"/>
      <c r="B356" s="4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>
      <c r="A357" s="4"/>
      <c r="B357" s="4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4"/>
      <c r="B358" s="4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>
      <c r="A359" s="4"/>
      <c r="B359" s="4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>
      <c r="A360" s="4"/>
      <c r="B360" s="4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>
      <c r="A361" s="4"/>
      <c r="B361" s="4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>
      <c r="A362" s="4"/>
      <c r="B362" s="4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>
      <c r="A363" s="4"/>
      <c r="B363" s="4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>
      <c r="A364" s="4"/>
      <c r="B364" s="4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>
      <c r="A365" s="4"/>
      <c r="B365" s="4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>
      <c r="A366" s="4"/>
      <c r="B366" s="4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>
      <c r="A367" s="4"/>
      <c r="B367" s="4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>
      <c r="A368" s="4"/>
      <c r="B368" s="4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>
      <c r="A369" s="4"/>
      <c r="B369" s="4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>
      <c r="A370" s="4"/>
      <c r="B370" s="4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>
      <c r="A371" s="4"/>
      <c r="B371" s="4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>
      <c r="A372" s="4"/>
      <c r="B372" s="4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>
      <c r="A373" s="4"/>
      <c r="B373" s="4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>
      <c r="A374" s="4"/>
      <c r="B374" s="4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>
      <c r="A375" s="4"/>
      <c r="B375" s="4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>
      <c r="A376" s="4"/>
      <c r="B376" s="4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>
      <c r="A377" s="4"/>
      <c r="B377" s="4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>
      <c r="A378" s="4"/>
      <c r="B378" s="4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>
      <c r="A379" s="4"/>
      <c r="B379" s="4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>
      <c r="A380" s="4"/>
      <c r="B380" s="4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>
      <c r="A381" s="4"/>
      <c r="B381" s="4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>
      <c r="A382" s="4"/>
      <c r="B382" s="4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>
      <c r="A383" s="4"/>
      <c r="B383" s="4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>
      <c r="A384" s="4"/>
      <c r="B384" s="4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>
      <c r="A385" s="4"/>
      <c r="B385" s="4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>
      <c r="A386" s="4"/>
      <c r="B386" s="4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>
      <c r="A387" s="4"/>
      <c r="B387" s="4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>
      <c r="A388" s="4"/>
      <c r="B388" s="4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>
      <c r="A389" s="4"/>
      <c r="B389" s="4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>
      <c r="A390" s="4"/>
      <c r="B390" s="4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>
      <c r="A391" s="4"/>
      <c r="B391" s="4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>
      <c r="A392" s="4"/>
      <c r="B392" s="4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>
      <c r="A393" s="4"/>
      <c r="B393" s="4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>
      <c r="A394" s="4"/>
      <c r="B394" s="4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>
      <c r="A395" s="4"/>
      <c r="B395" s="4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>
      <c r="A396" s="4"/>
      <c r="B396" s="4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>
      <c r="A397" s="4"/>
      <c r="B397" s="4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>
      <c r="A398" s="4"/>
      <c r="B398" s="4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>
      <c r="A399" s="4"/>
      <c r="B399" s="4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>
      <c r="A400" s="4"/>
      <c r="B400" s="4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>
      <c r="A401" s="4"/>
      <c r="B401" s="4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>
      <c r="A402" s="4"/>
      <c r="B402" s="4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>
      <c r="A403" s="4"/>
      <c r="B403" s="4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>
      <c r="A404" s="4"/>
      <c r="B404" s="4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>
      <c r="A405" s="4"/>
      <c r="B405" s="4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>
      <c r="A406" s="4"/>
      <c r="B406" s="4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>
      <c r="A407" s="4"/>
      <c r="B407" s="4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>
      <c r="A408" s="4"/>
      <c r="B408" s="4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>
      <c r="A409" s="4"/>
      <c r="B409" s="4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>
      <c r="A410" s="4"/>
      <c r="B410" s="4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>
      <c r="A411" s="4"/>
      <c r="B411" s="4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>
      <c r="A412" s="4"/>
      <c r="B412" s="4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>
      <c r="A413" s="4"/>
      <c r="B413" s="4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>
      <c r="A414" s="4"/>
      <c r="B414" s="4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>
      <c r="A415" s="4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>
      <c r="A416" s="4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>
      <c r="A417" s="4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>
      <c r="A418" s="4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>
      <c r="A419" s="4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>
      <c r="A420" s="4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>
      <c r="A421" s="4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>
      <c r="A422" s="4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>
      <c r="A423" s="4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>
      <c r="A424" s="4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>
      <c r="A425" s="4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>
      <c r="A426" s="4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>
      <c r="A427" s="4"/>
      <c r="B427" s="4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>
      <c r="A428" s="4"/>
      <c r="B428" s="4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>
      <c r="A429" s="4"/>
      <c r="B429" s="4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>
      <c r="A430" s="4"/>
      <c r="B430" s="4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>
      <c r="A431" s="4"/>
      <c r="B431" s="4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>
      <c r="A432" s="4"/>
      <c r="B432" s="4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>
      <c r="A433" s="4"/>
      <c r="B433" s="4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>
      <c r="A434" s="4"/>
      <c r="B434" s="4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>
      <c r="A435" s="4"/>
      <c r="B435" s="4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>
      <c r="A436" s="4"/>
      <c r="B436" s="4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>
      <c r="A437" s="4"/>
      <c r="B437" s="4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>
      <c r="A438" s="4"/>
      <c r="B438" s="4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>
      <c r="A439" s="4"/>
      <c r="B439" s="4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>
      <c r="A440" s="4"/>
      <c r="B440" s="4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>
      <c r="A441" s="4"/>
      <c r="B441" s="4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>
      <c r="A442" s="4"/>
      <c r="B442" s="4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>
      <c r="A443" s="4"/>
      <c r="B443" s="4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>
      <c r="A444" s="4"/>
      <c r="B444" s="4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>
      <c r="A445" s="4"/>
      <c r="B445" s="4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>
      <c r="A446" s="4"/>
      <c r="B446" s="4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>
      <c r="A447" s="4"/>
      <c r="B447" s="4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>
      <c r="A448" s="4"/>
      <c r="B448" s="4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>
      <c r="A449" s="4"/>
      <c r="B449" s="4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>
      <c r="A450" s="4"/>
      <c r="B450" s="4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>
      <c r="A451" s="4"/>
      <c r="B451" s="4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>
      <c r="A452" s="4"/>
      <c r="B452" s="4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>
      <c r="A453" s="4"/>
      <c r="B453" s="4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>
      <c r="A454" s="4"/>
      <c r="B454" s="4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>
      <c r="A455" s="4"/>
      <c r="B455" s="4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>
      <c r="A456" s="4"/>
      <c r="B456" s="4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>
      <c r="A457" s="4"/>
      <c r="B457" s="4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>
      <c r="A458" s="4"/>
      <c r="B458" s="4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>
      <c r="A459" s="4"/>
      <c r="B459" s="4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>
      <c r="A460" s="4"/>
      <c r="B460" s="4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>
      <c r="A461" s="4"/>
      <c r="B461" s="4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>
      <c r="A462" s="4"/>
      <c r="B462" s="4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>
      <c r="A463" s="4"/>
      <c r="B463" s="4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>
      <c r="A464" s="4"/>
      <c r="B464" s="4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>
      <c r="A465" s="4"/>
      <c r="B465" s="4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>
      <c r="A466" s="4"/>
      <c r="B466" s="4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>
      <c r="A467" s="4"/>
      <c r="B467" s="4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>
      <c r="A468" s="4"/>
      <c r="B468" s="4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>
      <c r="A469" s="4"/>
      <c r="B469" s="4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>
      <c r="A470" s="4"/>
      <c r="B470" s="4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>
      <c r="A471" s="4"/>
      <c r="B471" s="4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>
      <c r="A472" s="4"/>
      <c r="B472" s="4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>
      <c r="A473" s="4"/>
      <c r="B473" s="4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>
      <c r="A474" s="4"/>
      <c r="B474" s="4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>
      <c r="A475" s="4"/>
      <c r="B475" s="4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>
      <c r="A476" s="4"/>
      <c r="B476" s="4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>
      <c r="A477" s="4"/>
      <c r="B477" s="4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>
      <c r="A478" s="4"/>
      <c r="B478" s="4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>
      <c r="A479" s="4"/>
      <c r="B479" s="4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>
      <c r="A480" s="4"/>
      <c r="B480" s="4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>
      <c r="A481" s="4"/>
      <c r="B481" s="4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>
      <c r="A482" s="4"/>
      <c r="B482" s="4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>
      <c r="A483" s="4"/>
      <c r="B483" s="4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>
      <c r="A484" s="4"/>
      <c r="B484" s="4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>
      <c r="A485" s="4"/>
      <c r="B485" s="4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>
      <c r="A486" s="4"/>
      <c r="B486" s="4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>
      <c r="A487" s="4"/>
      <c r="B487" s="4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>
      <c r="A488" s="4"/>
      <c r="B488" s="4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>
      <c r="A489" s="4"/>
      <c r="B489" s="4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>
      <c r="A490" s="4"/>
      <c r="B490" s="4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>
      <c r="A491" s="4"/>
      <c r="B491" s="4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>
      <c r="A492" s="4"/>
      <c r="B492" s="4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>
      <c r="A493" s="4"/>
      <c r="B493" s="4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>
      <c r="A494" s="4"/>
      <c r="B494" s="4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>
      <c r="A495" s="4"/>
      <c r="B495" s="4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>
      <c r="A496" s="4"/>
      <c r="B496" s="4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>
      <c r="A497" s="4"/>
      <c r="B497" s="4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>
      <c r="A498" s="4"/>
      <c r="B498" s="4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>
      <c r="A499" s="4"/>
      <c r="B499" s="4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>
      <c r="A500" s="4"/>
      <c r="B500" s="4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>
      <c r="A501" s="4"/>
      <c r="B501" s="4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>
      <c r="A502" s="4"/>
      <c r="B502" s="4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>
      <c r="A503" s="4"/>
      <c r="B503" s="4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>
      <c r="A504" s="4"/>
      <c r="B504" s="4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>
      <c r="A505" s="4"/>
      <c r="B505" s="4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>
      <c r="A506" s="4"/>
      <c r="B506" s="4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>
      <c r="A507" s="4"/>
      <c r="B507" s="4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>
      <c r="A508" s="4"/>
      <c r="B508" s="4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>
      <c r="A509" s="4"/>
      <c r="B509" s="4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>
      <c r="A510" s="4"/>
      <c r="B510" s="4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>
      <c r="A511" s="4"/>
      <c r="B511" s="4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>
      <c r="A512" s="4"/>
      <c r="B512" s="4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>
      <c r="A513" s="4"/>
      <c r="B513" s="4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>
      <c r="A514" s="4"/>
      <c r="B514" s="4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>
      <c r="A515" s="4"/>
      <c r="B515" s="4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>
      <c r="A516" s="4"/>
      <c r="B516" s="4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>
      <c r="A517" s="4"/>
      <c r="B517" s="4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>
      <c r="A518" s="4"/>
      <c r="B518" s="4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>
      <c r="A519" s="4"/>
      <c r="B519" s="4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>
      <c r="A520" s="4"/>
      <c r="B520" s="4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>
      <c r="A521" s="4"/>
      <c r="B521" s="4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>
      <c r="A522" s="4"/>
      <c r="B522" s="4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>
      <c r="A523" s="4"/>
      <c r="B523" s="4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>
      <c r="A524" s="4"/>
      <c r="B524" s="4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>
      <c r="A525" s="4"/>
      <c r="B525" s="4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>
      <c r="A526" s="4"/>
      <c r="B526" s="4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>
      <c r="A527" s="4"/>
      <c r="B527" s="4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>
      <c r="A528" s="4"/>
      <c r="B528" s="4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>
      <c r="A529" s="4"/>
      <c r="B529" s="4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>
      <c r="A530" s="4"/>
      <c r="B530" s="4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>
      <c r="A531" s="4"/>
      <c r="B531" s="4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>
      <c r="A532" s="4"/>
      <c r="B532" s="4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>
      <c r="A533" s="4"/>
      <c r="B533" s="4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>
      <c r="A534" s="4"/>
      <c r="B534" s="4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>
      <c r="A535" s="4"/>
      <c r="B535" s="4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>
      <c r="A536" s="4"/>
      <c r="B536" s="4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>
      <c r="A537" s="4"/>
      <c r="B537" s="4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>
      <c r="A538" s="4"/>
      <c r="B538" s="4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>
      <c r="A539" s="4"/>
      <c r="B539" s="4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>
      <c r="A540" s="4"/>
      <c r="B540" s="4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>
      <c r="A541" s="4"/>
      <c r="B541" s="4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>
      <c r="A542" s="4"/>
      <c r="B542" s="4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>
      <c r="A543" s="4"/>
      <c r="B543" s="4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>
      <c r="A544" s="4"/>
      <c r="B544" s="4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>
      <c r="A545" s="4"/>
      <c r="B545" s="4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>
      <c r="A546" s="4"/>
      <c r="B546" s="4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>
      <c r="A547" s="4"/>
      <c r="B547" s="4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>
      <c r="A548" s="4"/>
      <c r="B548" s="4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>
      <c r="A549" s="4"/>
      <c r="B549" s="4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>
      <c r="A550" s="4"/>
      <c r="B550" s="4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>
      <c r="A551" s="4"/>
      <c r="B551" s="4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>
      <c r="A552" s="4"/>
      <c r="B552" s="4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>
      <c r="A553" s="4"/>
      <c r="B553" s="4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>
      <c r="A554" s="4"/>
      <c r="B554" s="4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>
      <c r="A555" s="4"/>
      <c r="B555" s="4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>
      <c r="A556" s="4"/>
      <c r="B556" s="4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>
      <c r="A557" s="4"/>
      <c r="B557" s="4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>
      <c r="A558" s="4"/>
      <c r="B558" s="4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>
      <c r="A559" s="4"/>
      <c r="B559" s="4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>
      <c r="A560" s="4"/>
      <c r="B560" s="4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>
      <c r="A561" s="4"/>
      <c r="B561" s="4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>
      <c r="A562" s="4"/>
      <c r="B562" s="4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>
      <c r="A563" s="4"/>
      <c r="B563" s="4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>
      <c r="A564" s="4"/>
      <c r="B564" s="4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>
      <c r="A565" s="4"/>
      <c r="B565" s="4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>
      <c r="A566" s="4"/>
      <c r="B566" s="4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>
      <c r="A567" s="4"/>
      <c r="B567" s="4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>
      <c r="A568" s="4"/>
      <c r="B568" s="4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>
      <c r="A569" s="4"/>
      <c r="B569" s="4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>
      <c r="A570" s="4"/>
      <c r="B570" s="4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>
      <c r="A571" s="4"/>
      <c r="B571" s="4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>
      <c r="A572" s="4"/>
      <c r="B572" s="4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>
      <c r="A573" s="4"/>
      <c r="B573" s="4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>
      <c r="A574" s="4"/>
      <c r="B574" s="4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>
      <c r="A575" s="4"/>
      <c r="B575" s="4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>
      <c r="A576" s="4"/>
      <c r="B576" s="4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>
      <c r="A577" s="4"/>
      <c r="B577" s="4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>
      <c r="A578" s="4"/>
      <c r="B578" s="4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>
      <c r="A579" s="4"/>
      <c r="B579" s="4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>
      <c r="A580" s="4"/>
      <c r="B580" s="4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>
      <c r="A581" s="4"/>
      <c r="B581" s="4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>
      <c r="A582" s="4"/>
      <c r="B582" s="4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>
      <c r="A583" s="4"/>
      <c r="B583" s="4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>
      <c r="A584" s="4"/>
      <c r="B584" s="4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>
      <c r="A585" s="4"/>
      <c r="B585" s="4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>
      <c r="A586" s="4"/>
      <c r="B586" s="4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>
      <c r="A587" s="4"/>
      <c r="B587" s="4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>
      <c r="A588" s="4"/>
      <c r="B588" s="4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>
      <c r="A589" s="4"/>
      <c r="B589" s="4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>
      <c r="A590" s="4"/>
      <c r="B590" s="4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>
      <c r="A591" s="4"/>
      <c r="B591" s="4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>
      <c r="A592" s="4"/>
      <c r="B592" s="4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>
      <c r="A593" s="4"/>
      <c r="B593" s="4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>
      <c r="A594" s="4"/>
      <c r="B594" s="4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>
      <c r="A595" s="4"/>
      <c r="B595" s="4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>
      <c r="A596" s="4"/>
      <c r="B596" s="4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>
      <c r="A597" s="4"/>
      <c r="B597" s="4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>
      <c r="A598" s="4"/>
      <c r="B598" s="4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>
      <c r="A599" s="4"/>
      <c r="B599" s="4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>
      <c r="A600" s="4"/>
      <c r="B600" s="4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>
      <c r="A601" s="4"/>
      <c r="B601" s="4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>
      <c r="A602" s="4"/>
      <c r="B602" s="4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>
      <c r="A603" s="4"/>
      <c r="B603" s="4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>
      <c r="A604" s="4"/>
      <c r="B604" s="4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>
      <c r="A605" s="4"/>
      <c r="B605" s="4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>
      <c r="A606" s="4"/>
      <c r="B606" s="4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>
      <c r="A607" s="4"/>
      <c r="B607" s="4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>
      <c r="A608" s="4"/>
      <c r="B608" s="4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>
      <c r="A609" s="4"/>
      <c r="B609" s="4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>
      <c r="A610" s="4"/>
      <c r="B610" s="4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>
      <c r="A611" s="4"/>
      <c r="B611" s="4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>
      <c r="A612" s="4"/>
      <c r="B612" s="4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>
      <c r="A613" s="4"/>
      <c r="B613" s="4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>
      <c r="A614" s="4"/>
      <c r="B614" s="4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>
      <c r="A615" s="4"/>
      <c r="B615" s="4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>
      <c r="A616" s="4"/>
      <c r="B616" s="4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>
      <c r="A617" s="4"/>
      <c r="B617" s="4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>
      <c r="A618" s="4"/>
      <c r="B618" s="4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>
      <c r="A619" s="4"/>
      <c r="B619" s="4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>
      <c r="A620" s="4"/>
      <c r="B620" s="4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>
      <c r="A621" s="4"/>
      <c r="B621" s="4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>
      <c r="A622" s="4"/>
      <c r="B622" s="4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>
      <c r="A623" s="4"/>
      <c r="B623" s="4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>
      <c r="A624" s="4"/>
      <c r="B624" s="4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>
      <c r="A625" s="4"/>
      <c r="B625" s="4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>
      <c r="A626" s="4"/>
      <c r="B626" s="4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>
      <c r="A627" s="4"/>
      <c r="B627" s="4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>
      <c r="A628" s="4"/>
      <c r="B628" s="4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>
      <c r="A629" s="4"/>
      <c r="B629" s="4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>
      <c r="A630" s="4"/>
      <c r="B630" s="4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>
      <c r="A631" s="4"/>
      <c r="B631" s="4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>
      <c r="A632" s="4"/>
      <c r="B632" s="4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>
      <c r="A633" s="4"/>
      <c r="B633" s="4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>
      <c r="A634" s="4"/>
      <c r="B634" s="4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>
      <c r="A635" s="4"/>
      <c r="B635" s="4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>
      <c r="A636" s="4"/>
      <c r="B636" s="4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>
      <c r="A637" s="4"/>
      <c r="B637" s="4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>
      <c r="A638" s="4"/>
      <c r="B638" s="4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>
      <c r="A639" s="4"/>
      <c r="B639" s="4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>
      <c r="A640" s="4"/>
      <c r="B640" s="4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>
      <c r="A641" s="4"/>
      <c r="B641" s="4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>
      <c r="A642" s="4"/>
      <c r="B642" s="4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>
      <c r="A643" s="4"/>
      <c r="B643" s="4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>
      <c r="A644" s="4"/>
      <c r="B644" s="4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>
      <c r="A645" s="4"/>
      <c r="B645" s="4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>
      <c r="A646" s="4"/>
      <c r="B646" s="4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>
      <c r="A647" s="4"/>
      <c r="B647" s="4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>
      <c r="A648" s="4"/>
      <c r="B648" s="4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>
      <c r="A649" s="4"/>
      <c r="B649" s="4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>
      <c r="A650" s="4"/>
      <c r="B650" s="4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>
      <c r="A651" s="4"/>
      <c r="B651" s="4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>
      <c r="A652" s="4"/>
      <c r="B652" s="4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>
      <c r="A653" s="4"/>
      <c r="B653" s="4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>
      <c r="A654" s="4"/>
      <c r="B654" s="4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>
      <c r="A655" s="4"/>
      <c r="B655" s="4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>
      <c r="A656" s="4"/>
      <c r="B656" s="4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>
      <c r="A657" s="4"/>
      <c r="B657" s="4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>
      <c r="A658" s="4"/>
      <c r="B658" s="4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>
      <c r="A659" s="4"/>
      <c r="B659" s="4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>
      <c r="A660" s="4"/>
      <c r="B660" s="4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>
      <c r="A661" s="4"/>
      <c r="B661" s="4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>
      <c r="A662" s="4"/>
      <c r="B662" s="4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>
      <c r="A663" s="4"/>
      <c r="B663" s="4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>
      <c r="A664" s="4"/>
      <c r="B664" s="4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>
      <c r="A665" s="4"/>
      <c r="B665" s="4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>
      <c r="A666" s="4"/>
      <c r="B666" s="4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>
      <c r="A667" s="4"/>
      <c r="B667" s="4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>
      <c r="A668" s="4"/>
      <c r="B668" s="4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>
      <c r="A669" s="4"/>
      <c r="B669" s="4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>
      <c r="A670" s="4"/>
      <c r="B670" s="4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>
      <c r="A671" s="4"/>
      <c r="B671" s="4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>
      <c r="A672" s="4"/>
      <c r="B672" s="4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>
      <c r="A673" s="4"/>
      <c r="B673" s="4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>
      <c r="A674" s="4"/>
      <c r="B674" s="4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>
      <c r="A675" s="4"/>
      <c r="B675" s="4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>
      <c r="A676" s="4"/>
      <c r="B676" s="4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>
      <c r="A677" s="4"/>
      <c r="B677" s="4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>
      <c r="A678" s="4"/>
      <c r="B678" s="4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>
      <c r="A679" s="4"/>
      <c r="B679" s="4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>
      <c r="A680" s="4"/>
      <c r="B680" s="4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>
      <c r="A681" s="4"/>
      <c r="B681" s="4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>
      <c r="A682" s="4"/>
      <c r="B682" s="4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>
      <c r="A683" s="4"/>
      <c r="B683" s="4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>
      <c r="A684" s="4"/>
      <c r="B684" s="4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>
      <c r="A685" s="4"/>
      <c r="B685" s="4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>
      <c r="A686" s="4"/>
      <c r="B686" s="4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>
      <c r="A687" s="4"/>
      <c r="B687" s="4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>
      <c r="A688" s="4"/>
      <c r="B688" s="4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>
      <c r="A689" s="4"/>
      <c r="B689" s="4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>
      <c r="A690" s="4"/>
      <c r="B690" s="4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>
      <c r="A691" s="4"/>
      <c r="B691" s="4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>
      <c r="A692" s="4"/>
      <c r="B692" s="4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>
      <c r="A693" s="4"/>
      <c r="B693" s="4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>
      <c r="A694" s="4"/>
      <c r="B694" s="4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>
      <c r="A695" s="4"/>
      <c r="B695" s="4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>
      <c r="A696" s="4"/>
      <c r="B696" s="4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>
      <c r="A697" s="4"/>
      <c r="B697" s="4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>
      <c r="A698" s="4"/>
      <c r="B698" s="4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>
      <c r="A699" s="4"/>
      <c r="B699" s="4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>
      <c r="A700" s="4"/>
      <c r="B700" s="4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>
      <c r="A701" s="4"/>
      <c r="B701" s="4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>
      <c r="A702" s="4"/>
      <c r="B702" s="4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>
      <c r="A703" s="4"/>
      <c r="B703" s="4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>
      <c r="A704" s="4"/>
      <c r="B704" s="4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>
      <c r="A705" s="4"/>
      <c r="B705" s="4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>
      <c r="A706" s="4"/>
      <c r="B706" s="4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>
      <c r="A707" s="4"/>
      <c r="B707" s="4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>
      <c r="A708" s="4"/>
      <c r="B708" s="4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>
      <c r="A709" s="4"/>
      <c r="B709" s="4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>
      <c r="A710" s="4"/>
      <c r="B710" s="4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>
      <c r="A711" s="4"/>
      <c r="B711" s="4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>
      <c r="A712" s="4"/>
      <c r="B712" s="4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>
      <c r="A713" s="4"/>
      <c r="B713" s="4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>
      <c r="A714" s="4"/>
      <c r="B714" s="4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>
      <c r="A715" s="4"/>
      <c r="B715" s="4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>
      <c r="A716" s="4"/>
      <c r="B716" s="4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>
      <c r="A717" s="4"/>
      <c r="B717" s="4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>
      <c r="A718" s="4"/>
      <c r="B718" s="4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>
      <c r="A719" s="4"/>
      <c r="B719" s="4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>
      <c r="A720" s="4"/>
      <c r="B720" s="4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>
      <c r="A721" s="4"/>
      <c r="B721" s="4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>
      <c r="A722" s="4"/>
      <c r="B722" s="4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>
      <c r="A723" s="4"/>
      <c r="B723" s="4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>
      <c r="A724" s="4"/>
      <c r="B724" s="4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>
      <c r="A725" s="4"/>
      <c r="B725" s="4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>
      <c r="A726" s="4"/>
      <c r="B726" s="4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>
      <c r="A727" s="4"/>
      <c r="B727" s="4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>
      <c r="A728" s="4"/>
      <c r="B728" s="4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>
      <c r="A729" s="4"/>
      <c r="B729" s="4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>
      <c r="A730" s="4"/>
      <c r="B730" s="4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>
      <c r="A731" s="4"/>
      <c r="B731" s="4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>
      <c r="A732" s="4"/>
      <c r="B732" s="4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>
      <c r="A733" s="4"/>
      <c r="B733" s="4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>
      <c r="A734" s="4"/>
      <c r="B734" s="4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>
      <c r="A735" s="4"/>
      <c r="B735" s="4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>
      <c r="A736" s="4"/>
      <c r="B736" s="4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>
      <c r="A737" s="4"/>
      <c r="B737" s="4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>
      <c r="A738" s="4"/>
      <c r="B738" s="4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>
      <c r="A739" s="4"/>
      <c r="B739" s="4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>
      <c r="A740" s="4"/>
      <c r="B740" s="4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>
      <c r="A741" s="4"/>
      <c r="B741" s="4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>
      <c r="A742" s="4"/>
      <c r="B742" s="4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>
      <c r="A743" s="4"/>
      <c r="B743" s="4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>
      <c r="A744" s="4"/>
      <c r="B744" s="4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>
      <c r="A745" s="4"/>
      <c r="B745" s="4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>
      <c r="A746" s="4"/>
      <c r="B746" s="4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>
      <c r="A747" s="4"/>
      <c r="B747" s="4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>
      <c r="A748" s="4"/>
      <c r="B748" s="4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>
      <c r="A749" s="4"/>
      <c r="B749" s="4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>
      <c r="A750" s="4"/>
      <c r="B750" s="4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>
      <c r="A751" s="4"/>
      <c r="B751" s="4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>
      <c r="A752" s="4"/>
      <c r="B752" s="4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>
      <c r="A753" s="4"/>
      <c r="B753" s="4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>
      <c r="A754" s="4"/>
      <c r="B754" s="4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>
      <c r="A755" s="4"/>
      <c r="B755" s="4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>
      <c r="A756" s="4"/>
      <c r="B756" s="4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>
      <c r="A757" s="4"/>
      <c r="B757" s="4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>
      <c r="A758" s="4"/>
      <c r="B758" s="4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>
      <c r="A759" s="4"/>
      <c r="B759" s="4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>
      <c r="A760" s="4"/>
      <c r="B760" s="4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>
      <c r="A761" s="4"/>
      <c r="B761" s="4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>
      <c r="A762" s="4"/>
      <c r="B762" s="4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>
      <c r="A763" s="4"/>
      <c r="B763" s="4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>
      <c r="A764" s="4"/>
      <c r="B764" s="4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>
      <c r="A765" s="4"/>
      <c r="B765" s="4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>
      <c r="A766" s="4"/>
      <c r="B766" s="4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>
      <c r="A767" s="4"/>
      <c r="B767" s="4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>
      <c r="A768" s="4"/>
      <c r="B768" s="4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>
      <c r="A769" s="4"/>
      <c r="B769" s="4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>
      <c r="A770" s="4"/>
      <c r="B770" s="4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>
      <c r="A771" s="4"/>
      <c r="B771" s="4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>
      <c r="A772" s="4"/>
      <c r="B772" s="4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>
      <c r="A773" s="4"/>
      <c r="B773" s="4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>
      <c r="A774" s="4"/>
      <c r="B774" s="4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>
      <c r="A775" s="4"/>
      <c r="B775" s="4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>
      <c r="A776" s="4"/>
      <c r="B776" s="4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>
      <c r="A777" s="4"/>
      <c r="B777" s="4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>
      <c r="A778" s="4"/>
      <c r="B778" s="4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>
      <c r="A779" s="4"/>
      <c r="B779" s="4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>
      <c r="A780" s="4"/>
      <c r="B780" s="4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>
      <c r="A781" s="4"/>
      <c r="B781" s="4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>
      <c r="A782" s="4"/>
      <c r="B782" s="4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>
      <c r="A783" s="4"/>
      <c r="B783" s="4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>
      <c r="A784" s="4"/>
      <c r="B784" s="4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>
      <c r="A785" s="4"/>
      <c r="B785" s="4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>
      <c r="A786" s="4"/>
      <c r="B786" s="4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>
      <c r="A787" s="4"/>
      <c r="B787" s="4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>
      <c r="A788" s="4"/>
      <c r="B788" s="4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>
      <c r="A789" s="4"/>
      <c r="B789" s="4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>
      <c r="A790" s="4"/>
      <c r="B790" s="4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>
      <c r="A791" s="4"/>
      <c r="B791" s="4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>
      <c r="A792" s="4"/>
      <c r="B792" s="4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>
      <c r="A793" s="4"/>
      <c r="B793" s="4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>
      <c r="A794" s="4"/>
      <c r="B794" s="4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>
      <c r="A795" s="4"/>
      <c r="B795" s="4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>
      <c r="A796" s="4"/>
      <c r="B796" s="4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>
      <c r="A797" s="4"/>
      <c r="B797" s="4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>
      <c r="A798" s="4"/>
      <c r="B798" s="4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>
      <c r="A799" s="4"/>
      <c r="B799" s="4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>
      <c r="A800" s="4"/>
      <c r="B800" s="4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>
      <c r="A801" s="4"/>
      <c r="B801" s="4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>
      <c r="A802" s="4"/>
      <c r="B802" s="4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>
      <c r="A803" s="4"/>
      <c r="B803" s="4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>
      <c r="A804" s="4"/>
      <c r="B804" s="4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>
      <c r="A805" s="4"/>
      <c r="B805" s="4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>
      <c r="A806" s="4"/>
      <c r="B806" s="4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>
      <c r="A807" s="4"/>
      <c r="B807" s="4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>
      <c r="A808" s="4"/>
      <c r="B808" s="4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>
      <c r="A809" s="4"/>
      <c r="B809" s="4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>
      <c r="A810" s="4"/>
      <c r="B810" s="4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>
      <c r="A811" s="4"/>
      <c r="B811" s="4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>
      <c r="A812" s="4"/>
      <c r="B812" s="4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>
      <c r="A813" s="4"/>
      <c r="B813" s="4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>
      <c r="A814" s="4"/>
      <c r="B814" s="4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>
      <c r="A815" s="4"/>
      <c r="B815" s="4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>
      <c r="A816" s="4"/>
      <c r="B816" s="4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>
      <c r="A817" s="4"/>
      <c r="B817" s="4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>
      <c r="A818" s="4"/>
      <c r="B818" s="4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>
      <c r="A819" s="4"/>
      <c r="B819" s="4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>
      <c r="A820" s="4"/>
      <c r="B820" s="4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>
      <c r="A821" s="4"/>
      <c r="B821" s="4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>
      <c r="A822" s="4"/>
      <c r="B822" s="4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>
      <c r="A823" s="4"/>
      <c r="B823" s="4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>
      <c r="A824" s="4"/>
      <c r="B824" s="4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>
      <c r="A825" s="4"/>
      <c r="B825" s="4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>
      <c r="A826" s="4"/>
      <c r="B826" s="4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>
      <c r="A827" s="4"/>
      <c r="B827" s="4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>
      <c r="A828" s="4"/>
      <c r="B828" s="4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>
      <c r="A829" s="4"/>
      <c r="B829" s="4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>
      <c r="A830" s="4"/>
      <c r="B830" s="4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>
      <c r="A831" s="4"/>
      <c r="B831" s="4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>
      <c r="A832" s="4"/>
      <c r="B832" s="4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>
      <c r="A833" s="4"/>
      <c r="B833" s="4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>
      <c r="A834" s="4"/>
      <c r="B834" s="4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>
      <c r="A835" s="4"/>
      <c r="B835" s="4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>
      <c r="A836" s="4"/>
      <c r="B836" s="4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>
      <c r="A837" s="4"/>
      <c r="B837" s="4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>
      <c r="A838" s="4"/>
      <c r="B838" s="4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>
      <c r="A839" s="4"/>
      <c r="B839" s="4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>
      <c r="A840" s="4"/>
      <c r="B840" s="4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>
      <c r="A841" s="4"/>
      <c r="B841" s="4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>
      <c r="A842" s="4"/>
      <c r="B842" s="4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>
      <c r="A843" s="4"/>
      <c r="B843" s="4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>
      <c r="A844" s="4"/>
      <c r="B844" s="4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>
      <c r="A845" s="4"/>
      <c r="B845" s="4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>
      <c r="A846" s="4"/>
      <c r="B846" s="4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>
      <c r="A847" s="4"/>
      <c r="B847" s="4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>
      <c r="A848" s="4"/>
      <c r="B848" s="4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>
      <c r="A849" s="4"/>
      <c r="B849" s="4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>
      <c r="A850" s="4"/>
      <c r="B850" s="4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>
      <c r="A851" s="4"/>
      <c r="B851" s="4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>
      <c r="A852" s="4"/>
      <c r="B852" s="4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>
      <c r="A853" s="4"/>
      <c r="B853" s="4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>
      <c r="A854" s="4"/>
      <c r="B854" s="4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>
      <c r="A855" s="4"/>
      <c r="B855" s="4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>
      <c r="A856" s="4"/>
      <c r="B856" s="4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>
      <c r="A857" s="4"/>
      <c r="B857" s="4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>
      <c r="A858" s="4"/>
      <c r="B858" s="4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>
      <c r="A859" s="4"/>
      <c r="B859" s="4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>
      <c r="A860" s="4"/>
      <c r="B860" s="4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>
      <c r="A861" s="4"/>
      <c r="B861" s="4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>
      <c r="A862" s="4"/>
      <c r="B862" s="4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>
      <c r="A863" s="4"/>
      <c r="B863" s="4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>
      <c r="A864" s="4"/>
      <c r="B864" s="4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>
      <c r="A865" s="4"/>
      <c r="B865" s="4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>
      <c r="A866" s="4"/>
      <c r="B866" s="4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>
      <c r="A867" s="4"/>
      <c r="B867" s="4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>
      <c r="A868" s="4"/>
      <c r="B868" s="4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>
      <c r="A869" s="4"/>
      <c r="B869" s="4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>
      <c r="A870" s="4"/>
      <c r="B870" s="4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>
      <c r="A871" s="4"/>
      <c r="B871" s="4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>
      <c r="A872" s="4"/>
      <c r="B872" s="4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>
      <c r="A873" s="4"/>
      <c r="B873" s="4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>
      <c r="A874" s="4"/>
      <c r="B874" s="4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>
      <c r="A875" s="4"/>
      <c r="B875" s="4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>
      <c r="A876" s="4"/>
      <c r="B876" s="4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>
      <c r="A877" s="4"/>
      <c r="B877" s="4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>
      <c r="A878" s="4"/>
      <c r="B878" s="4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>
      <c r="A879" s="4"/>
      <c r="B879" s="4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>
      <c r="A880" s="4"/>
      <c r="B880" s="4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>
      <c r="A881" s="4"/>
      <c r="B881" s="4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>
      <c r="A882" s="4"/>
      <c r="B882" s="4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>
      <c r="A883" s="4"/>
      <c r="B883" s="4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>
      <c r="A884" s="4"/>
      <c r="B884" s="4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>
      <c r="A885" s="4"/>
      <c r="B885" s="4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>
      <c r="A886" s="4"/>
      <c r="B886" s="4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>
      <c r="A887" s="4"/>
      <c r="B887" s="4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>
      <c r="A888" s="4"/>
      <c r="B888" s="4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>
      <c r="A889" s="4"/>
      <c r="B889" s="4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>
      <c r="A890" s="4"/>
      <c r="B890" s="4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>
      <c r="A891" s="4"/>
      <c r="B891" s="4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>
      <c r="A892" s="4"/>
      <c r="B892" s="4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>
      <c r="A893" s="4"/>
      <c r="B893" s="4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>
      <c r="A894" s="4"/>
      <c r="B894" s="4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>
      <c r="A895" s="4"/>
      <c r="B895" s="4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>
      <c r="A896" s="4"/>
      <c r="B896" s="4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>
      <c r="A897" s="4"/>
      <c r="B897" s="4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>
      <c r="A898" s="4"/>
      <c r="B898" s="4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>
      <c r="A899" s="4"/>
      <c r="B899" s="4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>
      <c r="A900" s="4"/>
      <c r="B900" s="4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>
      <c r="A901" s="4"/>
      <c r="B901" s="4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>
      <c r="A902" s="4"/>
      <c r="B902" s="4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>
      <c r="A903" s="4"/>
      <c r="B903" s="4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>
      <c r="A904" s="4"/>
      <c r="B904" s="4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>
      <c r="A905" s="4"/>
      <c r="B905" s="4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>
      <c r="A906" s="4"/>
      <c r="B906" s="4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>
      <c r="A907" s="4"/>
      <c r="B907" s="4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>
      <c r="A908" s="4"/>
      <c r="B908" s="4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>
      <c r="A909" s="4"/>
      <c r="B909" s="4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>
      <c r="A910" s="4"/>
      <c r="B910" s="4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>
      <c r="A911" s="4"/>
      <c r="B911" s="4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>
      <c r="A912" s="4"/>
      <c r="B912" s="4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>
      <c r="A913" s="4"/>
      <c r="B913" s="4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>
      <c r="A914" s="4"/>
      <c r="B914" s="4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>
      <c r="A915" s="4"/>
      <c r="B915" s="4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>
      <c r="A916" s="4"/>
      <c r="B916" s="4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>
      <c r="A917" s="4"/>
      <c r="B917" s="4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>
      <c r="A918" s="4"/>
      <c r="B918" s="4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>
      <c r="A919" s="4"/>
      <c r="B919" s="4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>
      <c r="A920" s="4"/>
      <c r="B920" s="4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>
      <c r="A921" s="4"/>
      <c r="B921" s="4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>
      <c r="A922" s="4"/>
      <c r="B922" s="4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>
      <c r="A923" s="4"/>
      <c r="B923" s="4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>
      <c r="A924" s="4"/>
      <c r="B924" s="4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>
      <c r="A925" s="4"/>
      <c r="B925" s="4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>
      <c r="A926" s="4"/>
      <c r="B926" s="4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>
      <c r="A927" s="4"/>
      <c r="B927" s="4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>
      <c r="A928" s="4"/>
      <c r="B928" s="4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>
      <c r="A929" s="4"/>
      <c r="B929" s="4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>
      <c r="A930" s="4"/>
      <c r="B930" s="4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>
      <c r="A931" s="4"/>
      <c r="B931" s="4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>
      <c r="A932" s="4"/>
      <c r="B932" s="4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>
      <c r="A933" s="4"/>
      <c r="B933" s="4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>
      <c r="A934" s="4"/>
      <c r="B934" s="4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>
      <c r="A935" s="4"/>
      <c r="B935" s="4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>
      <c r="A936" s="4"/>
      <c r="B936" s="4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>
      <c r="A937" s="4"/>
      <c r="B937" s="4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>
      <c r="A938" s="4"/>
      <c r="B938" s="4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>
      <c r="A939" s="4"/>
      <c r="B939" s="4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>
      <c r="A940" s="4"/>
      <c r="B940" s="4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>
      <c r="A941" s="4"/>
      <c r="B941" s="4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>
      <c r="A942" s="4"/>
      <c r="B942" s="4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>
      <c r="A943" s="4"/>
      <c r="B943" s="4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>
      <c r="A944" s="4"/>
      <c r="B944" s="4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>
      <c r="A945" s="4"/>
      <c r="B945" s="4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>
      <c r="A946" s="4"/>
      <c r="B946" s="4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>
      <c r="A947" s="4"/>
      <c r="B947" s="4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>
      <c r="A948" s="4"/>
      <c r="B948" s="4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>
      <c r="A949" s="4"/>
      <c r="B949" s="4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>
      <c r="A950" s="4"/>
      <c r="B950" s="4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>
      <c r="A951" s="4"/>
      <c r="B951" s="4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>
      <c r="A952" s="4"/>
      <c r="B952" s="4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>
      <c r="A953" s="4"/>
      <c r="B953" s="4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>
      <c r="A954" s="4"/>
      <c r="B954" s="4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>
      <c r="A955" s="4"/>
      <c r="B955" s="4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>
      <c r="A956" s="4"/>
      <c r="B956" s="4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>
      <c r="A957" s="4"/>
      <c r="B957" s="4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>
      <c r="A958" s="4"/>
      <c r="B958" s="4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>
      <c r="A959" s="4"/>
      <c r="B959" s="4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>
      <c r="A960" s="4"/>
      <c r="B960" s="4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>
      <c r="A961" s="4"/>
      <c r="B961" s="4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>
      <c r="A962" s="4"/>
      <c r="B962" s="4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>
      <c r="A963" s="4"/>
      <c r="B963" s="4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>
      <c r="A964" s="4"/>
      <c r="B964" s="4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>
      <c r="A965" s="4"/>
      <c r="B965" s="4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>
      <c r="A966" s="4"/>
      <c r="B966" s="4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>
      <c r="A967" s="4"/>
      <c r="B967" s="4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>
      <c r="A968" s="4"/>
      <c r="B968" s="4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>
      <c r="A969" s="4"/>
      <c r="B969" s="4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>
      <c r="A970" s="4"/>
      <c r="B970" s="4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>
      <c r="A971" s="4"/>
      <c r="B971" s="4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>
      <c r="A972" s="4"/>
      <c r="B972" s="4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>
      <c r="A973" s="4"/>
      <c r="B973" s="4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>
      <c r="A974" s="4"/>
      <c r="B974" s="4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>
      <c r="A975" s="4"/>
      <c r="B975" s="4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>
      <c r="A976" s="4"/>
      <c r="B976" s="4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>
      <c r="A977" s="4"/>
      <c r="B977" s="4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>
      <c r="A978" s="4"/>
      <c r="B978" s="4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>
      <c r="A979" s="4"/>
      <c r="B979" s="4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>
      <c r="A980" s="4"/>
      <c r="B980" s="4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>
      <c r="A981" s="4"/>
      <c r="B981" s="4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>
      <c r="A982" s="4"/>
      <c r="B982" s="4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>
      <c r="A983" s="4"/>
      <c r="B983" s="4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>
      <c r="A984" s="4"/>
      <c r="B984" s="4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>
      <c r="A985" s="4"/>
      <c r="B985" s="4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>
      <c r="A986" s="4"/>
      <c r="B986" s="4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>
      <c r="A987" s="4"/>
      <c r="B987" s="4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>
      <c r="A988" s="4"/>
      <c r="B988" s="4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>
      <c r="A989" s="4"/>
      <c r="B989" s="4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>
      <c r="A990" s="4"/>
      <c r="B990" s="4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>
      <c r="A991" s="4"/>
      <c r="B991" s="4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>
      <c r="A992" s="4"/>
      <c r="B992" s="4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>
      <c r="A993" s="4"/>
      <c r="B993" s="4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>
      <c r="A994" s="4"/>
      <c r="B994" s="4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>
      <c r="A995" s="4"/>
      <c r="B995" s="4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</row>
    <row r="996">
      <c r="A996" s="4"/>
      <c r="B996" s="4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</row>
    <row r="997">
      <c r="A997" s="4"/>
      <c r="B997" s="4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</row>
    <row r="998">
      <c r="A998" s="4"/>
      <c r="B998" s="4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</row>
    <row r="999">
      <c r="A999" s="4"/>
      <c r="B999" s="4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</row>
    <row r="1000">
      <c r="A1000" s="4"/>
      <c r="B1000" s="4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</row>
    <row r="1001">
      <c r="A1001" s="4"/>
      <c r="B1001" s="4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</row>
    <row r="1002">
      <c r="A1002" s="4"/>
      <c r="B1002" s="4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</row>
    <row r="1003">
      <c r="A1003" s="4"/>
      <c r="B1003" s="4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</row>
    <row r="1004">
      <c r="A1004" s="4"/>
      <c r="B1004" s="4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</row>
    <row r="1005">
      <c r="A1005" s="4"/>
      <c r="B1005" s="4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</row>
    <row r="1006">
      <c r="A1006" s="4"/>
      <c r="B1006" s="4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</row>
    <row r="1007">
      <c r="A1007" s="4"/>
      <c r="B1007" s="4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</row>
    <row r="1008">
      <c r="A1008" s="4"/>
      <c r="B1008" s="4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</row>
    <row r="1009">
      <c r="A1009" s="4"/>
      <c r="B1009" s="4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</row>
    <row r="1010">
      <c r="A1010" s="4"/>
      <c r="B1010" s="4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</row>
    <row r="1011">
      <c r="A1011" s="4"/>
      <c r="B1011" s="4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</row>
    <row r="1012">
      <c r="A1012" s="4"/>
      <c r="B1012" s="4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</row>
    <row r="1013">
      <c r="A1013" s="4"/>
      <c r="B1013" s="4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</row>
    <row r="1014">
      <c r="A1014" s="4"/>
      <c r="B1014" s="4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</row>
    <row r="1015">
      <c r="A1015" s="4"/>
      <c r="B1015" s="4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</row>
    <row r="1016">
      <c r="A1016" s="4"/>
      <c r="B1016" s="4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</row>
  </sheetData>
  <conditionalFormatting sqref="A26:B26 E26">
    <cfRule type="cellIs" dxfId="0" priority="1" operator="lessThan">
      <formula>0.9999999</formula>
    </cfRule>
  </conditionalFormatting>
  <drawing r:id="rId1"/>
</worksheet>
</file>