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k/Downloads/"/>
    </mc:Choice>
  </mc:AlternateContent>
  <xr:revisionPtr revIDLastSave="0" documentId="13_ncr:1_{82B0ABEE-8F5B-6541-B46B-1BE7569CDED0}" xr6:coauthVersionLast="47" xr6:coauthVersionMax="47" xr10:uidLastSave="{00000000-0000-0000-0000-000000000000}"/>
  <bookViews>
    <workbookView xWindow="0" yWindow="500" windowWidth="25600" windowHeight="14300" xr2:uid="{F5D9956C-CC1F-4745-AB81-DFFA595253D5}"/>
  </bookViews>
  <sheets>
    <sheet name="Ratios" sheetId="1" r:id="rId1"/>
    <sheet name="Kohls Balance Sheet" sheetId="2" r:id="rId2"/>
    <sheet name="Kohls Income Statement" sheetId="3" r:id="rId3"/>
    <sheet name="Dollar General Balance Sheet" sheetId="4" r:id="rId4"/>
    <sheet name="Dollar General Income Statement" sheetId="5" r:id="rId5"/>
    <sheet name="Ross Stores Balance Sheet" sheetId="7" r:id="rId6"/>
    <sheet name="Ross Stores Income Statement" sheetId="6" r:id="rId7"/>
    <sheet name="ULTA Balance Sheet" sheetId="8" r:id="rId8"/>
    <sheet name="ULTA Income Statement" sheetId="12" r:id="rId9"/>
    <sheet name="GAP Balance Sheet" sheetId="9" r:id="rId10"/>
    <sheet name="GAP Income Statemen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F19" i="1"/>
  <c r="G18" i="1"/>
  <c r="F18" i="1"/>
  <c r="E18" i="1"/>
  <c r="D18" i="1"/>
  <c r="G16" i="1"/>
  <c r="F16" i="1"/>
  <c r="E16" i="1"/>
  <c r="D16" i="1"/>
  <c r="G7" i="1"/>
  <c r="G19" i="1"/>
  <c r="E19" i="1"/>
  <c r="D19" i="1"/>
  <c r="H18" i="1"/>
  <c r="H17" i="1"/>
  <c r="G17" i="1"/>
  <c r="F17" i="1"/>
  <c r="E17" i="1"/>
  <c r="D17" i="1"/>
  <c r="H16" i="1"/>
  <c r="H14" i="1"/>
  <c r="G14" i="1"/>
  <c r="F14" i="1"/>
  <c r="E14" i="1"/>
  <c r="D14" i="1"/>
  <c r="H13" i="1"/>
  <c r="G13" i="1"/>
  <c r="F13" i="1"/>
  <c r="D13" i="1"/>
  <c r="E13" i="1"/>
  <c r="F12" i="1"/>
  <c r="G6" i="6"/>
  <c r="G5" i="6"/>
  <c r="G4" i="6"/>
  <c r="H12" i="1"/>
  <c r="G12" i="1"/>
  <c r="E12" i="1"/>
  <c r="D12" i="1"/>
  <c r="D10" i="1"/>
  <c r="H9" i="1"/>
  <c r="G9" i="1"/>
  <c r="F9" i="1"/>
  <c r="E9" i="1"/>
  <c r="D9" i="1"/>
  <c r="H8" i="1"/>
  <c r="G8" i="1"/>
  <c r="F8" i="1"/>
  <c r="E8" i="1"/>
  <c r="D8" i="1"/>
  <c r="H7" i="1"/>
  <c r="H10" i="1" s="1"/>
  <c r="F7" i="1"/>
  <c r="E7" i="1"/>
  <c r="E10" i="1" s="1"/>
  <c r="D7" i="1"/>
  <c r="H6" i="1"/>
  <c r="G6" i="1"/>
  <c r="F6" i="1"/>
  <c r="E6" i="1"/>
  <c r="D6" i="1"/>
  <c r="G5" i="1"/>
  <c r="G10" i="1" s="1"/>
  <c r="F5" i="1"/>
  <c r="F10" i="1" s="1"/>
  <c r="G4" i="1"/>
  <c r="F4" i="1"/>
  <c r="G7" i="6" l="1"/>
</calcChain>
</file>

<file path=xl/sharedStrings.xml><?xml version="1.0" encoding="utf-8"?>
<sst xmlns="http://schemas.openxmlformats.org/spreadsheetml/2006/main" count="336" uniqueCount="219">
  <si>
    <t>Inventory Turnover</t>
  </si>
  <si>
    <t>Accounts Payable Turnover</t>
  </si>
  <si>
    <t>Cash Conversion Cycle</t>
  </si>
  <si>
    <t>Return on Assets</t>
  </si>
  <si>
    <t>Asset Turnover</t>
  </si>
  <si>
    <t>Return on Equity</t>
  </si>
  <si>
    <t>Leverage</t>
  </si>
  <si>
    <t>Sales/Avg. AR</t>
  </si>
  <si>
    <t>Avg. AR/(Sales/365)</t>
  </si>
  <si>
    <t>Cost of Goods Sold/Avg. Inventory</t>
  </si>
  <si>
    <t>Avg. Inventory/(CGS/365)</t>
  </si>
  <si>
    <t>CGS/Avg. AP</t>
  </si>
  <si>
    <t>Avg. AP/(CGS/365)</t>
  </si>
  <si>
    <t>Days Sales Outstanding (DSO)</t>
  </si>
  <si>
    <t>Days Sales On-hand (DOH)</t>
  </si>
  <si>
    <t>Days Payable Outstanding (DPO)</t>
  </si>
  <si>
    <t>DSO+DOH-DPO</t>
  </si>
  <si>
    <t>Operating Income/Avg. Assets</t>
  </si>
  <si>
    <t>Operating Income/Sales</t>
  </si>
  <si>
    <t>Profitability for ROA</t>
  </si>
  <si>
    <t>Sales/Avg. Assets</t>
  </si>
  <si>
    <t>Consolidated Net Income/Avg. Equity</t>
  </si>
  <si>
    <t>NI/Sales</t>
  </si>
  <si>
    <t>Profitability for ROE</t>
  </si>
  <si>
    <t>Avg. Assets/Avg. Equity</t>
  </si>
  <si>
    <t>Kohls</t>
  </si>
  <si>
    <t>Dollar General</t>
  </si>
  <si>
    <t>Ross Stores</t>
  </si>
  <si>
    <t>ULTA Beauty</t>
  </si>
  <si>
    <t>The Gap</t>
  </si>
  <si>
    <t>Companies</t>
  </si>
  <si>
    <t>Accounts Receivable Turnover</t>
  </si>
  <si>
    <t>[1]</t>
  </si>
  <si>
    <t>Total liabilities and shareholders’ equity</t>
  </si>
  <si>
    <t>Total shareholders’ equity</t>
  </si>
  <si>
    <t>Retained earnings</t>
  </si>
  <si>
    <t>Treasury stock, at cost, 219 and 219 million shares</t>
  </si>
  <si>
    <t>Paid-in capital</t>
  </si>
  <si>
    <t>Common stock - 377 and 375 million shares issued</t>
  </si>
  <si>
    <t>Shareholders’ equity:</t>
  </si>
  <si>
    <t>Other long-term liabilities</t>
  </si>
  <si>
    <t>Deferred income taxes</t>
  </si>
  <si>
    <t>Operating leases</t>
  </si>
  <si>
    <t>Finance lease and financing obligations</t>
  </si>
  <si>
    <t>Long-term debt</t>
  </si>
  <si>
    <t>Total current liabilities</t>
  </si>
  <si>
    <t>Current portion of:</t>
  </si>
  <si>
    <t>Accrued liabilities</t>
  </si>
  <si>
    <t>Accounts payable</t>
  </si>
  <si>
    <t>Current liabilities:</t>
  </si>
  <si>
    <t>Total assets</t>
  </si>
  <si>
    <t>Other assets</t>
  </si>
  <si>
    <t>Property and equipment, net</t>
  </si>
  <si>
    <t>Total current assets</t>
  </si>
  <si>
    <t>Other</t>
  </si>
  <si>
    <t>Merchandise inventories</t>
  </si>
  <si>
    <t>Cash and cash equivalents</t>
  </si>
  <si>
    <t>Current assets:</t>
  </si>
  <si>
    <t>Feb. 01, 2020</t>
  </si>
  <si>
    <t>Jan. 30, 2021</t>
  </si>
  <si>
    <t>CONSOLIDATED BALANCE SHEETS - USD ($) $ in Millions</t>
  </si>
  <si>
    <t>Diluted</t>
  </si>
  <si>
    <t>Basic</t>
  </si>
  <si>
    <t>Net (loss) income per share:</t>
  </si>
  <si>
    <t>Net (loss) income</t>
  </si>
  <si>
    <t>(Benefit) provision for income taxes</t>
  </si>
  <si>
    <t>(Loss) income before income taxes</t>
  </si>
  <si>
    <t>(Gain) loss on extinguishment of debt</t>
  </si>
  <si>
    <t>Interest expense, net</t>
  </si>
  <si>
    <t>Operating (loss) income</t>
  </si>
  <si>
    <t>(Gain) on sale of real estate</t>
  </si>
  <si>
    <t>Impairments, store closing, and other costs</t>
  </si>
  <si>
    <t>Depreciation and amortization</t>
  </si>
  <si>
    <t>Selling, general, and administrative</t>
  </si>
  <si>
    <t>Operating expenses:</t>
  </si>
  <si>
    <t>Cost of merchandise sold</t>
  </si>
  <si>
    <t>Total revenue</t>
  </si>
  <si>
    <t>Feb. 02, 2019</t>
  </si>
  <si>
    <t>12 Months Ended</t>
  </si>
  <si>
    <t>CONSOLIDATED STATEMENTS OF OPERATIONS - USD ($) $ in Millions</t>
  </si>
  <si>
    <t>Total liabilities and shareholders' equity</t>
  </si>
  <si>
    <t>Total shareholders' equity</t>
  </si>
  <si>
    <t>Accumulated other comprehensive loss</t>
  </si>
  <si>
    <t>Additional paid-in capital</t>
  </si>
  <si>
    <t>Common stock; $0.875 par value, 1,000,000 shares authorized, 240,785 and 251,936 shares issued and outstanding at January 29, 2021 and January 31, 2020, respectively</t>
  </si>
  <si>
    <t xml:space="preserve"> </t>
  </si>
  <si>
    <t>Preferred stock</t>
  </si>
  <si>
    <t>Shareholders' equity:</t>
  </si>
  <si>
    <t>Commitments and contingencies</t>
  </si>
  <si>
    <t>Other liabilities</t>
  </si>
  <si>
    <t>Long-term operating lease liabilities</t>
  </si>
  <si>
    <t>Long-term obligations</t>
  </si>
  <si>
    <t>Income taxes payable</t>
  </si>
  <si>
    <t>Accrued expenses and other</t>
  </si>
  <si>
    <t>Current portion of operating lease liabilities</t>
  </si>
  <si>
    <t>Other assets, net</t>
  </si>
  <si>
    <t>Other intangible assets, net</t>
  </si>
  <si>
    <t>Goodwill</t>
  </si>
  <si>
    <t>Operating lease assets</t>
  </si>
  <si>
    <t>Net property and equipment</t>
  </si>
  <si>
    <t>Prepaid expenses and other current assets</t>
  </si>
  <si>
    <t>Income taxes receivable</t>
  </si>
  <si>
    <t>Jan. 31, 2020</t>
  </si>
  <si>
    <t>Jan. 29, 2021</t>
  </si>
  <si>
    <t>CONSOLIDATED BALANCE SHEETS - USD ($) $ in Thousands</t>
  </si>
  <si>
    <t>Dividends per share</t>
  </si>
  <si>
    <t>Diluted (in shares)</t>
  </si>
  <si>
    <t>Basic (in shares)</t>
  </si>
  <si>
    <t>Weighted average shares outstanding:</t>
  </si>
  <si>
    <t>Diluted (in dollars per share)</t>
  </si>
  <si>
    <t>Basic (in dollars per share)</t>
  </si>
  <si>
    <t>Earnings per share:</t>
  </si>
  <si>
    <t>Net income</t>
  </si>
  <si>
    <t>Income tax expense</t>
  </si>
  <si>
    <t>Income before income taxes</t>
  </si>
  <si>
    <t>Other (income) expense</t>
  </si>
  <si>
    <t>Interest expense</t>
  </si>
  <si>
    <t>Operating profit</t>
  </si>
  <si>
    <t>Selling, general and administrative expenses</t>
  </si>
  <si>
    <t>Gross profit</t>
  </si>
  <si>
    <t>Cost of goods sold</t>
  </si>
  <si>
    <t>Net sales</t>
  </si>
  <si>
    <t>CONSOLIDATED STATEMENTS OF INCOME</t>
  </si>
  <si>
    <t>Feb. 01, 2019</t>
  </si>
  <si>
    <t>CONSOLIDATED STATEMENTS OF INCOME - USD ($) shares in Thousands, $ in Thousands</t>
  </si>
  <si>
    <t>Weighted-average shares outstanding (000)</t>
  </si>
  <si>
    <t>Earnings per share</t>
  </si>
  <si>
    <t>Net earnings</t>
  </si>
  <si>
    <t>Provision for taxes on earnings</t>
  </si>
  <si>
    <t>Earnings before taxes</t>
  </si>
  <si>
    <t>Total costs and expenses</t>
  </si>
  <si>
    <t>Interest expense (income), net</t>
  </si>
  <si>
    <t>Selling, general and administrative</t>
  </si>
  <si>
    <t>Costs and Expenses</t>
  </si>
  <si>
    <t>Sales</t>
  </si>
  <si>
    <t>Income Statement [Abstract]</t>
  </si>
  <si>
    <t>Consolidated Statements of Earnings - USD ($) shares in Thousands, $ in Thousands</t>
  </si>
  <si>
    <t>Total liabilities and stockholders’ equity</t>
  </si>
  <si>
    <t>Total stockholders’ equity</t>
  </si>
  <si>
    <t>Treasury stock</t>
  </si>
  <si>
    <t>Common stock, par value $.01 per share, Authorized 1,000,000,000 shares, issued and outstanding 356,503,000 and 356,775,000 shares, respectively</t>
  </si>
  <si>
    <t>Stockholders’ Equity</t>
  </si>
  <si>
    <t>Non-current operating lease liabilities</t>
  </si>
  <si>
    <t>Current portion of long-term debt</t>
  </si>
  <si>
    <t>Accrued payroll and benefits</t>
  </si>
  <si>
    <t>Current operating lease liabilities</t>
  </si>
  <si>
    <t>Current Liabilities</t>
  </si>
  <si>
    <t>Other long-term assets</t>
  </si>
  <si>
    <t>Less accumulated depreciation and amortization</t>
  </si>
  <si>
    <t>Property and equipment, gross</t>
  </si>
  <si>
    <t>Construction-in-progress</t>
  </si>
  <si>
    <t>Leasehold improvements</t>
  </si>
  <si>
    <t>Fixtures and equipment</t>
  </si>
  <si>
    <t>Land and buildings</t>
  </si>
  <si>
    <t>Property and Equipment</t>
  </si>
  <si>
    <t>Prepaid expenses and other</t>
  </si>
  <si>
    <t>Merchandise inventory</t>
  </si>
  <si>
    <t>Accounts receivable</t>
  </si>
  <si>
    <t>Current Assets</t>
  </si>
  <si>
    <t>Consolidated Balance Sheets - USD ($) $ in Thousands</t>
  </si>
  <si>
    <t>Total liabilities and stockholders' equity</t>
  </si>
  <si>
    <t>Total stockholders' equity</t>
  </si>
  <si>
    <t>Accumulated other comprehensive income</t>
  </si>
  <si>
    <t>Treasury stock-common, at cost</t>
  </si>
  <si>
    <t>Common stock, $0.01 par value, 400,000 shares authorized; 56,952 and 57,285 shares issued; 56,260 and 56,609 shares outstanding; at January 30, 2021 and February 1, 2020, respectively</t>
  </si>
  <si>
    <t>Stockholders' equity:</t>
  </si>
  <si>
    <t>Commitments and contingencies (Note 11)</t>
  </si>
  <si>
    <t>Total liabilities</t>
  </si>
  <si>
    <t>Accrued income taxes</t>
  </si>
  <si>
    <t>Deferred revenue</t>
  </si>
  <si>
    <t>Deferred compensation plan assets</t>
  </si>
  <si>
    <t>Prepaid income taxes</t>
  </si>
  <si>
    <t>Merchandise inventories, net</t>
  </si>
  <si>
    <t>Receivables, net</t>
  </si>
  <si>
    <t>Short-term investments</t>
  </si>
  <si>
    <t>Common stock, shares authorized (in shares)</t>
  </si>
  <si>
    <t>Common stock, shares issued (in shares)</t>
  </si>
  <si>
    <t>Common stock, shares outstanding (in shares)</t>
  </si>
  <si>
    <t>Common stock, par value (in dollars per share)</t>
  </si>
  <si>
    <t>Additional Paid in Capital</t>
  </si>
  <si>
    <t>Common stock $0.05 par value, Authorized 2,300 shares for all periods presented; Issued and Outstanding 371 and 378 shares</t>
  </si>
  <si>
    <t>Total long-term liabilities</t>
  </si>
  <si>
    <t>Operating Lease, Liability, Noncurrent</t>
  </si>
  <si>
    <t>Long-term liabilities:</t>
  </si>
  <si>
    <t>Operating Lease, Liability, Current</t>
  </si>
  <si>
    <t>Accrued Liabilities, Current</t>
  </si>
  <si>
    <t>Operating Lease, Right-of-Use Asset</t>
  </si>
  <si>
    <t>Property and equipment, net of accumulated depreciation</t>
  </si>
  <si>
    <t>Accumulated Depreciation, Depletion and Amortization, Property, Plant, and Equipment</t>
  </si>
  <si>
    <t>Other Assets, Current</t>
  </si>
  <si>
    <t>Short-term Investments</t>
  </si>
  <si>
    <t>Cash and Cash Equivalents, at Carrying Value</t>
  </si>
  <si>
    <t>CONSOLIDATED BALANCE SHEETS - USD ($) shares in Thousands, $ in Millions</t>
  </si>
  <si>
    <t>Earnings per share - diluted (in dollars per share)</t>
  </si>
  <si>
    <t>Earnings per share - basic (in dollars per share)</t>
  </si>
  <si>
    <t>Weighted-average number of shares - diluted (in shares)</t>
  </si>
  <si>
    <t>Weighted-average number of shares—basic (in shares)</t>
  </si>
  <si>
    <t>Net income (loss)</t>
  </si>
  <si>
    <t>Income taxes</t>
  </si>
  <si>
    <t>Income (loss) before income taxes</t>
  </si>
  <si>
    <t>Interest income</t>
  </si>
  <si>
    <t>Gain (Loss) on Extinguishment of Debt</t>
  </si>
  <si>
    <t>Operating income (loss)</t>
  </si>
  <si>
    <t>Operating expenses</t>
  </si>
  <si>
    <t>Cost of goods sold and occupancy expenses</t>
  </si>
  <si>
    <t>Revenues</t>
  </si>
  <si>
    <t>CONSOLIDATED STATEMENTS OF INCOME - USD ($) shares in Millions</t>
  </si>
  <si>
    <t>Ratio</t>
  </si>
  <si>
    <t>Formula</t>
  </si>
  <si>
    <t>Weighted average common shares outstanding:</t>
  </si>
  <si>
    <t>Net income per common share:</t>
  </si>
  <si>
    <t>Operating income</t>
  </si>
  <si>
    <t>Pre-opening expenses</t>
  </si>
  <si>
    <t>Impairment, restructuring and other costs</t>
  </si>
  <si>
    <t>Cost of sales</t>
  </si>
  <si>
    <t>Consolidated Statements of Operations</t>
  </si>
  <si>
    <t>Consolidated Statements of Operations - USD ($) shares in Thousands, $ in Thousands</t>
  </si>
  <si>
    <t>COGS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</si>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</sst>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1"/>
    <xf numFmtId="0" fontId="2" fillId="0" borderId="0" xfId="1" applyFont="1" applyAlignment="1">
      <alignment vertical="top" wrapText="1"/>
    </xf>
    <xf numFmtId="0" fontId="1" fillId="0" borderId="0" xfId="1"/>
    <xf numFmtId="164" fontId="2" fillId="0" borderId="0" xfId="1" applyNumberFormat="1" applyFont="1" applyAlignment="1">
      <alignment horizontal="right" vertical="top"/>
    </xf>
    <xf numFmtId="37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65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center" vertical="center" wrapText="1"/>
    </xf>
    <xf numFmtId="164" fontId="1" fillId="0" borderId="0" xfId="1" applyNumberFormat="1"/>
    <xf numFmtId="37" fontId="1" fillId="0" borderId="0" xfId="1" applyNumberFormat="1"/>
    <xf numFmtId="0" fontId="0" fillId="0" borderId="1" xfId="0" applyBorder="1" applyAlignment="1">
      <alignment horizontal="center"/>
    </xf>
    <xf numFmtId="0" fontId="1" fillId="0" borderId="0" xfId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2">
    <cellStyle name="Normal" xfId="0" builtinId="0"/>
    <cellStyle name="Normal 2" xfId="1" xr:uid="{AF0DDAFB-6AA7-ED49-A477-5203502D4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ED14-C72B-0C4E-9180-4F7696FA9A7A}">
  <dimension ref="A1:H19"/>
  <sheetViews>
    <sheetView showGridLines="0" tabSelected="1" topLeftCell="C1" zoomScale="130" zoomScaleNormal="130" workbookViewId="0">
      <selection activeCell="N7" sqref="N7"/>
    </sheetView>
  </sheetViews>
  <sheetFormatPr baseColWidth="10" defaultRowHeight="16" x14ac:dyDescent="0.2"/>
  <cols>
    <col min="1" max="1" width="30.83203125" bestFit="1" customWidth="1"/>
    <col min="2" max="2" width="2.33203125" customWidth="1"/>
    <col min="3" max="3" width="32.1640625" bestFit="1" customWidth="1"/>
    <col min="4" max="4" width="6.6640625" bestFit="1" customWidth="1"/>
    <col min="5" max="5" width="13" bestFit="1" customWidth="1"/>
    <col min="6" max="6" width="13.1640625" bestFit="1" customWidth="1"/>
    <col min="7" max="7" width="13" bestFit="1" customWidth="1"/>
    <col min="8" max="8" width="12.5" bestFit="1" customWidth="1"/>
    <col min="9" max="9" width="13.6640625" customWidth="1"/>
  </cols>
  <sheetData>
    <row r="1" spans="1:8" ht="17" thickBot="1" x14ac:dyDescent="0.25"/>
    <row r="2" spans="1:8" x14ac:dyDescent="0.2">
      <c r="C2" s="26"/>
      <c r="D2" s="19" t="s">
        <v>30</v>
      </c>
      <c r="E2" s="19"/>
      <c r="F2" s="19"/>
      <c r="G2" s="19"/>
      <c r="H2" s="20"/>
    </row>
    <row r="3" spans="1:8" x14ac:dyDescent="0.2">
      <c r="A3" s="2" t="s">
        <v>207</v>
      </c>
      <c r="C3" s="27" t="s">
        <v>208</v>
      </c>
      <c r="D3" s="15" t="s">
        <v>25</v>
      </c>
      <c r="E3" s="15" t="s">
        <v>26</v>
      </c>
      <c r="F3" s="15" t="s">
        <v>27</v>
      </c>
      <c r="G3" s="15" t="s">
        <v>28</v>
      </c>
      <c r="H3" s="21" t="s">
        <v>29</v>
      </c>
    </row>
    <row r="4" spans="1:8" x14ac:dyDescent="0.2">
      <c r="A4" s="1" t="s">
        <v>31</v>
      </c>
      <c r="C4" s="28" t="s">
        <v>7</v>
      </c>
      <c r="D4" s="22">
        <v>0</v>
      </c>
      <c r="E4" s="22">
        <v>0</v>
      </c>
      <c r="F4" s="22">
        <f>'Ross Stores Income Statement'!B4/(('Ross Stores Balance Sheet'!B4+'Ross Stores Balance Sheet'!C4)/2)</f>
        <v>115.33724799013359</v>
      </c>
      <c r="G4" s="22">
        <f>'ULTA Income Statement'!B4/(('ULTA Balance Sheet'!B5+'ULTA Balance Sheet'!C5)/2)</f>
        <v>37.010239256901876</v>
      </c>
      <c r="H4" s="23">
        <v>0</v>
      </c>
    </row>
    <row r="5" spans="1:8" x14ac:dyDescent="0.2">
      <c r="A5" s="1" t="s">
        <v>13</v>
      </c>
      <c r="C5" s="28" t="s">
        <v>8</v>
      </c>
      <c r="D5" s="22">
        <v>0</v>
      </c>
      <c r="E5" s="22">
        <v>0</v>
      </c>
      <c r="F5" s="22">
        <f>(('Ross Stores Balance Sheet'!B4+'Ross Stores Balance Sheet'!C4)/2)/('Ross Stores Income Statement'!B4/365)</f>
        <v>3.1646324700865374</v>
      </c>
      <c r="G5" s="22">
        <f>(('ULTA Balance Sheet'!B5+'ULTA Balance Sheet'!C5)/2)/('ULTA Income Statement'!B4/365)</f>
        <v>9.8621356502561053</v>
      </c>
      <c r="H5" s="23">
        <v>0</v>
      </c>
    </row>
    <row r="6" spans="1:8" x14ac:dyDescent="0.2">
      <c r="A6" s="1" t="s">
        <v>0</v>
      </c>
      <c r="C6" s="28" t="s">
        <v>9</v>
      </c>
      <c r="D6" s="22">
        <f>'Kohls Income Statement'!B4/(('Kohls Balance Sheet'!B4+'Kohls Balance Sheet'!C4)/2)</f>
        <v>3.3817528970132202</v>
      </c>
      <c r="E6" s="22">
        <f>'Dollar General Income Statement'!B5/(('Dollar General Balance Sheet'!B4+'Dollar General Balance Sheet'!C4)/2)</f>
        <v>4.6407140032193626</v>
      </c>
      <c r="F6" s="22">
        <f>'Ross Stores Income Statement'!B6/(('Ross Stores Balance Sheet'!B5+'Ross Stores Balance Sheet'!C5)/2)</f>
        <v>5.8890325113929487</v>
      </c>
      <c r="G6" s="22">
        <f>'ULTA Income Statement'!B5/(('ULTA Balance Sheet'!B6+'ULTA Balance Sheet'!C6)/2)</f>
        <v>3.4142464649484388</v>
      </c>
      <c r="H6" s="23">
        <f>('GAP Income Statement'!B4/(('GAP Balance Sheet'!B5+'GAP Balance Sheet'!C5)/2))/1000000</f>
        <v>3.9483394833948338</v>
      </c>
    </row>
    <row r="7" spans="1:8" x14ac:dyDescent="0.2">
      <c r="A7" s="1" t="s">
        <v>14</v>
      </c>
      <c r="C7" s="28" t="s">
        <v>10</v>
      </c>
      <c r="D7" s="22">
        <f>(('Kohls Balance Sheet'!B4+'Kohls Balance Sheet'!C4)/2)/('Kohls Income Statement'!B4/365)</f>
        <v>107.93219111969113</v>
      </c>
      <c r="E7" s="22">
        <f>(('Dollar General Balance Sheet'!B4+'Dollar General Balance Sheet'!C4)/2)/('Dollar General Income Statement'!B5/365)</f>
        <v>78.651690181035008</v>
      </c>
      <c r="F7" s="22">
        <f>(('Ross Stores Balance Sheet'!B5+'Ross Stores Balance Sheet'!C5)/2/('Ross Stores Income Statement'!B6/365))</f>
        <v>61.979620471421974</v>
      </c>
      <c r="G7" s="22">
        <f>(('ULTA Balance Sheet'!B6+'ULTA Balance Sheet'!C6)/2)/(('ULTA Income Statement'!B5)/365)</f>
        <v>106.90499462976297</v>
      </c>
      <c r="H7" s="23">
        <f>(('GAP Balance Sheet'!B5+'GAP Balance Sheet'!C5)/2)/('GAP Income Statement'!B4/365)*1000000</f>
        <v>92.443925233644862</v>
      </c>
    </row>
    <row r="8" spans="1:8" x14ac:dyDescent="0.2">
      <c r="A8" s="1" t="s">
        <v>1</v>
      </c>
      <c r="C8" s="28" t="s">
        <v>11</v>
      </c>
      <c r="D8" s="22">
        <f>'Kohls Income Statement'!B4/(('Kohls Balance Sheet'!B12+'Kohls Balance Sheet'!C12)/2)</f>
        <v>7.7255779269202085</v>
      </c>
      <c r="E8" s="22">
        <f>'Dollar General Income Statement'!B5/(('Dollar General Balance Sheet'!B16+'Dollar General Balance Sheet'!C16)/2)</f>
        <v>7.1131402176231404</v>
      </c>
      <c r="F8" s="22">
        <f>'Ross Stores Income Statement'!B6/(('Ross Stores Balance Sheet'!B20+'Ross Stores Balance Sheet'!C20)/2)</f>
        <v>5.5375394339521753</v>
      </c>
      <c r="G8" s="22">
        <f>'ULTA Income Statement'!B5/(('ULTA Balance Sheet'!B18+'ULTA Balance Sheet'!C18)/2)</f>
        <v>9.4332352106084763</v>
      </c>
      <c r="H8" s="23">
        <f>('GAP Income Statement'!B4)/(('GAP Balance Sheet'!B14+'GAP Balance Sheet'!C14)/2)/1000000</f>
        <v>6.2358587589989716</v>
      </c>
    </row>
    <row r="9" spans="1:8" x14ac:dyDescent="0.2">
      <c r="A9" s="1" t="s">
        <v>15</v>
      </c>
      <c r="C9" s="28" t="s">
        <v>12</v>
      </c>
      <c r="D9" s="22">
        <f>(('Kohls Balance Sheet'!B12+'Kohls Balance Sheet'!C12)/2)/('Kohls Income Statement'!B4/365)</f>
        <v>47.24565637065637</v>
      </c>
      <c r="E9" s="22">
        <f>(('Dollar General Balance Sheet'!B16+'Dollar General Balance Sheet'!C16)/2)/('Dollar General Income Statement'!B5/365)</f>
        <v>51.313483051507305</v>
      </c>
      <c r="F9" s="22">
        <f>(('Ross Stores Balance Sheet'!B20+'Ross Stores Balance Sheet'!C20)/2)/('Ross Stores Income Statement'!B6/365)</f>
        <v>65.913751830295737</v>
      </c>
      <c r="G9" s="22">
        <f>(('ULTA Balance Sheet'!B18+'ULTA Balance Sheet'!C18)/2)/('ULTA Income Statement'!B5/365)</f>
        <v>38.692981978179276</v>
      </c>
      <c r="H9" s="23">
        <f>(('GAP Balance Sheet'!B14+'GAP Balance Sheet'!C14)/2)/('GAP Income Statement'!B4/365)*1000000</f>
        <v>58.532435404068174</v>
      </c>
    </row>
    <row r="10" spans="1:8" x14ac:dyDescent="0.2">
      <c r="A10" s="1" t="s">
        <v>2</v>
      </c>
      <c r="C10" s="28" t="s">
        <v>16</v>
      </c>
      <c r="D10" s="22">
        <f>D5+D7-D9</f>
        <v>60.686534749034756</v>
      </c>
      <c r="E10" s="22">
        <f t="shared" ref="E10:H10" si="0">E5+E7-E9</f>
        <v>27.338207129527703</v>
      </c>
      <c r="F10" s="22">
        <f t="shared" si="0"/>
        <v>-0.76949888878722561</v>
      </c>
      <c r="G10" s="22">
        <f t="shared" si="0"/>
        <v>78.074148301839799</v>
      </c>
      <c r="H10" s="23">
        <f t="shared" si="0"/>
        <v>33.911489829576688</v>
      </c>
    </row>
    <row r="11" spans="1:8" x14ac:dyDescent="0.2">
      <c r="A11" s="1"/>
      <c r="C11" s="28"/>
      <c r="D11" s="22"/>
      <c r="E11" s="22"/>
      <c r="F11" s="22"/>
      <c r="G11" s="22"/>
      <c r="H11" s="23"/>
    </row>
    <row r="12" spans="1:8" x14ac:dyDescent="0.2">
      <c r="A12" s="1" t="s">
        <v>3</v>
      </c>
      <c r="C12" s="28" t="s">
        <v>17</v>
      </c>
      <c r="D12" s="22">
        <f>'Kohls Income Statement'!B10/(('Kohls Balance Sheet'!B10+'Kohls Balance Sheet'!C10)/2)</f>
        <v>-1.7529773852535794E-2</v>
      </c>
      <c r="E12" s="22">
        <f>'Dollar General Income Statement'!B8/(('Dollar General Balance Sheet'!B13+'Dollar General Balance Sheet'!C13)/2)</f>
        <v>0.14602309888976495</v>
      </c>
      <c r="F12" s="22">
        <f>'Ross Stores Income Statement'!G7/(('Ross Stores Balance Sheet'!B18+'Ross Stores Balance Sheet'!C18)/2)</f>
        <v>1.71945969575053E-2</v>
      </c>
      <c r="G12" s="22">
        <f>'ULTA Income Statement'!B10/(('ULTA Balance Sheet'!B16+'ULTA Balance Sheet'!C16)/2)</f>
        <v>4.7583641330015219E-2</v>
      </c>
      <c r="H12" s="23">
        <f>'GAP Income Statement'!B7/(('GAP Balance Sheet'!B12+'GAP Balance Sheet'!C12)/2)/1000000</f>
        <v>-6.2809676479160595E-2</v>
      </c>
    </row>
    <row r="13" spans="1:8" x14ac:dyDescent="0.2">
      <c r="A13" s="1" t="s">
        <v>19</v>
      </c>
      <c r="C13" s="28" t="s">
        <v>18</v>
      </c>
      <c r="D13" s="22">
        <f>'Kohls Income Statement'!B10/'Kohls Income Statement'!B3</f>
        <v>-1.6421184581635852E-2</v>
      </c>
      <c r="E13" s="22">
        <f>'Dollar General Income Statement'!B8/'Dollar General Income Statement'!B4</f>
        <v>0.10533623608421518</v>
      </c>
      <c r="F13" s="22">
        <f>'Ross Stores Income Statement'!G7/'Ross Stores Income Statement'!B4</f>
        <v>1.5138572077789167E-2</v>
      </c>
      <c r="G13" s="22">
        <f>'ULTA Income Statement'!B10/'ULTA Income Statement'!B4</f>
        <v>3.849509253402944E-2</v>
      </c>
      <c r="H13" s="23">
        <f>('GAP Income Statement'!B7/'GAP Income Statement'!B3)</f>
        <v>-6.246376811594203E-2</v>
      </c>
    </row>
    <row r="14" spans="1:8" x14ac:dyDescent="0.2">
      <c r="A14" s="1" t="s">
        <v>4</v>
      </c>
      <c r="C14" s="28" t="s">
        <v>20</v>
      </c>
      <c r="D14" s="22">
        <f>'Kohls Income Statement'!B3/(('Kohls Balance Sheet'!B10+'Kohls Balance Sheet'!C10)/2)</f>
        <v>1.0675097015923993</v>
      </c>
      <c r="E14" s="22">
        <f>'Dollar General Income Statement'!B4/(('Dollar General Balance Sheet'!B13+'Dollar General Balance Sheet'!C13)/2)</f>
        <v>1.3862570404834009</v>
      </c>
      <c r="F14" s="22">
        <f>'Ross Stores Income Statement'!B4/(('Ross Stores Balance Sheet'!B18+'Ross Stores Balance Sheet'!C18)/2)</f>
        <v>1.1358136599113378</v>
      </c>
      <c r="G14" s="22">
        <f>'ULTA Income Statement'!B4/(('ULTA Balance Sheet'!B16+'ULTA Balance Sheet'!C16)/2)</f>
        <v>1.2360962968968461</v>
      </c>
      <c r="H14" s="23">
        <f>'GAP Income Statement'!B3/(('GAP Balance Sheet'!B12+'GAP Balance Sheet'!C12)/2)/1000000</f>
        <v>1.0055377440979305</v>
      </c>
    </row>
    <row r="15" spans="1:8" x14ac:dyDescent="0.2">
      <c r="A15" s="1"/>
      <c r="C15" s="28"/>
      <c r="D15" s="22"/>
      <c r="E15" s="22"/>
      <c r="F15" s="22"/>
      <c r="G15" s="22"/>
      <c r="H15" s="23"/>
    </row>
    <row r="16" spans="1:8" x14ac:dyDescent="0.2">
      <c r="A16" s="1" t="s">
        <v>5</v>
      </c>
      <c r="C16" s="28" t="s">
        <v>21</v>
      </c>
      <c r="D16" s="22">
        <f>'Kohls Income Statement'!B15/(('Kohls Balance Sheet'!B28+'Kohls Balance Sheet'!C28)/2)</f>
        <v>-3.0621829795228254E-2</v>
      </c>
      <c r="E16" s="22">
        <f>'Dollar General Income Statement'!B13/(('Dollar General Balance Sheet'!B31+'Dollar General Balance Sheet'!C31)/2)</f>
        <v>0.3973513997356129</v>
      </c>
      <c r="F16" s="22">
        <f>'Ross Stores Income Statement'!B12/(('Ross Stores Balance Sheet'!B37+'Ross Stores Balance Sheet'!C37)/2)</f>
        <v>2.5679225623164537E-2</v>
      </c>
      <c r="G16" s="22">
        <f>'ULTA Income Statement'!B14/(('ULTA Balance Sheet'!B35+'ULTA Balance Sheet'!C35)/2)</f>
        <v>9.0133823109905239E-2</v>
      </c>
      <c r="H16" s="23">
        <f>'GAP Income Statement'!B13/(('GAP Balance Sheet'!B29+'GAP Balance Sheet'!C29)/2)/1000000</f>
        <v>-0.22428330522765597</v>
      </c>
    </row>
    <row r="17" spans="1:8" x14ac:dyDescent="0.2">
      <c r="A17" s="1" t="s">
        <v>23</v>
      </c>
      <c r="C17" s="28" t="s">
        <v>22</v>
      </c>
      <c r="D17" s="22">
        <f>'Kohls Income Statement'!B15/'Kohls Income Statement'!B3</f>
        <v>-1.0216233155750548E-2</v>
      </c>
      <c r="E17" s="22">
        <f>'Dollar General Income Statement'!B13/'Dollar General Income Statement'!B4</f>
        <v>7.8675516838777104E-2</v>
      </c>
      <c r="F17" s="22">
        <f>'Ross Stores Income Statement'!B12/'Ross Stores Income Statement'!B4</f>
        <v>6.8133549161656986E-3</v>
      </c>
      <c r="G17" s="22">
        <f>'ULTA Income Statement'!B14/'ULTA Income Statement'!B4</f>
        <v>2.8581980388991918E-2</v>
      </c>
      <c r="H17" s="23">
        <f>'GAP Income Statement'!B13/'GAP Income Statement'!B3</f>
        <v>-4.8188405797101451E-2</v>
      </c>
    </row>
    <row r="18" spans="1:8" x14ac:dyDescent="0.2">
      <c r="A18" s="1" t="s">
        <v>4</v>
      </c>
      <c r="C18" s="28" t="s">
        <v>20</v>
      </c>
      <c r="D18" s="22">
        <f>'Kohls Income Statement'!B3/(('Kohls Balance Sheet'!B10+'Kohls Balance Sheet'!C10)/2)</f>
        <v>1.0675097015923993</v>
      </c>
      <c r="E18" s="22">
        <f>'Dollar General Income Statement'!B4/(('Dollar General Balance Sheet'!B13+'Dollar General Balance Sheet'!C13)/2)</f>
        <v>1.3862570404834009</v>
      </c>
      <c r="F18" s="22">
        <f>'Ross Stores Income Statement'!B4/(('Ross Stores Balance Sheet'!B18+'Ross Stores Balance Sheet'!C18)/2)</f>
        <v>1.1358136599113378</v>
      </c>
      <c r="G18" s="22">
        <f>'ULTA Income Statement'!B4/(('ULTA Balance Sheet'!B16+'ULTA Balance Sheet'!C16)/2)</f>
        <v>1.2360962968968461</v>
      </c>
      <c r="H18" s="23">
        <f>'GAP Income Statement'!B3/(('GAP Balance Sheet'!B12+'GAP Balance Sheet'!C12)/2)/1000000</f>
        <v>1.0055377440979305</v>
      </c>
    </row>
    <row r="19" spans="1:8" ht="17" thickBot="1" x14ac:dyDescent="0.25">
      <c r="A19" s="1" t="s">
        <v>6</v>
      </c>
      <c r="C19" s="29" t="s">
        <v>24</v>
      </c>
      <c r="D19" s="24">
        <f>(('Kohls Balance Sheet'!B10+'Kohls Balance Sheet'!C10)/2)/(('Kohls Balance Sheet'!B28+'Kohls Balance Sheet'!C28)/2)</f>
        <v>2.8078151418373096</v>
      </c>
      <c r="E19" s="24">
        <f>(('Dollar General Balance Sheet'!B13+'Dollar General Balance Sheet'!C13)/2/(('Dollar General Balance Sheet'!B31+'Dollar General Balance Sheet'!C31)/2))</f>
        <v>3.6432701688704165</v>
      </c>
      <c r="F19" s="24">
        <f>(('Ross Stores Balance Sheet'!B18+'Ross Stores Balance Sheet'!C18)/2)/(('Ross Stores Balance Sheet'!B37+'Ross Stores Balance Sheet'!C37)/2)</f>
        <v>3.3182860646245373</v>
      </c>
      <c r="G19" s="24">
        <f>(('ULTA Balance Sheet'!B16+'ULTA Balance Sheet'!C16)/2)/(('ULTA Balance Sheet'!B35+'ULTA Balance Sheet'!C35)/2)</f>
        <v>2.5511921516140763</v>
      </c>
      <c r="H19" s="25">
        <f>(('GAP Balance Sheet'!B12+'GAP Balance Sheet'!C12)/2/(('GAP Balance Sheet'!B29+'GAP Balance Sheet'!C29)/2))</f>
        <v>4.6286677908937603</v>
      </c>
    </row>
  </sheetData>
  <mergeCells count="1">
    <mergeCell ref="D2: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BF4-8483-2645-90D9-8734C88DF08F}">
  <dimension ref="A1:C31"/>
  <sheetViews>
    <sheetView topLeftCell="A5" zoomScale="110" zoomScaleNormal="110" workbookViewId="0">
      <selection activeCell="B12" sqref="B12"/>
    </sheetView>
  </sheetViews>
  <sheetFormatPr baseColWidth="10" defaultColWidth="8.83203125" defaultRowHeight="15" x14ac:dyDescent="0.2"/>
  <cols>
    <col min="1" max="1" width="52" style="3" customWidth="1"/>
    <col min="2" max="3" width="14" style="3" customWidth="1"/>
    <col min="4" max="16384" width="8.83203125" style="3"/>
  </cols>
  <sheetData>
    <row r="1" spans="1:3" ht="16" x14ac:dyDescent="0.2">
      <c r="A1" s="10" t="s">
        <v>60</v>
      </c>
      <c r="B1" s="9" t="s">
        <v>59</v>
      </c>
      <c r="C1" s="9" t="s">
        <v>58</v>
      </c>
    </row>
    <row r="2" spans="1:3" ht="16" x14ac:dyDescent="0.2">
      <c r="A2" s="8" t="s">
        <v>57</v>
      </c>
    </row>
    <row r="3" spans="1:3" ht="16" x14ac:dyDescent="0.2">
      <c r="A3" s="4" t="s">
        <v>56</v>
      </c>
      <c r="B3" s="6">
        <v>2271</v>
      </c>
      <c r="C3" s="6">
        <v>723</v>
      </c>
    </row>
    <row r="4" spans="1:3" ht="16" x14ac:dyDescent="0.2">
      <c r="A4" s="4" t="s">
        <v>55</v>
      </c>
      <c r="B4" s="7">
        <v>2590</v>
      </c>
      <c r="C4" s="7">
        <v>3537</v>
      </c>
    </row>
    <row r="5" spans="1:3" ht="16" x14ac:dyDescent="0.2">
      <c r="A5" s="4" t="s">
        <v>54</v>
      </c>
      <c r="B5" s="7">
        <v>974</v>
      </c>
      <c r="C5" s="7">
        <v>389</v>
      </c>
    </row>
    <row r="6" spans="1:3" ht="16" x14ac:dyDescent="0.2">
      <c r="A6" s="4" t="s">
        <v>53</v>
      </c>
      <c r="B6" s="7">
        <v>5835</v>
      </c>
      <c r="C6" s="7">
        <v>4649</v>
      </c>
    </row>
    <row r="7" spans="1:3" ht="16" x14ac:dyDescent="0.2">
      <c r="A7" s="4" t="s">
        <v>52</v>
      </c>
      <c r="B7" s="7">
        <v>6689</v>
      </c>
      <c r="C7" s="7">
        <v>7352</v>
      </c>
    </row>
    <row r="8" spans="1:3" ht="16" x14ac:dyDescent="0.2">
      <c r="A8" s="4" t="s">
        <v>42</v>
      </c>
      <c r="B8" s="7">
        <v>2398</v>
      </c>
      <c r="C8" s="7">
        <v>2391</v>
      </c>
    </row>
    <row r="9" spans="1:3" ht="16" x14ac:dyDescent="0.2">
      <c r="A9" s="4" t="s">
        <v>51</v>
      </c>
      <c r="B9" s="7">
        <v>415</v>
      </c>
      <c r="C9" s="7">
        <v>163</v>
      </c>
    </row>
    <row r="10" spans="1:3" ht="16" x14ac:dyDescent="0.2">
      <c r="A10" s="4" t="s">
        <v>50</v>
      </c>
      <c r="B10" s="7">
        <v>15337</v>
      </c>
      <c r="C10" s="7">
        <v>14555</v>
      </c>
    </row>
    <row r="11" spans="1:3" ht="16" x14ac:dyDescent="0.2">
      <c r="A11" s="8" t="s">
        <v>49</v>
      </c>
    </row>
    <row r="12" spans="1:3" ht="16" x14ac:dyDescent="0.2">
      <c r="A12" s="4" t="s">
        <v>48</v>
      </c>
      <c r="B12" s="7">
        <v>1476</v>
      </c>
      <c r="C12" s="7">
        <v>1206</v>
      </c>
    </row>
    <row r="13" spans="1:3" ht="16" x14ac:dyDescent="0.2">
      <c r="A13" s="4" t="s">
        <v>47</v>
      </c>
      <c r="B13" s="7">
        <v>1270</v>
      </c>
      <c r="C13" s="7">
        <v>1281</v>
      </c>
    </row>
    <row r="14" spans="1:3" ht="16" x14ac:dyDescent="0.2">
      <c r="A14" s="8" t="s">
        <v>46</v>
      </c>
    </row>
    <row r="15" spans="1:3" ht="16" x14ac:dyDescent="0.2">
      <c r="A15" s="4" t="s">
        <v>43</v>
      </c>
      <c r="B15" s="7">
        <v>115</v>
      </c>
      <c r="C15" s="7">
        <v>124</v>
      </c>
    </row>
    <row r="16" spans="1:3" ht="16" x14ac:dyDescent="0.2">
      <c r="A16" s="4" t="s">
        <v>42</v>
      </c>
      <c r="B16" s="7">
        <v>161</v>
      </c>
      <c r="C16" s="7">
        <v>158</v>
      </c>
    </row>
    <row r="17" spans="1:3" ht="16" x14ac:dyDescent="0.2">
      <c r="A17" s="4" t="s">
        <v>45</v>
      </c>
      <c r="B17" s="7">
        <v>3022</v>
      </c>
      <c r="C17" s="7">
        <v>2769</v>
      </c>
    </row>
    <row r="18" spans="1:3" ht="16" x14ac:dyDescent="0.2">
      <c r="A18" s="4" t="s">
        <v>44</v>
      </c>
      <c r="B18" s="7">
        <v>2451</v>
      </c>
      <c r="C18" s="7">
        <v>1856</v>
      </c>
    </row>
    <row r="19" spans="1:3" ht="16" x14ac:dyDescent="0.2">
      <c r="A19" s="4" t="s">
        <v>43</v>
      </c>
      <c r="B19" s="7">
        <v>1387</v>
      </c>
      <c r="C19" s="7">
        <v>1367</v>
      </c>
    </row>
    <row r="20" spans="1:3" ht="16" x14ac:dyDescent="0.2">
      <c r="A20" s="4" t="s">
        <v>42</v>
      </c>
      <c r="B20" s="7">
        <v>2625</v>
      </c>
      <c r="C20" s="7">
        <v>2619</v>
      </c>
    </row>
    <row r="21" spans="1:3" ht="16" x14ac:dyDescent="0.2">
      <c r="A21" s="4" t="s">
        <v>41</v>
      </c>
      <c r="B21" s="7">
        <v>302</v>
      </c>
      <c r="C21" s="7">
        <v>260</v>
      </c>
    </row>
    <row r="22" spans="1:3" ht="16" x14ac:dyDescent="0.2">
      <c r="A22" s="4" t="s">
        <v>40</v>
      </c>
      <c r="B22" s="7">
        <v>354</v>
      </c>
      <c r="C22" s="7">
        <v>234</v>
      </c>
    </row>
    <row r="23" spans="1:3" ht="16" x14ac:dyDescent="0.2">
      <c r="A23" s="8" t="s">
        <v>39</v>
      </c>
    </row>
    <row r="24" spans="1:3" ht="16" x14ac:dyDescent="0.2">
      <c r="A24" s="4" t="s">
        <v>38</v>
      </c>
      <c r="B24" s="7">
        <v>4</v>
      </c>
      <c r="C24" s="7">
        <v>4</v>
      </c>
    </row>
    <row r="25" spans="1:3" ht="16" x14ac:dyDescent="0.2">
      <c r="A25" s="4" t="s">
        <v>37</v>
      </c>
      <c r="B25" s="7">
        <v>3319</v>
      </c>
      <c r="C25" s="7">
        <v>3272</v>
      </c>
    </row>
    <row r="26" spans="1:3" ht="16" x14ac:dyDescent="0.2">
      <c r="A26" s="4" t="s">
        <v>36</v>
      </c>
      <c r="B26" s="7">
        <v>-11595</v>
      </c>
      <c r="C26" s="7">
        <v>-11571</v>
      </c>
    </row>
    <row r="27" spans="1:3" ht="16" x14ac:dyDescent="0.2">
      <c r="A27" s="4" t="s">
        <v>35</v>
      </c>
      <c r="B27" s="7">
        <v>13468</v>
      </c>
      <c r="C27" s="7">
        <v>13745</v>
      </c>
    </row>
    <row r="28" spans="1:3" ht="16" x14ac:dyDescent="0.2">
      <c r="A28" s="4" t="s">
        <v>34</v>
      </c>
      <c r="B28" s="7">
        <v>5196</v>
      </c>
      <c r="C28" s="7">
        <v>5450</v>
      </c>
    </row>
    <row r="29" spans="1:3" ht="16" x14ac:dyDescent="0.2">
      <c r="A29" s="4" t="s">
        <v>33</v>
      </c>
      <c r="B29" s="6">
        <v>15337</v>
      </c>
      <c r="C29" s="6">
        <v>14555</v>
      </c>
    </row>
    <row r="30" spans="1:3" x14ac:dyDescent="0.2">
      <c r="A30" s="16"/>
      <c r="B30" s="16"/>
    </row>
    <row r="31" spans="1:3" ht="16" x14ac:dyDescent="0.2">
      <c r="A31" s="4" t="s">
        <v>32</v>
      </c>
    </row>
  </sheetData>
  <mergeCells count="1">
    <mergeCell ref="A30:B30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23A0-59B9-F949-A14D-A01F3B049D76}">
  <dimension ref="A1:D18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62" style="3" customWidth="1"/>
    <col min="2" max="4" width="27" style="3" customWidth="1"/>
    <col min="5" max="16384" width="8.83203125" style="3"/>
  </cols>
  <sheetData>
    <row r="1" spans="1:4" x14ac:dyDescent="0.2">
      <c r="A1" s="17" t="s">
        <v>79</v>
      </c>
      <c r="B1" s="18" t="s">
        <v>78</v>
      </c>
      <c r="C1" s="16"/>
      <c r="D1" s="16"/>
    </row>
    <row r="2" spans="1:4" ht="16" x14ac:dyDescent="0.2">
      <c r="A2" s="16"/>
      <c r="B2" s="9" t="s">
        <v>59</v>
      </c>
      <c r="C2" s="9" t="s">
        <v>58</v>
      </c>
      <c r="D2" s="9" t="s">
        <v>77</v>
      </c>
    </row>
    <row r="3" spans="1:4" ht="16" x14ac:dyDescent="0.2">
      <c r="A3" s="4" t="s">
        <v>76</v>
      </c>
      <c r="B3" s="6">
        <v>15955</v>
      </c>
      <c r="C3" s="6">
        <v>19974</v>
      </c>
      <c r="D3" s="6">
        <v>20229</v>
      </c>
    </row>
    <row r="4" spans="1:4" ht="16" x14ac:dyDescent="0.2">
      <c r="A4" s="4" t="s">
        <v>75</v>
      </c>
      <c r="B4" s="6">
        <v>10360</v>
      </c>
      <c r="C4" s="6">
        <v>12140</v>
      </c>
      <c r="D4" s="6">
        <v>12199</v>
      </c>
    </row>
    <row r="5" spans="1:4" ht="16" x14ac:dyDescent="0.2">
      <c r="A5" s="8" t="s">
        <v>74</v>
      </c>
    </row>
    <row r="6" spans="1:4" ht="16" x14ac:dyDescent="0.2">
      <c r="A6" s="4" t="s">
        <v>73</v>
      </c>
      <c r="B6" s="6">
        <v>5021</v>
      </c>
      <c r="C6" s="6">
        <v>5705</v>
      </c>
      <c r="D6" s="6">
        <v>5601</v>
      </c>
    </row>
    <row r="7" spans="1:4" ht="16" x14ac:dyDescent="0.2">
      <c r="A7" s="4" t="s">
        <v>72</v>
      </c>
      <c r="B7" s="7">
        <v>874</v>
      </c>
      <c r="C7" s="7">
        <v>917</v>
      </c>
      <c r="D7" s="7">
        <v>964</v>
      </c>
    </row>
    <row r="8" spans="1:4" ht="16" x14ac:dyDescent="0.2">
      <c r="A8" s="4" t="s">
        <v>71</v>
      </c>
      <c r="B8" s="7">
        <v>89</v>
      </c>
      <c r="C8" s="7">
        <v>113</v>
      </c>
      <c r="D8" s="7">
        <v>104</v>
      </c>
    </row>
    <row r="9" spans="1:4" ht="16" x14ac:dyDescent="0.2">
      <c r="A9" s="4" t="s">
        <v>70</v>
      </c>
      <c r="B9" s="7">
        <v>-127</v>
      </c>
    </row>
    <row r="10" spans="1:4" ht="16" x14ac:dyDescent="0.2">
      <c r="A10" s="4" t="s">
        <v>69</v>
      </c>
      <c r="B10" s="7">
        <v>-262</v>
      </c>
      <c r="C10" s="7">
        <v>1099</v>
      </c>
      <c r="D10" s="7">
        <v>1361</v>
      </c>
    </row>
    <row r="11" spans="1:4" ht="16" x14ac:dyDescent="0.2">
      <c r="A11" s="4" t="s">
        <v>68</v>
      </c>
      <c r="B11" s="7">
        <v>284</v>
      </c>
      <c r="C11" s="7">
        <v>207</v>
      </c>
      <c r="D11" s="7">
        <v>256</v>
      </c>
    </row>
    <row r="12" spans="1:4" ht="16" x14ac:dyDescent="0.2">
      <c r="A12" s="4" t="s">
        <v>67</v>
      </c>
      <c r="C12" s="7">
        <v>-9</v>
      </c>
      <c r="D12" s="7">
        <v>63</v>
      </c>
    </row>
    <row r="13" spans="1:4" ht="16" x14ac:dyDescent="0.2">
      <c r="A13" s="4" t="s">
        <v>66</v>
      </c>
      <c r="B13" s="7">
        <v>-546</v>
      </c>
      <c r="C13" s="7">
        <v>901</v>
      </c>
      <c r="D13" s="7">
        <v>1042</v>
      </c>
    </row>
    <row r="14" spans="1:4" ht="16" x14ac:dyDescent="0.2">
      <c r="A14" s="4" t="s">
        <v>65</v>
      </c>
      <c r="B14" s="7">
        <v>-383</v>
      </c>
      <c r="C14" s="7">
        <v>210</v>
      </c>
      <c r="D14" s="7">
        <v>241</v>
      </c>
    </row>
    <row r="15" spans="1:4" ht="16" x14ac:dyDescent="0.2">
      <c r="A15" s="4" t="s">
        <v>64</v>
      </c>
      <c r="B15" s="6">
        <v>-163</v>
      </c>
      <c r="C15" s="6">
        <v>691</v>
      </c>
      <c r="D15" s="6">
        <v>801</v>
      </c>
    </row>
    <row r="16" spans="1:4" ht="16" x14ac:dyDescent="0.2">
      <c r="A16" s="8" t="s">
        <v>63</v>
      </c>
    </row>
    <row r="17" spans="1:4" ht="16" x14ac:dyDescent="0.2">
      <c r="A17" s="4" t="s">
        <v>62</v>
      </c>
      <c r="B17" s="11">
        <v>-1.06</v>
      </c>
      <c r="C17" s="11">
        <v>4.3899999999999997</v>
      </c>
      <c r="D17" s="11">
        <v>4.88</v>
      </c>
    </row>
    <row r="18" spans="1:4" ht="16" x14ac:dyDescent="0.2">
      <c r="A18" s="4" t="s">
        <v>61</v>
      </c>
      <c r="B18" s="11">
        <v>-1.06</v>
      </c>
      <c r="C18" s="11">
        <v>4.37</v>
      </c>
      <c r="D18" s="11">
        <v>4.84</v>
      </c>
    </row>
  </sheetData>
  <mergeCells count="2">
    <mergeCell ref="A1:A2"/>
    <mergeCell ref="B1:D1"/>
  </mergeCell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EC4A-A6C7-7746-A80C-DA93CB6EFD47}">
  <dimension ref="A1:C32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80" style="3" customWidth="1"/>
    <col min="2" max="3" width="14" style="3" customWidth="1"/>
    <col min="4" max="16384" width="8.83203125" style="3"/>
  </cols>
  <sheetData>
    <row r="1" spans="1:3" ht="16" x14ac:dyDescent="0.2">
      <c r="A1" s="10" t="s">
        <v>104</v>
      </c>
      <c r="B1" s="9" t="s">
        <v>103</v>
      </c>
      <c r="C1" s="9" t="s">
        <v>102</v>
      </c>
    </row>
    <row r="2" spans="1:3" ht="16" x14ac:dyDescent="0.2">
      <c r="A2" s="8" t="s">
        <v>57</v>
      </c>
    </row>
    <row r="3" spans="1:3" ht="16" x14ac:dyDescent="0.2">
      <c r="A3" s="4" t="s">
        <v>56</v>
      </c>
      <c r="B3" s="6">
        <v>1376577</v>
      </c>
      <c r="C3" s="6">
        <v>240320</v>
      </c>
    </row>
    <row r="4" spans="1:3" ht="16" x14ac:dyDescent="0.2">
      <c r="A4" s="4" t="s">
        <v>55</v>
      </c>
      <c r="B4" s="7">
        <v>5247477</v>
      </c>
      <c r="C4" s="7">
        <v>4676848</v>
      </c>
    </row>
    <row r="5" spans="1:3" ht="16" x14ac:dyDescent="0.2">
      <c r="A5" s="4" t="s">
        <v>101</v>
      </c>
      <c r="B5" s="7">
        <v>90760</v>
      </c>
      <c r="C5" s="7">
        <v>76537</v>
      </c>
    </row>
    <row r="6" spans="1:3" ht="16" x14ac:dyDescent="0.2">
      <c r="A6" s="4" t="s">
        <v>100</v>
      </c>
      <c r="B6" s="7">
        <v>199405</v>
      </c>
      <c r="C6" s="7">
        <v>184163</v>
      </c>
    </row>
    <row r="7" spans="1:3" ht="16" x14ac:dyDescent="0.2">
      <c r="A7" s="4" t="s">
        <v>53</v>
      </c>
      <c r="B7" s="7">
        <v>6914219</v>
      </c>
      <c r="C7" s="7">
        <v>5177868</v>
      </c>
    </row>
    <row r="8" spans="1:3" ht="16" x14ac:dyDescent="0.2">
      <c r="A8" s="4" t="s">
        <v>99</v>
      </c>
      <c r="B8" s="7">
        <v>3899997</v>
      </c>
      <c r="C8" s="7">
        <v>3278359</v>
      </c>
    </row>
    <row r="9" spans="1:3" ht="16" x14ac:dyDescent="0.2">
      <c r="A9" s="4" t="s">
        <v>98</v>
      </c>
      <c r="B9" s="7">
        <v>9473330</v>
      </c>
      <c r="C9" s="7">
        <v>8796183</v>
      </c>
    </row>
    <row r="10" spans="1:3" ht="16" x14ac:dyDescent="0.2">
      <c r="A10" s="4" t="s">
        <v>97</v>
      </c>
      <c r="B10" s="7">
        <v>4338589</v>
      </c>
      <c r="C10" s="7">
        <v>4338589</v>
      </c>
    </row>
    <row r="11" spans="1:3" ht="16" x14ac:dyDescent="0.2">
      <c r="A11" s="4" t="s">
        <v>96</v>
      </c>
      <c r="B11" s="7">
        <v>1199870</v>
      </c>
      <c r="C11" s="7">
        <v>1200006</v>
      </c>
    </row>
    <row r="12" spans="1:3" ht="16" x14ac:dyDescent="0.2">
      <c r="A12" s="4" t="s">
        <v>95</v>
      </c>
      <c r="B12" s="7">
        <v>36619</v>
      </c>
      <c r="C12" s="7">
        <v>34079</v>
      </c>
    </row>
    <row r="13" spans="1:3" ht="16" x14ac:dyDescent="0.2">
      <c r="A13" s="4" t="s">
        <v>50</v>
      </c>
      <c r="B13" s="7">
        <v>25862624</v>
      </c>
      <c r="C13" s="7">
        <v>22825084</v>
      </c>
    </row>
    <row r="14" spans="1:3" ht="16" x14ac:dyDescent="0.2">
      <c r="A14" s="8" t="s">
        <v>49</v>
      </c>
    </row>
    <row r="15" spans="1:3" ht="16" x14ac:dyDescent="0.2">
      <c r="A15" s="4" t="s">
        <v>94</v>
      </c>
      <c r="B15" s="7">
        <v>1074079</v>
      </c>
      <c r="C15" s="7">
        <v>964805</v>
      </c>
    </row>
    <row r="16" spans="1:3" ht="16" x14ac:dyDescent="0.2">
      <c r="A16" s="4" t="s">
        <v>48</v>
      </c>
      <c r="B16" s="7">
        <v>3614089</v>
      </c>
      <c r="C16" s="7">
        <v>2860682</v>
      </c>
    </row>
    <row r="17" spans="1:3" ht="16" x14ac:dyDescent="0.2">
      <c r="A17" s="4" t="s">
        <v>93</v>
      </c>
      <c r="B17" s="7">
        <v>1006552</v>
      </c>
      <c r="C17" s="7">
        <v>709156</v>
      </c>
    </row>
    <row r="18" spans="1:3" ht="16" x14ac:dyDescent="0.2">
      <c r="A18" s="4" t="s">
        <v>92</v>
      </c>
      <c r="B18" s="7">
        <v>16063</v>
      </c>
      <c r="C18" s="7">
        <v>8362</v>
      </c>
    </row>
    <row r="19" spans="1:3" ht="16" x14ac:dyDescent="0.2">
      <c r="A19" s="4" t="s">
        <v>45</v>
      </c>
      <c r="B19" s="7">
        <v>5710783</v>
      </c>
      <c r="C19" s="7">
        <v>4543005</v>
      </c>
    </row>
    <row r="20" spans="1:3" ht="16" x14ac:dyDescent="0.2">
      <c r="A20" s="4" t="s">
        <v>91</v>
      </c>
      <c r="B20" s="7">
        <v>4130975</v>
      </c>
      <c r="C20" s="7">
        <v>2911993</v>
      </c>
    </row>
    <row r="21" spans="1:3" ht="16" x14ac:dyDescent="0.2">
      <c r="A21" s="4" t="s">
        <v>90</v>
      </c>
      <c r="B21" s="7">
        <v>8385388</v>
      </c>
      <c r="C21" s="7">
        <v>7819683</v>
      </c>
    </row>
    <row r="22" spans="1:3" ht="16" x14ac:dyDescent="0.2">
      <c r="A22" s="4" t="s">
        <v>41</v>
      </c>
      <c r="B22" s="7">
        <v>710549</v>
      </c>
      <c r="C22" s="7">
        <v>675227</v>
      </c>
    </row>
    <row r="23" spans="1:3" ht="16" x14ac:dyDescent="0.2">
      <c r="A23" s="4" t="s">
        <v>89</v>
      </c>
      <c r="B23" s="7">
        <v>263691</v>
      </c>
      <c r="C23" s="7">
        <v>172676</v>
      </c>
    </row>
    <row r="24" spans="1:3" ht="16" x14ac:dyDescent="0.2">
      <c r="A24" s="4" t="s">
        <v>88</v>
      </c>
      <c r="B24" s="4" t="s">
        <v>85</v>
      </c>
      <c r="C24" s="4" t="s">
        <v>85</v>
      </c>
    </row>
    <row r="25" spans="1:3" ht="16" x14ac:dyDescent="0.2">
      <c r="A25" s="8" t="s">
        <v>87</v>
      </c>
    </row>
    <row r="26" spans="1:3" ht="16" x14ac:dyDescent="0.2">
      <c r="A26" s="4" t="s">
        <v>86</v>
      </c>
      <c r="B26" s="4" t="s">
        <v>85</v>
      </c>
      <c r="C26" s="4" t="s">
        <v>85</v>
      </c>
    </row>
    <row r="27" spans="1:3" ht="32" x14ac:dyDescent="0.2">
      <c r="A27" s="4" t="s">
        <v>84</v>
      </c>
      <c r="B27" s="7">
        <v>210687</v>
      </c>
      <c r="C27" s="7">
        <v>220444</v>
      </c>
    </row>
    <row r="28" spans="1:3" ht="16" x14ac:dyDescent="0.2">
      <c r="A28" s="4" t="s">
        <v>83</v>
      </c>
      <c r="B28" s="7">
        <v>3446612</v>
      </c>
      <c r="C28" s="7">
        <v>3322531</v>
      </c>
    </row>
    <row r="29" spans="1:3" ht="16" x14ac:dyDescent="0.2">
      <c r="A29" s="4" t="s">
        <v>35</v>
      </c>
      <c r="B29" s="7">
        <v>3006102</v>
      </c>
      <c r="C29" s="7">
        <v>3162660</v>
      </c>
    </row>
    <row r="30" spans="1:3" ht="16" x14ac:dyDescent="0.2">
      <c r="A30" s="4" t="s">
        <v>82</v>
      </c>
      <c r="B30" s="7">
        <v>-2163</v>
      </c>
      <c r="C30" s="7">
        <v>-3135</v>
      </c>
    </row>
    <row r="31" spans="1:3" ht="16" x14ac:dyDescent="0.2">
      <c r="A31" s="4" t="s">
        <v>81</v>
      </c>
      <c r="B31" s="7">
        <v>6661238</v>
      </c>
      <c r="C31" s="7">
        <v>6702500</v>
      </c>
    </row>
    <row r="32" spans="1:3" ht="16" x14ac:dyDescent="0.2">
      <c r="A32" s="4" t="s">
        <v>80</v>
      </c>
      <c r="B32" s="6">
        <v>25862624</v>
      </c>
      <c r="C32" s="6">
        <v>22825084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19A1-94D0-5B48-9490-C5F4E916833D}">
  <dimension ref="A1:D20"/>
  <sheetViews>
    <sheetView zoomScale="116" workbookViewId="0">
      <selection sqref="A1:A2"/>
    </sheetView>
  </sheetViews>
  <sheetFormatPr baseColWidth="10" defaultColWidth="8.83203125" defaultRowHeight="15" x14ac:dyDescent="0.2"/>
  <cols>
    <col min="1" max="1" width="80" style="3" customWidth="1"/>
    <col min="2" max="2" width="16" style="3" customWidth="1"/>
    <col min="3" max="4" width="14" style="3" customWidth="1"/>
    <col min="5" max="16384" width="8.83203125" style="3"/>
  </cols>
  <sheetData>
    <row r="1" spans="1:4" x14ac:dyDescent="0.2">
      <c r="A1" s="17" t="s">
        <v>124</v>
      </c>
      <c r="B1" s="18" t="s">
        <v>78</v>
      </c>
      <c r="C1" s="16"/>
      <c r="D1" s="16"/>
    </row>
    <row r="2" spans="1:4" ht="16" x14ac:dyDescent="0.2">
      <c r="A2" s="16"/>
      <c r="B2" s="9" t="s">
        <v>103</v>
      </c>
      <c r="C2" s="9" t="s">
        <v>102</v>
      </c>
      <c r="D2" s="9" t="s">
        <v>123</v>
      </c>
    </row>
    <row r="3" spans="1:4" ht="16" x14ac:dyDescent="0.2">
      <c r="A3" s="8" t="s">
        <v>122</v>
      </c>
    </row>
    <row r="4" spans="1:4" ht="16" x14ac:dyDescent="0.2">
      <c r="A4" s="4" t="s">
        <v>121</v>
      </c>
      <c r="B4" s="6">
        <v>33746839</v>
      </c>
      <c r="C4" s="6">
        <v>27753973</v>
      </c>
      <c r="D4" s="6">
        <v>25625043</v>
      </c>
    </row>
    <row r="5" spans="1:4" ht="16" x14ac:dyDescent="0.2">
      <c r="A5" s="4" t="s">
        <v>120</v>
      </c>
      <c r="B5" s="7">
        <v>23027977</v>
      </c>
      <c r="C5" s="7">
        <v>19264912</v>
      </c>
      <c r="D5" s="7">
        <v>17821173</v>
      </c>
    </row>
    <row r="6" spans="1:4" ht="16" x14ac:dyDescent="0.2">
      <c r="A6" s="4" t="s">
        <v>119</v>
      </c>
      <c r="B6" s="7">
        <v>10718862</v>
      </c>
      <c r="C6" s="7">
        <v>8489061</v>
      </c>
      <c r="D6" s="7">
        <v>7803870</v>
      </c>
    </row>
    <row r="7" spans="1:4" ht="16" x14ac:dyDescent="0.2">
      <c r="A7" s="4" t="s">
        <v>118</v>
      </c>
      <c r="B7" s="7">
        <v>7164097</v>
      </c>
      <c r="C7" s="7">
        <v>6186757</v>
      </c>
      <c r="D7" s="7">
        <v>5687564</v>
      </c>
    </row>
    <row r="8" spans="1:4" ht="16" x14ac:dyDescent="0.2">
      <c r="A8" s="4" t="s">
        <v>117</v>
      </c>
      <c r="B8" s="7">
        <v>3554765</v>
      </c>
      <c r="C8" s="7">
        <v>2302304</v>
      </c>
      <c r="D8" s="7">
        <v>2116306</v>
      </c>
    </row>
    <row r="9" spans="1:4" ht="16" x14ac:dyDescent="0.2">
      <c r="A9" s="4" t="s">
        <v>116</v>
      </c>
      <c r="B9" s="7">
        <v>150385</v>
      </c>
      <c r="C9" s="7">
        <v>100574</v>
      </c>
      <c r="D9" s="7">
        <v>99871</v>
      </c>
    </row>
    <row r="10" spans="1:4" ht="16" x14ac:dyDescent="0.2">
      <c r="A10" s="4" t="s">
        <v>115</v>
      </c>
      <c r="D10" s="7">
        <v>1019</v>
      </c>
    </row>
    <row r="11" spans="1:4" ht="16" x14ac:dyDescent="0.2">
      <c r="A11" s="4" t="s">
        <v>114</v>
      </c>
      <c r="B11" s="7">
        <v>3404380</v>
      </c>
      <c r="C11" s="7">
        <v>2201730</v>
      </c>
      <c r="D11" s="7">
        <v>2015416</v>
      </c>
    </row>
    <row r="12" spans="1:4" ht="16" x14ac:dyDescent="0.2">
      <c r="A12" s="4" t="s">
        <v>113</v>
      </c>
      <c r="B12" s="7">
        <v>749330</v>
      </c>
      <c r="C12" s="7">
        <v>489175</v>
      </c>
      <c r="D12" s="7">
        <v>425944</v>
      </c>
    </row>
    <row r="13" spans="1:4" ht="16" x14ac:dyDescent="0.2">
      <c r="A13" s="4" t="s">
        <v>112</v>
      </c>
      <c r="B13" s="6">
        <v>2655050</v>
      </c>
      <c r="C13" s="6">
        <v>1712555</v>
      </c>
      <c r="D13" s="6">
        <v>1589472</v>
      </c>
    </row>
    <row r="14" spans="1:4" ht="16" x14ac:dyDescent="0.2">
      <c r="A14" s="8" t="s">
        <v>111</v>
      </c>
    </row>
    <row r="15" spans="1:4" ht="16" x14ac:dyDescent="0.2">
      <c r="A15" s="4" t="s">
        <v>110</v>
      </c>
      <c r="B15" s="11">
        <v>10.7</v>
      </c>
      <c r="C15" s="11">
        <v>6.68</v>
      </c>
      <c r="D15" s="11">
        <v>5.99</v>
      </c>
    </row>
    <row r="16" spans="1:4" ht="16" x14ac:dyDescent="0.2">
      <c r="A16" s="4" t="s">
        <v>109</v>
      </c>
      <c r="B16" s="11">
        <v>10.62</v>
      </c>
      <c r="C16" s="11">
        <v>6.64</v>
      </c>
      <c r="D16" s="11">
        <v>5.97</v>
      </c>
    </row>
    <row r="17" spans="1:4" ht="16" x14ac:dyDescent="0.2">
      <c r="A17" s="8" t="s">
        <v>108</v>
      </c>
    </row>
    <row r="18" spans="1:4" ht="16" x14ac:dyDescent="0.2">
      <c r="A18" s="4" t="s">
        <v>107</v>
      </c>
      <c r="B18" s="7">
        <v>248171</v>
      </c>
      <c r="C18" s="7">
        <v>256553</v>
      </c>
      <c r="D18" s="7">
        <v>265155</v>
      </c>
    </row>
    <row r="19" spans="1:4" ht="16" x14ac:dyDescent="0.2">
      <c r="A19" s="4" t="s">
        <v>106</v>
      </c>
      <c r="B19" s="7">
        <v>250076</v>
      </c>
      <c r="C19" s="7">
        <v>258053</v>
      </c>
      <c r="D19" s="7">
        <v>266105</v>
      </c>
    </row>
    <row r="20" spans="1:4" ht="16" x14ac:dyDescent="0.2">
      <c r="A20" s="4" t="s">
        <v>105</v>
      </c>
      <c r="B20" s="11">
        <v>1.44</v>
      </c>
      <c r="C20" s="11">
        <v>1.28</v>
      </c>
      <c r="D20" s="11">
        <v>1.1599999999999999</v>
      </c>
    </row>
  </sheetData>
  <mergeCells count="2">
    <mergeCell ref="A1:A2"/>
    <mergeCell ref="B1:D1"/>
  </mergeCell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1D09-C355-204E-A215-2C226DBA2B80}">
  <dimension ref="A1:C38"/>
  <sheetViews>
    <sheetView topLeftCell="A12" workbookViewId="0"/>
  </sheetViews>
  <sheetFormatPr baseColWidth="10" defaultColWidth="8.83203125" defaultRowHeight="15" x14ac:dyDescent="0.2"/>
  <cols>
    <col min="1" max="1" width="80" style="3" customWidth="1"/>
    <col min="2" max="3" width="14" style="3" customWidth="1"/>
    <col min="4" max="16384" width="8.83203125" style="3"/>
  </cols>
  <sheetData>
    <row r="1" spans="1:3" ht="16" x14ac:dyDescent="0.2">
      <c r="A1" s="10" t="s">
        <v>159</v>
      </c>
      <c r="B1" s="9" t="s">
        <v>59</v>
      </c>
      <c r="C1" s="9" t="s">
        <v>58</v>
      </c>
    </row>
    <row r="2" spans="1:3" ht="16" x14ac:dyDescent="0.2">
      <c r="A2" s="8" t="s">
        <v>158</v>
      </c>
    </row>
    <row r="3" spans="1:3" ht="16" x14ac:dyDescent="0.2">
      <c r="A3" s="4" t="s">
        <v>56</v>
      </c>
      <c r="B3" s="6">
        <v>4819293</v>
      </c>
      <c r="C3" s="6">
        <v>1351205</v>
      </c>
    </row>
    <row r="4" spans="1:3" ht="16" x14ac:dyDescent="0.2">
      <c r="A4" s="4" t="s">
        <v>157</v>
      </c>
      <c r="B4" s="7">
        <v>115067</v>
      </c>
      <c r="C4" s="7">
        <v>102236</v>
      </c>
    </row>
    <row r="5" spans="1:3" ht="16" x14ac:dyDescent="0.2">
      <c r="A5" s="4" t="s">
        <v>156</v>
      </c>
      <c r="B5" s="7">
        <v>1508982</v>
      </c>
      <c r="C5" s="7">
        <v>1832339</v>
      </c>
    </row>
    <row r="6" spans="1:3" ht="16" x14ac:dyDescent="0.2">
      <c r="A6" s="4" t="s">
        <v>155</v>
      </c>
      <c r="B6" s="7">
        <v>249149</v>
      </c>
      <c r="C6" s="7">
        <v>147048</v>
      </c>
    </row>
    <row r="7" spans="1:3" ht="16" x14ac:dyDescent="0.2">
      <c r="A7" s="4" t="s">
        <v>53</v>
      </c>
      <c r="B7" s="7">
        <v>6692491</v>
      </c>
      <c r="C7" s="7">
        <v>3432828</v>
      </c>
    </row>
    <row r="8" spans="1:3" ht="16" x14ac:dyDescent="0.2">
      <c r="A8" s="8" t="s">
        <v>154</v>
      </c>
    </row>
    <row r="9" spans="1:3" ht="16" x14ac:dyDescent="0.2">
      <c r="A9" s="4" t="s">
        <v>153</v>
      </c>
      <c r="B9" s="7">
        <v>1187045</v>
      </c>
      <c r="C9" s="7">
        <v>1177262</v>
      </c>
    </row>
    <row r="10" spans="1:3" ht="16" x14ac:dyDescent="0.2">
      <c r="A10" s="4" t="s">
        <v>152</v>
      </c>
      <c r="B10" s="7">
        <v>3243206</v>
      </c>
      <c r="C10" s="7">
        <v>3115003</v>
      </c>
    </row>
    <row r="11" spans="1:3" ht="16" x14ac:dyDescent="0.2">
      <c r="A11" s="4" t="s">
        <v>151</v>
      </c>
      <c r="B11" s="7">
        <v>1278134</v>
      </c>
      <c r="C11" s="7">
        <v>1219736</v>
      </c>
    </row>
    <row r="12" spans="1:3" ht="16" x14ac:dyDescent="0.2">
      <c r="A12" s="4" t="s">
        <v>150</v>
      </c>
      <c r="B12" s="7">
        <v>376076</v>
      </c>
      <c r="C12" s="7">
        <v>189536</v>
      </c>
    </row>
    <row r="13" spans="1:3" ht="16" x14ac:dyDescent="0.2">
      <c r="A13" s="4" t="s">
        <v>149</v>
      </c>
      <c r="B13" s="7">
        <v>6084461</v>
      </c>
      <c r="C13" s="7">
        <v>5701537</v>
      </c>
    </row>
    <row r="14" spans="1:3" ht="16" x14ac:dyDescent="0.2">
      <c r="A14" s="4" t="s">
        <v>148</v>
      </c>
      <c r="B14" s="7">
        <v>3373965</v>
      </c>
      <c r="C14" s="7">
        <v>3048101</v>
      </c>
    </row>
    <row r="15" spans="1:3" ht="16" x14ac:dyDescent="0.2">
      <c r="A15" s="4" t="s">
        <v>52</v>
      </c>
      <c r="B15" s="7">
        <v>2710496</v>
      </c>
      <c r="C15" s="7">
        <v>2653436</v>
      </c>
    </row>
    <row r="16" spans="1:3" ht="16" x14ac:dyDescent="0.2">
      <c r="A16" s="4" t="s">
        <v>98</v>
      </c>
      <c r="B16" s="7">
        <v>3084819</v>
      </c>
      <c r="C16" s="7">
        <v>3053782</v>
      </c>
    </row>
    <row r="17" spans="1:3" ht="16" x14ac:dyDescent="0.2">
      <c r="A17" s="4" t="s">
        <v>147</v>
      </c>
      <c r="B17" s="7">
        <v>230061</v>
      </c>
      <c r="C17" s="7">
        <v>208321</v>
      </c>
    </row>
    <row r="18" spans="1:3" ht="16" x14ac:dyDescent="0.2">
      <c r="A18" s="4" t="s">
        <v>50</v>
      </c>
      <c r="B18" s="7">
        <v>12717867</v>
      </c>
      <c r="C18" s="7">
        <v>9348367</v>
      </c>
    </row>
    <row r="19" spans="1:3" ht="16" x14ac:dyDescent="0.2">
      <c r="A19" s="8" t="s">
        <v>146</v>
      </c>
    </row>
    <row r="20" spans="1:3" ht="16" x14ac:dyDescent="0.2">
      <c r="A20" s="4" t="s">
        <v>48</v>
      </c>
      <c r="B20" s="7">
        <v>2256928</v>
      </c>
      <c r="C20" s="7">
        <v>1296482</v>
      </c>
    </row>
    <row r="21" spans="1:3" ht="16" x14ac:dyDescent="0.2">
      <c r="A21" s="4" t="s">
        <v>93</v>
      </c>
      <c r="B21" s="7">
        <v>592122</v>
      </c>
      <c r="C21" s="7">
        <v>462111</v>
      </c>
    </row>
    <row r="22" spans="1:3" ht="16" x14ac:dyDescent="0.2">
      <c r="A22" s="4" t="s">
        <v>145</v>
      </c>
      <c r="B22" s="7">
        <v>598120</v>
      </c>
      <c r="C22" s="7">
        <v>564481</v>
      </c>
    </row>
    <row r="23" spans="1:3" ht="16" x14ac:dyDescent="0.2">
      <c r="A23" s="4" t="s">
        <v>144</v>
      </c>
      <c r="B23" s="7">
        <v>400273</v>
      </c>
      <c r="C23" s="7">
        <v>364435</v>
      </c>
    </row>
    <row r="24" spans="1:3" ht="16" x14ac:dyDescent="0.2">
      <c r="A24" s="4" t="s">
        <v>92</v>
      </c>
      <c r="B24" s="7">
        <v>54680</v>
      </c>
      <c r="C24" s="7">
        <v>14425</v>
      </c>
    </row>
    <row r="25" spans="1:3" ht="16" x14ac:dyDescent="0.2">
      <c r="A25" s="4" t="s">
        <v>143</v>
      </c>
      <c r="B25" s="7">
        <v>64910</v>
      </c>
      <c r="C25" s="7">
        <v>0</v>
      </c>
    </row>
    <row r="26" spans="1:3" ht="16" x14ac:dyDescent="0.2">
      <c r="A26" s="4" t="s">
        <v>45</v>
      </c>
      <c r="B26" s="7">
        <v>3967033</v>
      </c>
      <c r="C26" s="7">
        <v>2701934</v>
      </c>
    </row>
    <row r="27" spans="1:3" ht="16" x14ac:dyDescent="0.2">
      <c r="A27" s="4" t="s">
        <v>44</v>
      </c>
      <c r="B27" s="7">
        <v>2448175</v>
      </c>
      <c r="C27" s="7">
        <v>312891</v>
      </c>
    </row>
    <row r="28" spans="1:3" ht="16" x14ac:dyDescent="0.2">
      <c r="A28" s="4" t="s">
        <v>142</v>
      </c>
      <c r="B28" s="7">
        <v>2621594</v>
      </c>
      <c r="C28" s="7">
        <v>2610528</v>
      </c>
    </row>
    <row r="29" spans="1:3" ht="16" x14ac:dyDescent="0.2">
      <c r="A29" s="4" t="s">
        <v>40</v>
      </c>
      <c r="B29" s="7">
        <v>268558</v>
      </c>
      <c r="C29" s="7">
        <v>214086</v>
      </c>
    </row>
    <row r="30" spans="1:3" ht="16" x14ac:dyDescent="0.2">
      <c r="A30" s="4" t="s">
        <v>41</v>
      </c>
      <c r="B30" s="7">
        <v>121867</v>
      </c>
      <c r="C30" s="7">
        <v>149679</v>
      </c>
    </row>
    <row r="31" spans="1:3" ht="16" x14ac:dyDescent="0.2">
      <c r="A31" s="4" t="s">
        <v>88</v>
      </c>
      <c r="B31" s="4" t="s">
        <v>85</v>
      </c>
      <c r="C31" s="4" t="s">
        <v>85</v>
      </c>
    </row>
    <row r="32" spans="1:3" ht="16" x14ac:dyDescent="0.2">
      <c r="A32" s="8" t="s">
        <v>141</v>
      </c>
    </row>
    <row r="33" spans="1:3" ht="32" x14ac:dyDescent="0.2">
      <c r="A33" s="4" t="s">
        <v>140</v>
      </c>
      <c r="B33" s="7">
        <v>3565</v>
      </c>
      <c r="C33" s="7">
        <v>3568</v>
      </c>
    </row>
    <row r="34" spans="1:3" ht="16" x14ac:dyDescent="0.2">
      <c r="A34" s="4" t="s">
        <v>83</v>
      </c>
      <c r="B34" s="7">
        <v>1579824</v>
      </c>
      <c r="C34" s="7">
        <v>1458307</v>
      </c>
    </row>
    <row r="35" spans="1:3" ht="16" x14ac:dyDescent="0.2">
      <c r="A35" s="4" t="s">
        <v>139</v>
      </c>
      <c r="B35" s="7">
        <v>-478550</v>
      </c>
      <c r="C35" s="7">
        <v>-433328</v>
      </c>
    </row>
    <row r="36" spans="1:3" ht="16" x14ac:dyDescent="0.2">
      <c r="A36" s="4" t="s">
        <v>35</v>
      </c>
      <c r="B36" s="7">
        <v>2185801</v>
      </c>
      <c r="C36" s="7">
        <v>2330702</v>
      </c>
    </row>
    <row r="37" spans="1:3" ht="16" x14ac:dyDescent="0.2">
      <c r="A37" s="4" t="s">
        <v>138</v>
      </c>
      <c r="B37" s="7">
        <v>3290640</v>
      </c>
      <c r="C37" s="7">
        <v>3359249</v>
      </c>
    </row>
    <row r="38" spans="1:3" ht="16" x14ac:dyDescent="0.2">
      <c r="A38" s="4" t="s">
        <v>137</v>
      </c>
      <c r="B38" s="6">
        <v>12717867</v>
      </c>
      <c r="C38" s="6">
        <v>9348367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75C0-66D4-834E-A45D-766F4B3F8A40}">
  <dimension ref="A1:G18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80" style="3" customWidth="1"/>
    <col min="2" max="2" width="16" style="3" customWidth="1"/>
    <col min="3" max="4" width="14" style="3" customWidth="1"/>
    <col min="5" max="5" width="8.83203125" style="3"/>
    <col min="6" max="6" width="18" style="3" customWidth="1"/>
    <col min="7" max="7" width="12.5" style="3" bestFit="1" customWidth="1"/>
    <col min="8" max="16384" width="8.83203125" style="3"/>
  </cols>
  <sheetData>
    <row r="1" spans="1:7" x14ac:dyDescent="0.2">
      <c r="A1" s="17" t="s">
        <v>136</v>
      </c>
      <c r="B1" s="18" t="s">
        <v>78</v>
      </c>
      <c r="C1" s="16"/>
      <c r="D1" s="16"/>
    </row>
    <row r="2" spans="1:7" ht="16" x14ac:dyDescent="0.2">
      <c r="A2" s="16"/>
      <c r="B2" s="9" t="s">
        <v>59</v>
      </c>
      <c r="C2" s="9" t="s">
        <v>58</v>
      </c>
      <c r="D2" s="9" t="s">
        <v>77</v>
      </c>
    </row>
    <row r="3" spans="1:7" ht="16" x14ac:dyDescent="0.2">
      <c r="A3" s="8" t="s">
        <v>135</v>
      </c>
    </row>
    <row r="4" spans="1:7" ht="16" x14ac:dyDescent="0.2">
      <c r="A4" s="4" t="s">
        <v>134</v>
      </c>
      <c r="B4" s="6">
        <v>12531565</v>
      </c>
      <c r="C4" s="6">
        <v>16039073</v>
      </c>
      <c r="D4" s="6">
        <v>14983541</v>
      </c>
      <c r="F4" s="3" t="s">
        <v>134</v>
      </c>
      <c r="G4" s="13">
        <f>B4</f>
        <v>12531565</v>
      </c>
    </row>
    <row r="5" spans="1:7" ht="16" x14ac:dyDescent="0.2">
      <c r="A5" s="8" t="s">
        <v>133</v>
      </c>
      <c r="F5" s="3" t="s">
        <v>217</v>
      </c>
      <c r="G5" s="14">
        <f>-B6</f>
        <v>-9838574</v>
      </c>
    </row>
    <row r="6" spans="1:7" ht="25" customHeight="1" x14ac:dyDescent="0.2">
      <c r="A6" s="4" t="s">
        <v>120</v>
      </c>
      <c r="B6" s="7">
        <v>9838574</v>
      </c>
      <c r="C6" s="7">
        <v>11536187</v>
      </c>
      <c r="D6" s="7">
        <v>10726277</v>
      </c>
      <c r="F6" s="4" t="s">
        <v>132</v>
      </c>
      <c r="G6" s="14">
        <f>-B7</f>
        <v>-2503281</v>
      </c>
    </row>
    <row r="7" spans="1:7" ht="16" x14ac:dyDescent="0.2">
      <c r="A7" s="4" t="s">
        <v>132</v>
      </c>
      <c r="B7" s="7">
        <v>2503281</v>
      </c>
      <c r="C7" s="7">
        <v>2356704</v>
      </c>
      <c r="D7" s="7">
        <v>2216550</v>
      </c>
      <c r="F7" s="3" t="s">
        <v>218</v>
      </c>
      <c r="G7" s="13">
        <f>SUM(G4:G6)</f>
        <v>189710</v>
      </c>
    </row>
    <row r="8" spans="1:7" ht="16" x14ac:dyDescent="0.2">
      <c r="A8" s="4" t="s">
        <v>131</v>
      </c>
      <c r="B8" s="7">
        <v>83413</v>
      </c>
      <c r="C8" s="7">
        <v>-18106</v>
      </c>
      <c r="D8" s="7">
        <v>-10162</v>
      </c>
    </row>
    <row r="9" spans="1:7" ht="16" x14ac:dyDescent="0.2">
      <c r="A9" s="4" t="s">
        <v>130</v>
      </c>
      <c r="B9" s="7">
        <v>12425268</v>
      </c>
      <c r="C9" s="7">
        <v>13874785</v>
      </c>
      <c r="D9" s="7">
        <v>12932665</v>
      </c>
    </row>
    <row r="10" spans="1:7" ht="16" x14ac:dyDescent="0.2">
      <c r="A10" s="4" t="s">
        <v>129</v>
      </c>
      <c r="B10" s="7">
        <v>106297</v>
      </c>
      <c r="C10" s="7">
        <v>2164288</v>
      </c>
      <c r="D10" s="7">
        <v>2050876</v>
      </c>
    </row>
    <row r="11" spans="1:7" ht="16" x14ac:dyDescent="0.2">
      <c r="A11" s="4" t="s">
        <v>128</v>
      </c>
      <c r="B11" s="7">
        <v>20915</v>
      </c>
      <c r="C11" s="7">
        <v>503360</v>
      </c>
      <c r="D11" s="7">
        <v>463419</v>
      </c>
    </row>
    <row r="12" spans="1:7" ht="16" x14ac:dyDescent="0.2">
      <c r="A12" s="4" t="s">
        <v>127</v>
      </c>
      <c r="B12" s="6">
        <v>85382</v>
      </c>
      <c r="C12" s="6">
        <v>1660928</v>
      </c>
      <c r="D12" s="6">
        <v>1587457</v>
      </c>
    </row>
    <row r="13" spans="1:7" ht="16" x14ac:dyDescent="0.2">
      <c r="A13" s="8" t="s">
        <v>126</v>
      </c>
    </row>
    <row r="14" spans="1:7" ht="16" x14ac:dyDescent="0.2">
      <c r="A14" s="4" t="s">
        <v>110</v>
      </c>
      <c r="B14" s="11">
        <v>0.24</v>
      </c>
      <c r="C14" s="11">
        <v>4.63</v>
      </c>
      <c r="D14" s="11">
        <v>4.3</v>
      </c>
    </row>
    <row r="15" spans="1:7" ht="16" x14ac:dyDescent="0.2">
      <c r="A15" s="4" t="s">
        <v>109</v>
      </c>
      <c r="B15" s="11">
        <v>0.24</v>
      </c>
      <c r="C15" s="11">
        <v>4.5999999999999996</v>
      </c>
      <c r="D15" s="11">
        <v>4.26</v>
      </c>
    </row>
    <row r="16" spans="1:7" ht="16" x14ac:dyDescent="0.2">
      <c r="A16" s="8" t="s">
        <v>125</v>
      </c>
    </row>
    <row r="17" spans="1:4" ht="16" x14ac:dyDescent="0.2">
      <c r="A17" s="4" t="s">
        <v>107</v>
      </c>
      <c r="B17" s="7">
        <v>352392</v>
      </c>
      <c r="C17" s="7">
        <v>358462</v>
      </c>
      <c r="D17" s="7">
        <v>369533</v>
      </c>
    </row>
    <row r="18" spans="1:4" ht="16" x14ac:dyDescent="0.2">
      <c r="A18" s="4" t="s">
        <v>106</v>
      </c>
      <c r="B18" s="7">
        <v>354619</v>
      </c>
      <c r="C18" s="7">
        <v>361182</v>
      </c>
      <c r="D18" s="7">
        <v>372678</v>
      </c>
    </row>
  </sheetData>
  <mergeCells count="2">
    <mergeCell ref="A1:A2"/>
    <mergeCell ref="B1:D1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8C5F-16DD-C148-82C0-E9E8B58737FD}">
  <dimension ref="A1:C36"/>
  <sheetViews>
    <sheetView zoomScale="120" zoomScaleNormal="120" workbookViewId="0">
      <selection activeCell="B6" sqref="B6"/>
    </sheetView>
  </sheetViews>
  <sheetFormatPr baseColWidth="10" defaultColWidth="8.83203125" defaultRowHeight="15" x14ac:dyDescent="0.2"/>
  <cols>
    <col min="1" max="1" width="80" style="3" customWidth="1"/>
    <col min="2" max="3" width="14" style="3" customWidth="1"/>
    <col min="4" max="16384" width="8.83203125" style="3"/>
  </cols>
  <sheetData>
    <row r="1" spans="1:3" ht="16" x14ac:dyDescent="0.2">
      <c r="A1" s="10" t="s">
        <v>159</v>
      </c>
      <c r="B1" s="9" t="s">
        <v>59</v>
      </c>
      <c r="C1" s="9" t="s">
        <v>58</v>
      </c>
    </row>
    <row r="2" spans="1:3" ht="16" x14ac:dyDescent="0.2">
      <c r="A2" s="8" t="s">
        <v>57</v>
      </c>
    </row>
    <row r="3" spans="1:3" ht="16" x14ac:dyDescent="0.2">
      <c r="A3" s="4" t="s">
        <v>56</v>
      </c>
      <c r="B3" s="6">
        <v>1046051</v>
      </c>
      <c r="C3" s="6">
        <v>392325</v>
      </c>
    </row>
    <row r="4" spans="1:3" ht="16" x14ac:dyDescent="0.2">
      <c r="A4" s="4" t="s">
        <v>174</v>
      </c>
      <c r="C4" s="7">
        <v>110000</v>
      </c>
    </row>
    <row r="5" spans="1:3" ht="16" x14ac:dyDescent="0.2">
      <c r="A5" s="4" t="s">
        <v>173</v>
      </c>
      <c r="B5" s="7">
        <v>193109</v>
      </c>
      <c r="C5" s="7">
        <v>139337</v>
      </c>
    </row>
    <row r="6" spans="1:3" ht="16" x14ac:dyDescent="0.2">
      <c r="A6" s="4" t="s">
        <v>172</v>
      </c>
      <c r="B6" s="7">
        <v>1168215</v>
      </c>
      <c r="C6" s="7">
        <v>1293701</v>
      </c>
    </row>
    <row r="7" spans="1:3" ht="16" x14ac:dyDescent="0.2">
      <c r="A7" s="4" t="s">
        <v>100</v>
      </c>
      <c r="B7" s="7">
        <v>107402</v>
      </c>
      <c r="C7" s="7">
        <v>103567</v>
      </c>
    </row>
    <row r="8" spans="1:3" ht="16" x14ac:dyDescent="0.2">
      <c r="A8" s="4" t="s">
        <v>171</v>
      </c>
      <c r="C8" s="7">
        <v>16387</v>
      </c>
    </row>
    <row r="9" spans="1:3" ht="16" x14ac:dyDescent="0.2">
      <c r="A9" s="4" t="s">
        <v>53</v>
      </c>
      <c r="B9" s="7">
        <v>2514777</v>
      </c>
      <c r="C9" s="7">
        <v>2055317</v>
      </c>
    </row>
    <row r="10" spans="1:3" ht="16" x14ac:dyDescent="0.2">
      <c r="A10" s="4" t="s">
        <v>52</v>
      </c>
      <c r="B10" s="7">
        <v>995795</v>
      </c>
      <c r="C10" s="7">
        <v>1205524</v>
      </c>
    </row>
    <row r="11" spans="1:3" ht="16" x14ac:dyDescent="0.2">
      <c r="A11" s="4" t="s">
        <v>98</v>
      </c>
      <c r="B11" s="7">
        <v>1504614</v>
      </c>
      <c r="C11" s="7">
        <v>1537565</v>
      </c>
    </row>
    <row r="12" spans="1:3" ht="16" x14ac:dyDescent="0.2">
      <c r="A12" s="4" t="s">
        <v>97</v>
      </c>
      <c r="B12" s="7">
        <v>10870</v>
      </c>
      <c r="C12" s="7">
        <v>10870</v>
      </c>
    </row>
    <row r="13" spans="1:3" ht="16" x14ac:dyDescent="0.2">
      <c r="A13" s="4" t="s">
        <v>96</v>
      </c>
      <c r="B13" s="7">
        <v>2465</v>
      </c>
      <c r="C13" s="7">
        <v>3391</v>
      </c>
    </row>
    <row r="14" spans="1:3" ht="16" x14ac:dyDescent="0.2">
      <c r="A14" s="4" t="s">
        <v>170</v>
      </c>
      <c r="B14" s="7">
        <v>33223</v>
      </c>
      <c r="C14" s="7">
        <v>27849</v>
      </c>
    </row>
    <row r="15" spans="1:3" ht="16" x14ac:dyDescent="0.2">
      <c r="A15" s="4" t="s">
        <v>147</v>
      </c>
      <c r="B15" s="7">
        <v>28225</v>
      </c>
      <c r="C15" s="7">
        <v>23356</v>
      </c>
    </row>
    <row r="16" spans="1:3" ht="16" x14ac:dyDescent="0.2">
      <c r="A16" s="4" t="s">
        <v>50</v>
      </c>
      <c r="B16" s="7">
        <v>5089969</v>
      </c>
      <c r="C16" s="7">
        <v>4863872</v>
      </c>
    </row>
    <row r="17" spans="1:3" ht="16" x14ac:dyDescent="0.2">
      <c r="A17" s="8" t="s">
        <v>49</v>
      </c>
    </row>
    <row r="18" spans="1:3" ht="16" x14ac:dyDescent="0.2">
      <c r="A18" s="4" t="s">
        <v>48</v>
      </c>
      <c r="B18" s="7">
        <v>477052</v>
      </c>
      <c r="C18" s="7">
        <v>414009</v>
      </c>
    </row>
    <row r="19" spans="1:3" ht="16" x14ac:dyDescent="0.2">
      <c r="A19" s="4" t="s">
        <v>47</v>
      </c>
      <c r="B19" s="7">
        <v>296334</v>
      </c>
      <c r="C19" s="7">
        <v>246088</v>
      </c>
    </row>
    <row r="20" spans="1:3" ht="16" x14ac:dyDescent="0.2">
      <c r="A20" s="4" t="s">
        <v>169</v>
      </c>
      <c r="B20" s="7">
        <v>274383</v>
      </c>
      <c r="C20" s="7">
        <v>237535</v>
      </c>
    </row>
    <row r="21" spans="1:3" ht="16" x14ac:dyDescent="0.2">
      <c r="A21" s="4" t="s">
        <v>145</v>
      </c>
      <c r="B21" s="7">
        <v>253415</v>
      </c>
      <c r="C21" s="7">
        <v>239629</v>
      </c>
    </row>
    <row r="22" spans="1:3" ht="16" x14ac:dyDescent="0.2">
      <c r="A22" s="4" t="s">
        <v>168</v>
      </c>
      <c r="B22" s="7">
        <v>42529</v>
      </c>
    </row>
    <row r="23" spans="1:3" ht="16" x14ac:dyDescent="0.2">
      <c r="A23" s="4" t="s">
        <v>45</v>
      </c>
      <c r="B23" s="7">
        <v>1343713</v>
      </c>
      <c r="C23" s="7">
        <v>1137261</v>
      </c>
    </row>
    <row r="24" spans="1:3" ht="16" x14ac:dyDescent="0.2">
      <c r="A24" s="4" t="s">
        <v>142</v>
      </c>
      <c r="B24" s="7">
        <v>1643386</v>
      </c>
      <c r="C24" s="7">
        <v>1698718</v>
      </c>
    </row>
    <row r="25" spans="1:3" ht="16" x14ac:dyDescent="0.2">
      <c r="A25" s="4" t="s">
        <v>41</v>
      </c>
      <c r="B25" s="7">
        <v>65359</v>
      </c>
      <c r="C25" s="7">
        <v>89367</v>
      </c>
    </row>
    <row r="26" spans="1:3" ht="16" x14ac:dyDescent="0.2">
      <c r="A26" s="4" t="s">
        <v>40</v>
      </c>
      <c r="B26" s="7">
        <v>37962</v>
      </c>
      <c r="C26" s="7">
        <v>36432</v>
      </c>
    </row>
    <row r="27" spans="1:3" ht="16" x14ac:dyDescent="0.2">
      <c r="A27" s="4" t="s">
        <v>167</v>
      </c>
      <c r="B27" s="7">
        <v>3090420</v>
      </c>
      <c r="C27" s="7">
        <v>2961778</v>
      </c>
    </row>
    <row r="28" spans="1:3" ht="16" x14ac:dyDescent="0.2">
      <c r="A28" s="4" t="s">
        <v>166</v>
      </c>
      <c r="B28" s="4" t="s">
        <v>85</v>
      </c>
      <c r="C28" s="4" t="s">
        <v>85</v>
      </c>
    </row>
    <row r="29" spans="1:3" ht="16" x14ac:dyDescent="0.2">
      <c r="A29" s="8" t="s">
        <v>165</v>
      </c>
    </row>
    <row r="30" spans="1:3" ht="32" x14ac:dyDescent="0.2">
      <c r="A30" s="4" t="s">
        <v>164</v>
      </c>
      <c r="B30" s="7">
        <v>569</v>
      </c>
      <c r="C30" s="7">
        <v>573</v>
      </c>
    </row>
    <row r="31" spans="1:3" ht="16" x14ac:dyDescent="0.2">
      <c r="A31" s="4" t="s">
        <v>163</v>
      </c>
      <c r="B31" s="7">
        <v>-37801</v>
      </c>
      <c r="C31" s="7">
        <v>-34448</v>
      </c>
    </row>
    <row r="32" spans="1:3" ht="16" x14ac:dyDescent="0.2">
      <c r="A32" s="4" t="s">
        <v>83</v>
      </c>
      <c r="B32" s="7">
        <v>847303</v>
      </c>
      <c r="C32" s="7">
        <v>807492</v>
      </c>
    </row>
    <row r="33" spans="1:3" ht="16" x14ac:dyDescent="0.2">
      <c r="A33" s="4" t="s">
        <v>35</v>
      </c>
      <c r="B33" s="7">
        <v>1189422</v>
      </c>
      <c r="C33" s="7">
        <v>1128477</v>
      </c>
    </row>
    <row r="34" spans="1:3" ht="16" x14ac:dyDescent="0.2">
      <c r="A34" s="4" t="s">
        <v>162</v>
      </c>
      <c r="B34" s="7">
        <v>56</v>
      </c>
    </row>
    <row r="35" spans="1:3" ht="16" x14ac:dyDescent="0.2">
      <c r="A35" s="4" t="s">
        <v>161</v>
      </c>
      <c r="B35" s="7">
        <v>1999549</v>
      </c>
      <c r="C35" s="7">
        <v>1902094</v>
      </c>
    </row>
    <row r="36" spans="1:3" ht="16" x14ac:dyDescent="0.2">
      <c r="A36" s="4" t="s">
        <v>160</v>
      </c>
      <c r="B36" s="6">
        <v>5089969</v>
      </c>
      <c r="C36" s="6">
        <v>4863872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60F2-E409-3B4D-B227-B9DAEF3AC9ED}">
  <dimension ref="A1:D20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80" style="5" customWidth="1"/>
    <col min="2" max="2" width="16" style="5" customWidth="1"/>
    <col min="3" max="4" width="14" style="5" customWidth="1"/>
    <col min="5" max="16384" width="8.83203125" style="5"/>
  </cols>
  <sheetData>
    <row r="1" spans="1:4" x14ac:dyDescent="0.2">
      <c r="A1" s="17" t="s">
        <v>216</v>
      </c>
      <c r="B1" s="18" t="s">
        <v>78</v>
      </c>
      <c r="C1" s="16"/>
      <c r="D1" s="16"/>
    </row>
    <row r="2" spans="1:4" ht="16" x14ac:dyDescent="0.2">
      <c r="A2" s="16"/>
      <c r="B2" s="12" t="s">
        <v>59</v>
      </c>
      <c r="C2" s="12" t="s">
        <v>58</v>
      </c>
      <c r="D2" s="12" t="s">
        <v>77</v>
      </c>
    </row>
    <row r="3" spans="1:4" ht="16" x14ac:dyDescent="0.2">
      <c r="A3" s="8" t="s">
        <v>215</v>
      </c>
    </row>
    <row r="4" spans="1:4" ht="16" x14ac:dyDescent="0.2">
      <c r="A4" s="4" t="s">
        <v>121</v>
      </c>
      <c r="B4" s="6">
        <v>6151953</v>
      </c>
      <c r="C4" s="6">
        <v>7398068</v>
      </c>
      <c r="D4" s="6">
        <v>6716615</v>
      </c>
    </row>
    <row r="5" spans="1:4" ht="16" x14ac:dyDescent="0.2">
      <c r="A5" s="4" t="s">
        <v>214</v>
      </c>
      <c r="B5" s="7">
        <v>4202794</v>
      </c>
      <c r="C5" s="7">
        <v>4717004</v>
      </c>
      <c r="D5" s="7">
        <v>4307304</v>
      </c>
    </row>
    <row r="6" spans="1:4" ht="16" x14ac:dyDescent="0.2">
      <c r="A6" s="4" t="s">
        <v>119</v>
      </c>
      <c r="B6" s="7">
        <v>1949159</v>
      </c>
      <c r="C6" s="7">
        <v>2681064</v>
      </c>
      <c r="D6" s="7">
        <v>2409311</v>
      </c>
    </row>
    <row r="7" spans="1:4" ht="16" x14ac:dyDescent="0.2">
      <c r="A7" s="4" t="s">
        <v>118</v>
      </c>
      <c r="B7" s="7">
        <v>1583017</v>
      </c>
      <c r="C7" s="7">
        <v>1760716</v>
      </c>
      <c r="D7" s="7">
        <v>1535464</v>
      </c>
    </row>
    <row r="8" spans="1:4" ht="16" x14ac:dyDescent="0.2">
      <c r="A8" s="4" t="s">
        <v>213</v>
      </c>
      <c r="B8" s="7">
        <v>114322</v>
      </c>
    </row>
    <row r="9" spans="1:4" ht="16" x14ac:dyDescent="0.2">
      <c r="A9" s="4" t="s">
        <v>212</v>
      </c>
      <c r="B9" s="7">
        <v>15000</v>
      </c>
      <c r="C9" s="7">
        <v>19254</v>
      </c>
      <c r="D9" s="7">
        <v>19767</v>
      </c>
    </row>
    <row r="10" spans="1:4" ht="16" x14ac:dyDescent="0.2">
      <c r="A10" s="4" t="s">
        <v>211</v>
      </c>
      <c r="B10" s="7">
        <v>236820</v>
      </c>
      <c r="C10" s="7">
        <v>901094</v>
      </c>
      <c r="D10" s="7">
        <v>854080</v>
      </c>
    </row>
    <row r="11" spans="1:4" ht="16" x14ac:dyDescent="0.2">
      <c r="A11" s="4" t="s">
        <v>131</v>
      </c>
      <c r="B11" s="7">
        <v>5735</v>
      </c>
      <c r="C11" s="7">
        <v>-5056</v>
      </c>
      <c r="D11" s="7">
        <v>-5061</v>
      </c>
    </row>
    <row r="12" spans="1:4" ht="16" x14ac:dyDescent="0.2">
      <c r="A12" s="4" t="s">
        <v>114</v>
      </c>
      <c r="B12" s="7">
        <v>231085</v>
      </c>
      <c r="C12" s="7">
        <v>906150</v>
      </c>
      <c r="D12" s="7">
        <v>859141</v>
      </c>
    </row>
    <row r="13" spans="1:4" ht="16" x14ac:dyDescent="0.2">
      <c r="A13" s="4" t="s">
        <v>113</v>
      </c>
      <c r="B13" s="7">
        <v>55250</v>
      </c>
      <c r="C13" s="7">
        <v>200205</v>
      </c>
      <c r="D13" s="7">
        <v>200582</v>
      </c>
    </row>
    <row r="14" spans="1:4" ht="16" x14ac:dyDescent="0.2">
      <c r="A14" s="4" t="s">
        <v>112</v>
      </c>
      <c r="B14" s="6">
        <v>175835</v>
      </c>
      <c r="C14" s="6">
        <v>705945</v>
      </c>
      <c r="D14" s="6">
        <v>658559</v>
      </c>
    </row>
    <row r="15" spans="1:4" ht="16" x14ac:dyDescent="0.2">
      <c r="A15" s="8" t="s">
        <v>210</v>
      </c>
    </row>
    <row r="16" spans="1:4" ht="16" x14ac:dyDescent="0.2">
      <c r="A16" s="4" t="s">
        <v>62</v>
      </c>
      <c r="B16" s="11">
        <v>3.12</v>
      </c>
      <c r="C16" s="11">
        <v>12.21</v>
      </c>
      <c r="D16" s="6">
        <v>11</v>
      </c>
    </row>
    <row r="17" spans="1:4" ht="16" x14ac:dyDescent="0.2">
      <c r="A17" s="4" t="s">
        <v>61</v>
      </c>
      <c r="B17" s="11">
        <v>3.11</v>
      </c>
      <c r="C17" s="11">
        <v>12.15</v>
      </c>
      <c r="D17" s="11">
        <v>10.94</v>
      </c>
    </row>
    <row r="18" spans="1:4" ht="16" x14ac:dyDescent="0.2">
      <c r="A18" s="8" t="s">
        <v>209</v>
      </c>
    </row>
    <row r="19" spans="1:4" ht="16" x14ac:dyDescent="0.2">
      <c r="A19" s="4" t="s">
        <v>62</v>
      </c>
      <c r="B19" s="7">
        <v>56351</v>
      </c>
      <c r="C19" s="7">
        <v>57840</v>
      </c>
      <c r="D19" s="7">
        <v>59864</v>
      </c>
    </row>
    <row r="20" spans="1:4" ht="16" x14ac:dyDescent="0.2">
      <c r="A20" s="4" t="s">
        <v>61</v>
      </c>
      <c r="B20" s="7">
        <v>56558</v>
      </c>
      <c r="C20" s="7">
        <v>58105</v>
      </c>
      <c r="D20" s="7">
        <v>60181</v>
      </c>
    </row>
  </sheetData>
  <mergeCells count="2">
    <mergeCell ref="A1:A2"/>
    <mergeCell ref="B1:D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C0EF-0F9B-CA43-9BDD-1FB670BD46A2}">
  <dimension ref="A1:C34"/>
  <sheetViews>
    <sheetView topLeftCell="A6" workbookViewId="0"/>
  </sheetViews>
  <sheetFormatPr baseColWidth="10" defaultColWidth="8.83203125" defaultRowHeight="15" x14ac:dyDescent="0.2"/>
  <cols>
    <col min="1" max="1" width="80" style="3" customWidth="1"/>
    <col min="2" max="3" width="14" style="3" customWidth="1"/>
    <col min="4" max="16384" width="8.83203125" style="3"/>
  </cols>
  <sheetData>
    <row r="1" spans="1:3" ht="16" x14ac:dyDescent="0.2">
      <c r="A1" s="10" t="s">
        <v>192</v>
      </c>
      <c r="B1" s="9" t="s">
        <v>59</v>
      </c>
      <c r="C1" s="9" t="s">
        <v>58</v>
      </c>
    </row>
    <row r="2" spans="1:3" ht="16" x14ac:dyDescent="0.2">
      <c r="A2" s="8" t="s">
        <v>57</v>
      </c>
    </row>
    <row r="3" spans="1:3" ht="16" x14ac:dyDescent="0.2">
      <c r="A3" s="4" t="s">
        <v>191</v>
      </c>
      <c r="B3" s="6">
        <v>1988</v>
      </c>
      <c r="C3" s="6">
        <v>1364</v>
      </c>
    </row>
    <row r="4" spans="1:3" ht="16" x14ac:dyDescent="0.2">
      <c r="A4" s="4" t="s">
        <v>190</v>
      </c>
      <c r="B4" s="7">
        <v>410</v>
      </c>
      <c r="C4" s="7">
        <v>290</v>
      </c>
    </row>
    <row r="5" spans="1:3" ht="16" x14ac:dyDescent="0.2">
      <c r="A5" s="4" t="s">
        <v>156</v>
      </c>
      <c r="B5" s="7">
        <v>2451</v>
      </c>
      <c r="C5" s="7">
        <v>2156</v>
      </c>
    </row>
    <row r="6" spans="1:3" ht="16" x14ac:dyDescent="0.2">
      <c r="A6" s="4" t="s">
        <v>189</v>
      </c>
      <c r="B6" s="7">
        <v>1159</v>
      </c>
      <c r="C6" s="7">
        <v>706</v>
      </c>
    </row>
    <row r="7" spans="1:3" ht="16" x14ac:dyDescent="0.2">
      <c r="A7" s="4" t="s">
        <v>53</v>
      </c>
      <c r="B7" s="7">
        <v>6008</v>
      </c>
      <c r="C7" s="7">
        <v>4516</v>
      </c>
    </row>
    <row r="8" spans="1:3" ht="16" x14ac:dyDescent="0.2">
      <c r="A8" s="4" t="s">
        <v>188</v>
      </c>
      <c r="B8" s="7">
        <v>5608</v>
      </c>
      <c r="C8" s="7">
        <v>5839</v>
      </c>
    </row>
    <row r="9" spans="1:3" ht="16" x14ac:dyDescent="0.2">
      <c r="A9" s="4" t="s">
        <v>187</v>
      </c>
      <c r="B9" s="7">
        <v>2841</v>
      </c>
      <c r="C9" s="7">
        <v>3122</v>
      </c>
    </row>
    <row r="10" spans="1:3" ht="16" x14ac:dyDescent="0.2">
      <c r="A10" s="4" t="s">
        <v>186</v>
      </c>
      <c r="B10" s="7">
        <v>4217</v>
      </c>
      <c r="C10" s="7">
        <v>5402</v>
      </c>
    </row>
    <row r="11" spans="1:3" ht="16" x14ac:dyDescent="0.2">
      <c r="A11" s="4" t="s">
        <v>147</v>
      </c>
      <c r="B11" s="7">
        <v>703</v>
      </c>
      <c r="C11" s="7">
        <v>639</v>
      </c>
    </row>
    <row r="12" spans="1:3" ht="16" x14ac:dyDescent="0.2">
      <c r="A12" s="4" t="s">
        <v>50</v>
      </c>
      <c r="B12" s="7">
        <v>13769</v>
      </c>
      <c r="C12" s="7">
        <v>13679</v>
      </c>
    </row>
    <row r="13" spans="1:3" ht="16" x14ac:dyDescent="0.2">
      <c r="A13" s="8" t="s">
        <v>49</v>
      </c>
    </row>
    <row r="14" spans="1:3" ht="16" x14ac:dyDescent="0.2">
      <c r="A14" s="4" t="s">
        <v>48</v>
      </c>
      <c r="B14" s="7">
        <v>1743</v>
      </c>
      <c r="C14" s="7">
        <v>1174</v>
      </c>
    </row>
    <row r="15" spans="1:3" ht="16" x14ac:dyDescent="0.2">
      <c r="A15" s="4" t="s">
        <v>185</v>
      </c>
      <c r="B15" s="7">
        <v>1276</v>
      </c>
      <c r="C15" s="7">
        <v>1067</v>
      </c>
    </row>
    <row r="16" spans="1:3" ht="16" x14ac:dyDescent="0.2">
      <c r="A16" s="4" t="s">
        <v>184</v>
      </c>
      <c r="B16" s="7">
        <v>831</v>
      </c>
      <c r="C16" s="7">
        <v>920</v>
      </c>
    </row>
    <row r="17" spans="1:3" ht="16" x14ac:dyDescent="0.2">
      <c r="A17" s="4" t="s">
        <v>92</v>
      </c>
      <c r="B17" s="7">
        <v>34</v>
      </c>
      <c r="C17" s="7">
        <v>48</v>
      </c>
    </row>
    <row r="18" spans="1:3" ht="16" x14ac:dyDescent="0.2">
      <c r="A18" s="4" t="s">
        <v>45</v>
      </c>
      <c r="B18" s="7">
        <v>3884</v>
      </c>
      <c r="C18" s="7">
        <v>3209</v>
      </c>
    </row>
    <row r="19" spans="1:3" ht="16" x14ac:dyDescent="0.2">
      <c r="A19" s="8" t="s">
        <v>183</v>
      </c>
    </row>
    <row r="20" spans="1:3" ht="16" x14ac:dyDescent="0.2">
      <c r="A20" s="4" t="s">
        <v>44</v>
      </c>
      <c r="B20" s="7">
        <v>2216</v>
      </c>
      <c r="C20" s="7">
        <v>1249</v>
      </c>
    </row>
    <row r="21" spans="1:3" ht="16" x14ac:dyDescent="0.2">
      <c r="A21" s="4" t="s">
        <v>182</v>
      </c>
      <c r="B21" s="7">
        <v>4617</v>
      </c>
      <c r="C21" s="7">
        <v>5508</v>
      </c>
    </row>
    <row r="22" spans="1:3" ht="16" x14ac:dyDescent="0.2">
      <c r="A22" s="4" t="s">
        <v>40</v>
      </c>
      <c r="B22" s="7">
        <v>438</v>
      </c>
      <c r="C22" s="7">
        <v>397</v>
      </c>
    </row>
    <row r="23" spans="1:3" ht="16" x14ac:dyDescent="0.2">
      <c r="A23" s="4" t="s">
        <v>181</v>
      </c>
      <c r="B23" s="7">
        <v>7271</v>
      </c>
      <c r="C23" s="7">
        <v>7154</v>
      </c>
    </row>
    <row r="24" spans="1:3" ht="16" x14ac:dyDescent="0.2">
      <c r="A24" s="8" t="s">
        <v>165</v>
      </c>
    </row>
    <row r="25" spans="1:3" ht="32" x14ac:dyDescent="0.2">
      <c r="A25" s="4" t="s">
        <v>180</v>
      </c>
      <c r="B25" s="7">
        <v>19</v>
      </c>
      <c r="C25" s="7">
        <v>19</v>
      </c>
    </row>
    <row r="26" spans="1:3" ht="16" x14ac:dyDescent="0.2">
      <c r="A26" s="4" t="s">
        <v>179</v>
      </c>
      <c r="B26" s="7">
        <v>85</v>
      </c>
      <c r="C26" s="7">
        <v>0</v>
      </c>
    </row>
    <row r="27" spans="1:3" ht="16" x14ac:dyDescent="0.2">
      <c r="A27" s="4" t="s">
        <v>35</v>
      </c>
      <c r="B27" s="7">
        <v>2501</v>
      </c>
      <c r="C27" s="7">
        <v>3257</v>
      </c>
    </row>
    <row r="28" spans="1:3" ht="16" x14ac:dyDescent="0.2">
      <c r="A28" s="4" t="s">
        <v>162</v>
      </c>
      <c r="B28" s="7">
        <v>9</v>
      </c>
      <c r="C28" s="7">
        <v>40</v>
      </c>
    </row>
    <row r="29" spans="1:3" ht="16" x14ac:dyDescent="0.2">
      <c r="A29" s="4" t="s">
        <v>161</v>
      </c>
      <c r="B29" s="7">
        <v>2614</v>
      </c>
      <c r="C29" s="7">
        <v>3316</v>
      </c>
    </row>
    <row r="30" spans="1:3" ht="16" x14ac:dyDescent="0.2">
      <c r="A30" s="4" t="s">
        <v>160</v>
      </c>
      <c r="B30" s="6">
        <v>13769</v>
      </c>
      <c r="C30" s="6">
        <v>13679</v>
      </c>
    </row>
    <row r="31" spans="1:3" ht="16" x14ac:dyDescent="0.2">
      <c r="A31" s="4" t="s">
        <v>178</v>
      </c>
      <c r="B31" s="11">
        <v>0.05</v>
      </c>
      <c r="C31" s="11">
        <v>0.05</v>
      </c>
    </row>
    <row r="32" spans="1:3" ht="16" x14ac:dyDescent="0.2">
      <c r="A32" s="4" t="s">
        <v>177</v>
      </c>
      <c r="B32" s="7">
        <v>374000</v>
      </c>
      <c r="C32" s="7">
        <v>371000</v>
      </c>
    </row>
    <row r="33" spans="1:3" ht="16" x14ac:dyDescent="0.2">
      <c r="A33" s="4" t="s">
        <v>176</v>
      </c>
      <c r="B33" s="7">
        <v>374000</v>
      </c>
      <c r="C33" s="7">
        <v>371000</v>
      </c>
    </row>
    <row r="34" spans="1:3" ht="16" x14ac:dyDescent="0.2">
      <c r="A34" s="4" t="s">
        <v>175</v>
      </c>
      <c r="B34" s="7">
        <v>2300000</v>
      </c>
      <c r="C34" s="7">
        <v>2300000</v>
      </c>
    </row>
  </sheetData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FF3D-55B2-4B4F-9343-829361353BFE}">
  <dimension ref="A1:D17"/>
  <sheetViews>
    <sheetView zoomScale="120" zoomScaleNormal="120" workbookViewId="0">
      <selection sqref="A1:A2"/>
    </sheetView>
  </sheetViews>
  <sheetFormatPr baseColWidth="10" defaultColWidth="8.83203125" defaultRowHeight="15" x14ac:dyDescent="0.2"/>
  <cols>
    <col min="1" max="1" width="63" style="3" customWidth="1"/>
    <col min="2" max="4" width="16" style="3" customWidth="1"/>
    <col min="5" max="16384" width="8.83203125" style="3"/>
  </cols>
  <sheetData>
    <row r="1" spans="1:4" x14ac:dyDescent="0.2">
      <c r="A1" s="17" t="s">
        <v>206</v>
      </c>
      <c r="B1" s="18" t="s">
        <v>78</v>
      </c>
      <c r="C1" s="16"/>
      <c r="D1" s="16"/>
    </row>
    <row r="2" spans="1:4" ht="16" x14ac:dyDescent="0.2">
      <c r="A2" s="16"/>
      <c r="B2" s="9" t="s">
        <v>59</v>
      </c>
      <c r="C2" s="9" t="s">
        <v>58</v>
      </c>
      <c r="D2" s="9" t="s">
        <v>77</v>
      </c>
    </row>
    <row r="3" spans="1:4" ht="16" x14ac:dyDescent="0.2">
      <c r="A3" s="4" t="s">
        <v>205</v>
      </c>
      <c r="B3" s="6">
        <v>13800000000</v>
      </c>
      <c r="C3" s="6">
        <v>16383000000</v>
      </c>
      <c r="D3" s="6">
        <v>16580000000</v>
      </c>
    </row>
    <row r="4" spans="1:4" ht="16" x14ac:dyDescent="0.2">
      <c r="A4" s="4" t="s">
        <v>204</v>
      </c>
      <c r="B4" s="7">
        <v>9095000000</v>
      </c>
      <c r="C4" s="7">
        <v>10250000000</v>
      </c>
      <c r="D4" s="7">
        <v>10258000000</v>
      </c>
    </row>
    <row r="5" spans="1:4" ht="16" x14ac:dyDescent="0.2">
      <c r="A5" s="4" t="s">
        <v>119</v>
      </c>
      <c r="B5" s="7">
        <v>4705000000</v>
      </c>
      <c r="C5" s="7">
        <v>6133000000</v>
      </c>
      <c r="D5" s="7">
        <v>6322000000</v>
      </c>
    </row>
    <row r="6" spans="1:4" ht="16" x14ac:dyDescent="0.2">
      <c r="A6" s="4" t="s">
        <v>203</v>
      </c>
      <c r="B6" s="7">
        <v>5567000000</v>
      </c>
      <c r="C6" s="7">
        <v>5559000000</v>
      </c>
      <c r="D6" s="7">
        <v>4960000000</v>
      </c>
    </row>
    <row r="7" spans="1:4" ht="16" x14ac:dyDescent="0.2">
      <c r="A7" s="4" t="s">
        <v>202</v>
      </c>
      <c r="B7" s="7">
        <v>-862000000</v>
      </c>
      <c r="C7" s="7">
        <v>574000000</v>
      </c>
      <c r="D7" s="7">
        <v>1362000000</v>
      </c>
    </row>
    <row r="8" spans="1:4" ht="16" x14ac:dyDescent="0.2">
      <c r="A8" s="4" t="s">
        <v>201</v>
      </c>
      <c r="B8" s="7">
        <v>58000000</v>
      </c>
      <c r="C8" s="7">
        <v>0</v>
      </c>
      <c r="D8" s="7">
        <v>0</v>
      </c>
    </row>
    <row r="9" spans="1:4" ht="16" x14ac:dyDescent="0.2">
      <c r="A9" s="4" t="s">
        <v>116</v>
      </c>
      <c r="B9" s="7">
        <v>192000000</v>
      </c>
      <c r="C9" s="7">
        <v>76000000</v>
      </c>
      <c r="D9" s="7">
        <v>73000000</v>
      </c>
    </row>
    <row r="10" spans="1:4" ht="16" x14ac:dyDescent="0.2">
      <c r="A10" s="4" t="s">
        <v>200</v>
      </c>
      <c r="B10" s="7">
        <v>-10000000</v>
      </c>
      <c r="C10" s="7">
        <v>-30000000</v>
      </c>
      <c r="D10" s="7">
        <v>-33000000</v>
      </c>
    </row>
    <row r="11" spans="1:4" ht="16" x14ac:dyDescent="0.2">
      <c r="A11" s="4" t="s">
        <v>199</v>
      </c>
      <c r="B11" s="7">
        <v>-1102000000</v>
      </c>
      <c r="C11" s="7">
        <v>528000000</v>
      </c>
      <c r="D11" s="7">
        <v>1322000000</v>
      </c>
    </row>
    <row r="12" spans="1:4" ht="16" x14ac:dyDescent="0.2">
      <c r="A12" s="4" t="s">
        <v>198</v>
      </c>
      <c r="B12" s="7">
        <v>-437000000</v>
      </c>
      <c r="C12" s="7">
        <v>177000000</v>
      </c>
      <c r="D12" s="7">
        <v>319000000</v>
      </c>
    </row>
    <row r="13" spans="1:4" ht="16" x14ac:dyDescent="0.2">
      <c r="A13" s="4" t="s">
        <v>197</v>
      </c>
      <c r="B13" s="6">
        <v>-665000000</v>
      </c>
      <c r="C13" s="6">
        <v>351000000</v>
      </c>
      <c r="D13" s="6">
        <v>1003000000</v>
      </c>
    </row>
    <row r="14" spans="1:4" ht="16" x14ac:dyDescent="0.2">
      <c r="A14" s="4" t="s">
        <v>196</v>
      </c>
      <c r="B14" s="7">
        <v>374</v>
      </c>
      <c r="C14" s="7">
        <v>376</v>
      </c>
      <c r="D14" s="7">
        <v>385</v>
      </c>
    </row>
    <row r="15" spans="1:4" ht="16" x14ac:dyDescent="0.2">
      <c r="A15" s="4" t="s">
        <v>195</v>
      </c>
      <c r="B15" s="7">
        <v>374</v>
      </c>
      <c r="C15" s="7">
        <v>378</v>
      </c>
      <c r="D15" s="7">
        <v>388</v>
      </c>
    </row>
    <row r="16" spans="1:4" ht="16" x14ac:dyDescent="0.2">
      <c r="A16" s="4" t="s">
        <v>194</v>
      </c>
      <c r="B16" s="11">
        <v>-1.78</v>
      </c>
      <c r="C16" s="11">
        <v>0.93</v>
      </c>
      <c r="D16" s="11">
        <v>2.61</v>
      </c>
    </row>
    <row r="17" spans="1:4" ht="16" x14ac:dyDescent="0.2">
      <c r="A17" s="4" t="s">
        <v>193</v>
      </c>
      <c r="B17" s="11">
        <v>-1.78</v>
      </c>
      <c r="C17" s="11">
        <v>0.93</v>
      </c>
      <c r="D17" s="11">
        <v>2.59</v>
      </c>
    </row>
  </sheetData>
  <mergeCells count="2">
    <mergeCell ref="A1:A2"/>
    <mergeCell ref="B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Ratios</vt:lpstr>
      <vt:lpstr>Kohls Balance Sheet</vt:lpstr>
      <vt:lpstr>Kohls Income Statement</vt:lpstr>
      <vt:lpstr>Dollar General Balance Sheet</vt:lpstr>
      <vt:lpstr>Dollar General Income Statement</vt:lpstr>
      <vt:lpstr>Ross Stores Balance Sheet</vt:lpstr>
      <vt:lpstr>Ross Stores Income Statement</vt:lpstr>
      <vt:lpstr>ULTA Balance Sheet</vt:lpstr>
      <vt:lpstr>ULTA Income Statement</vt:lpstr>
      <vt:lpstr>GAP Balance Sheet</vt:lpstr>
      <vt:lpstr>GAP 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Porter</dc:creator>
  <cp:lastModifiedBy>Microsoft Office User</cp:lastModifiedBy>
  <dcterms:created xsi:type="dcterms:W3CDTF">2021-11-05T20:07:28Z</dcterms:created>
  <dcterms:modified xsi:type="dcterms:W3CDTF">2022-01-08T17:16:24Z</dcterms:modified>
</cp:coreProperties>
</file>