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" activeTab="2"/>
  </bookViews>
  <sheets>
    <sheet name="Monthly payment" sheetId="1" state="hidden" r:id="rId1"/>
    <sheet name="Payments" sheetId="3" r:id="rId2"/>
    <sheet name="Sheet1" sheetId="4" r:id="rId3"/>
    <sheet name="Sheet2" sheetId="5" r:id="rId4"/>
    <sheet name="Yearly payment" sheetId="2" state="hidden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5" l="1"/>
  <c r="M6" i="5"/>
  <c r="N5" i="5"/>
  <c r="N4" i="5"/>
  <c r="N3" i="5"/>
  <c r="N2" i="5"/>
  <c r="N1" i="5"/>
  <c r="M5" i="5"/>
  <c r="I1" i="5"/>
  <c r="H1" i="5"/>
  <c r="H3" i="5"/>
  <c r="C5" i="5"/>
  <c r="M10" i="3"/>
  <c r="M6" i="3"/>
  <c r="G2" i="4" l="1"/>
  <c r="G3" i="4"/>
  <c r="G4" i="4"/>
  <c r="G5" i="4"/>
  <c r="G6" i="4"/>
  <c r="G7" i="4"/>
  <c r="G8" i="4"/>
  <c r="G9" i="4"/>
  <c r="G10" i="4"/>
  <c r="G11" i="4"/>
  <c r="G1" i="4"/>
  <c r="K5" i="4"/>
  <c r="E12" i="4"/>
  <c r="G12" i="4" l="1"/>
  <c r="E5" i="4" l="1"/>
  <c r="E3" i="4"/>
  <c r="E2" i="4"/>
  <c r="K4" i="3" l="1"/>
  <c r="K3" i="3"/>
  <c r="J3" i="3"/>
  <c r="K2" i="3"/>
  <c r="J2" i="3"/>
  <c r="J5" i="3"/>
  <c r="J7" i="3" s="1"/>
  <c r="K5" i="3" l="1"/>
  <c r="K7" i="3" s="1"/>
  <c r="F15" i="3"/>
  <c r="F14" i="3"/>
  <c r="F13" i="3"/>
  <c r="F11" i="3"/>
  <c r="F12" i="3" l="1"/>
  <c r="D12" i="3"/>
  <c r="F16" i="3"/>
  <c r="F17" i="3"/>
  <c r="F29" i="3" s="1"/>
  <c r="F18" i="3"/>
  <c r="F19" i="3"/>
  <c r="F20" i="3"/>
  <c r="F21" i="3"/>
  <c r="F22" i="3"/>
  <c r="F23" i="3"/>
  <c r="F24" i="3"/>
  <c r="F25" i="3"/>
  <c r="F26" i="3"/>
  <c r="F27" i="3"/>
  <c r="F28" i="3"/>
  <c r="G10" i="3"/>
  <c r="G11" i="3"/>
  <c r="G13" i="3"/>
  <c r="G14" i="3"/>
  <c r="G15" i="3"/>
  <c r="G7" i="3"/>
  <c r="G6" i="3"/>
  <c r="G5" i="3"/>
  <c r="G4" i="3"/>
  <c r="G3" i="3"/>
  <c r="G2" i="3"/>
  <c r="G9" i="3"/>
  <c r="D8" i="3"/>
  <c r="D29" i="3" s="1"/>
  <c r="G29" i="3" l="1"/>
  <c r="F15" i="1"/>
  <c r="D15" i="1" l="1"/>
  <c r="C15" i="1"/>
  <c r="B15" i="1"/>
  <c r="G10" i="1"/>
  <c r="G4" i="1"/>
  <c r="G5" i="1"/>
  <c r="G3" i="1"/>
  <c r="M15" i="1"/>
  <c r="L15" i="1"/>
  <c r="K15" i="1"/>
  <c r="J15" i="1"/>
  <c r="H15" i="1"/>
  <c r="E15" i="1"/>
  <c r="G15" i="1" l="1"/>
  <c r="M16" i="1" s="1"/>
  <c r="O4" i="2" s="1"/>
</calcChain>
</file>

<file path=xl/sharedStrings.xml><?xml version="1.0" encoding="utf-8"?>
<sst xmlns="http://schemas.openxmlformats.org/spreadsheetml/2006/main" count="122" uniqueCount="65">
  <si>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</si>
  <si>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</si>
  <si>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</si>
  <si>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</si>
  <si>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</si>
  <si>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</si>
  <si>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</si>
  <si>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</si>
  <si>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</si>
  <si>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</si>
  <si>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</si>
  <si>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</si>
  <si>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Dwarka Nagri</t>
  </si>
  <si>
    <t>Rent</t>
  </si>
  <si>
    <t>Electricity</t>
  </si>
  <si>
    <t>Water</t>
  </si>
  <si>
    <t>Maintenance</t>
  </si>
  <si>
    <t>Ayyanthole</t>
  </si>
  <si>
    <t>EKM1</t>
  </si>
  <si>
    <t>EKM2</t>
  </si>
  <si>
    <t>Palakkad</t>
  </si>
  <si>
    <t>Sangeeta</t>
  </si>
  <si>
    <t>Krystal</t>
  </si>
  <si>
    <t>Land</t>
  </si>
  <si>
    <t>Property</t>
  </si>
  <si>
    <t>Month</t>
  </si>
  <si>
    <t>Year</t>
  </si>
  <si>
    <t>Cook payment</t>
  </si>
  <si>
    <t>KTM</t>
  </si>
  <si>
    <t>Activa</t>
  </si>
  <si>
    <t>i10</t>
  </si>
  <si>
    <t>Insurance</t>
  </si>
  <si>
    <t>Sree</t>
  </si>
  <si>
    <t>Star</t>
  </si>
  <si>
    <t>NNV+PMN</t>
  </si>
  <si>
    <t>NPS</t>
  </si>
  <si>
    <t>SIP</t>
  </si>
  <si>
    <t>Aditya birla</t>
  </si>
  <si>
    <t>DSP</t>
  </si>
  <si>
    <t>Axis life</t>
  </si>
  <si>
    <t>TOTAL</t>
  </si>
  <si>
    <t>Electricity bill</t>
  </si>
  <si>
    <t>LIC</t>
  </si>
  <si>
    <t xml:space="preserve">Monthly </t>
  </si>
  <si>
    <t>Yearly</t>
  </si>
  <si>
    <t>Present</t>
  </si>
  <si>
    <t>Payments</t>
  </si>
  <si>
    <t>Total</t>
  </si>
  <si>
    <t>Annual</t>
  </si>
  <si>
    <t>sangeetha</t>
  </si>
  <si>
    <t>PF</t>
  </si>
  <si>
    <t>Corporate NPS</t>
  </si>
  <si>
    <t>SIP+LIC+NPS</t>
  </si>
  <si>
    <t>VPF</t>
  </si>
  <si>
    <t>Total investment</t>
  </si>
  <si>
    <t>Monthly</t>
  </si>
  <si>
    <t xml:space="preserve">NPS </t>
  </si>
  <si>
    <t>Ayyanthole electricity bill</t>
  </si>
  <si>
    <t>Nakshatra elec bill</t>
  </si>
  <si>
    <t>SIP+LIC</t>
  </si>
  <si>
    <t>Food</t>
  </si>
  <si>
    <t>Supermarket</t>
  </si>
  <si>
    <t>Utility</t>
  </si>
  <si>
    <t>travel</t>
  </si>
  <si>
    <t>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</si>
</sst>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 vertical="center" textRotation="90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1" fontId="0" fillId="0" borderId="0" xfId="0" applyNumberFormat="1"/>
    <xf numFmtId="1" fontId="0" fillId="0" borderId="1" xfId="0" applyNumberFormat="1" applyBorder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C30" sqref="C30"/>
    </sheetView>
  </sheetViews>
  <sheetFormatPr defaultColWidth="12" defaultRowHeight="15" x14ac:dyDescent="0.25"/>
  <cols>
    <col min="1" max="6" width="12" style="1"/>
    <col min="7" max="7" width="13.85546875" style="1" bestFit="1" customWidth="1"/>
    <col min="8" max="16384" width="12" style="1"/>
  </cols>
  <sheetData>
    <row r="1" spans="1:13" x14ac:dyDescent="0.25">
      <c r="A1" s="22" t="s">
        <v>25</v>
      </c>
      <c r="B1" s="23" t="s">
        <v>36</v>
      </c>
      <c r="C1" s="24"/>
      <c r="D1" s="25"/>
      <c r="E1" s="22" t="s">
        <v>12</v>
      </c>
      <c r="F1" s="22"/>
      <c r="G1" s="22"/>
      <c r="H1" s="22"/>
      <c r="I1" s="5" t="s">
        <v>17</v>
      </c>
      <c r="J1" s="22" t="s">
        <v>21</v>
      </c>
      <c r="K1" s="22"/>
      <c r="L1" s="22" t="s">
        <v>22</v>
      </c>
      <c r="M1" s="22"/>
    </row>
    <row r="2" spans="1:13" x14ac:dyDescent="0.25">
      <c r="A2" s="22"/>
      <c r="B2" s="2" t="s">
        <v>37</v>
      </c>
      <c r="C2" s="2" t="s">
        <v>38</v>
      </c>
      <c r="D2" s="2" t="s">
        <v>39</v>
      </c>
      <c r="E2" s="2" t="s">
        <v>13</v>
      </c>
      <c r="F2" s="2" t="s">
        <v>14</v>
      </c>
      <c r="G2" s="2" t="s">
        <v>27</v>
      </c>
      <c r="H2" s="2" t="s">
        <v>15</v>
      </c>
      <c r="I2" s="5"/>
      <c r="J2" s="2" t="s">
        <v>16</v>
      </c>
      <c r="K2" s="2" t="s">
        <v>14</v>
      </c>
      <c r="L2" s="2" t="s">
        <v>16</v>
      </c>
      <c r="M2" s="2" t="s">
        <v>14</v>
      </c>
    </row>
    <row r="3" spans="1:13" x14ac:dyDescent="0.25">
      <c r="A3" s="4" t="s">
        <v>0</v>
      </c>
      <c r="B3" s="4">
        <v>1500</v>
      </c>
      <c r="C3" s="4">
        <v>1000</v>
      </c>
      <c r="D3" s="4">
        <v>1500</v>
      </c>
      <c r="E3" s="4">
        <v>6500</v>
      </c>
      <c r="F3" s="4">
        <v>910</v>
      </c>
      <c r="G3" s="4">
        <f>3300/2</f>
        <v>1650</v>
      </c>
      <c r="H3" s="4"/>
      <c r="I3" s="4"/>
      <c r="J3" s="4"/>
      <c r="K3" s="4"/>
      <c r="L3" s="4">
        <v>2465</v>
      </c>
      <c r="M3" s="4"/>
    </row>
    <row r="4" spans="1:13" x14ac:dyDescent="0.25">
      <c r="A4" s="4" t="s">
        <v>1</v>
      </c>
      <c r="B4" s="4">
        <v>1500</v>
      </c>
      <c r="C4" s="4">
        <v>1000</v>
      </c>
      <c r="D4" s="4">
        <v>1500</v>
      </c>
      <c r="E4" s="4">
        <v>6500</v>
      </c>
      <c r="F4" s="4">
        <v>780</v>
      </c>
      <c r="G4" s="4">
        <f t="shared" ref="G4:G5" si="0">3300/2</f>
        <v>1650</v>
      </c>
      <c r="H4" s="4"/>
      <c r="I4" s="4"/>
      <c r="J4" s="4"/>
      <c r="K4" s="4"/>
      <c r="L4" s="4">
        <v>2465</v>
      </c>
      <c r="M4" s="4"/>
    </row>
    <row r="5" spans="1:13" x14ac:dyDescent="0.25">
      <c r="A5" s="4" t="s">
        <v>2</v>
      </c>
      <c r="B5" s="4">
        <v>1500</v>
      </c>
      <c r="C5" s="4">
        <v>1000</v>
      </c>
      <c r="D5" s="4">
        <v>1500</v>
      </c>
      <c r="E5" s="4">
        <v>6500</v>
      </c>
      <c r="F5" s="4">
        <v>1550</v>
      </c>
      <c r="G5" s="4">
        <f t="shared" si="0"/>
        <v>1650</v>
      </c>
      <c r="H5" s="4"/>
      <c r="I5" s="4"/>
      <c r="J5" s="4"/>
      <c r="K5" s="4"/>
      <c r="L5" s="4">
        <v>2465</v>
      </c>
      <c r="M5" s="4"/>
    </row>
    <row r="6" spans="1:13" x14ac:dyDescent="0.25">
      <c r="A6" s="4" t="s">
        <v>3</v>
      </c>
      <c r="B6" s="4">
        <v>1500</v>
      </c>
      <c r="C6" s="4">
        <v>1000</v>
      </c>
      <c r="D6" s="4">
        <v>1500</v>
      </c>
      <c r="E6" s="4">
        <v>6500</v>
      </c>
      <c r="F6" s="4">
        <v>830</v>
      </c>
      <c r="G6" s="4">
        <v>1650</v>
      </c>
      <c r="H6" s="4"/>
      <c r="I6" s="4"/>
      <c r="J6" s="4"/>
      <c r="K6" s="4"/>
      <c r="L6" s="4">
        <v>2465</v>
      </c>
      <c r="M6" s="4">
        <v>300</v>
      </c>
    </row>
    <row r="7" spans="1:13" x14ac:dyDescent="0.25">
      <c r="A7" s="4" t="s">
        <v>4</v>
      </c>
      <c r="B7" s="4">
        <v>1500</v>
      </c>
      <c r="C7" s="4">
        <v>1000</v>
      </c>
      <c r="D7" s="4">
        <v>1500</v>
      </c>
      <c r="E7" s="4">
        <v>6500</v>
      </c>
      <c r="F7" s="4">
        <v>1400</v>
      </c>
      <c r="G7" s="4">
        <v>3300</v>
      </c>
      <c r="H7" s="4"/>
      <c r="I7" s="4"/>
      <c r="J7" s="4"/>
      <c r="K7" s="4"/>
      <c r="L7" s="4">
        <v>2465</v>
      </c>
      <c r="M7" s="4"/>
    </row>
    <row r="8" spans="1:13" x14ac:dyDescent="0.25">
      <c r="A8" s="4" t="s">
        <v>5</v>
      </c>
      <c r="B8" s="4">
        <v>1500</v>
      </c>
      <c r="C8" s="4">
        <v>1000</v>
      </c>
      <c r="D8" s="4">
        <v>1500</v>
      </c>
      <c r="E8" s="4">
        <v>6500</v>
      </c>
      <c r="F8" s="4">
        <v>860</v>
      </c>
      <c r="G8" s="4"/>
      <c r="H8" s="4"/>
      <c r="I8" s="4"/>
      <c r="J8" s="4"/>
      <c r="K8" s="4"/>
      <c r="L8" s="4">
        <v>2465</v>
      </c>
      <c r="M8" s="4"/>
    </row>
    <row r="9" spans="1:13" x14ac:dyDescent="0.25">
      <c r="A9" s="4" t="s">
        <v>6</v>
      </c>
      <c r="B9" s="4">
        <v>1500</v>
      </c>
      <c r="C9" s="4">
        <v>1000</v>
      </c>
      <c r="D9" s="4">
        <v>1500</v>
      </c>
      <c r="E9" s="4">
        <v>6500</v>
      </c>
      <c r="F9" s="4">
        <v>1270</v>
      </c>
      <c r="G9" s="4"/>
      <c r="H9" s="4"/>
      <c r="I9" s="4"/>
      <c r="J9" s="4"/>
      <c r="K9" s="4"/>
      <c r="L9" s="4">
        <v>2465</v>
      </c>
      <c r="M9" s="4"/>
    </row>
    <row r="10" spans="1:13" x14ac:dyDescent="0.25">
      <c r="A10" s="4" t="s">
        <v>7</v>
      </c>
      <c r="B10" s="4">
        <v>1500</v>
      </c>
      <c r="C10" s="4">
        <v>1000</v>
      </c>
      <c r="D10" s="4">
        <v>1500</v>
      </c>
      <c r="E10" s="4">
        <v>4333</v>
      </c>
      <c r="F10" s="4">
        <v>1620</v>
      </c>
      <c r="G10" s="4">
        <f>3300/3</f>
        <v>1100</v>
      </c>
      <c r="H10" s="4">
        <v>567</v>
      </c>
      <c r="I10" s="4">
        <v>1352</v>
      </c>
      <c r="J10" s="4"/>
      <c r="K10" s="4">
        <v>1375</v>
      </c>
      <c r="L10" s="4">
        <v>2465</v>
      </c>
      <c r="M10" s="4">
        <v>40</v>
      </c>
    </row>
    <row r="11" spans="1:13" x14ac:dyDescent="0.25">
      <c r="A11" s="4" t="s">
        <v>8</v>
      </c>
      <c r="B11" s="4">
        <v>1500</v>
      </c>
      <c r="C11" s="4">
        <v>1000</v>
      </c>
      <c r="D11" s="4">
        <v>1500</v>
      </c>
      <c r="E11" s="4">
        <v>4333</v>
      </c>
      <c r="F11" s="4">
        <v>1370</v>
      </c>
      <c r="G11" s="4"/>
      <c r="H11" s="4"/>
      <c r="I11" s="4">
        <v>1746</v>
      </c>
      <c r="J11" s="4"/>
      <c r="K11" s="4"/>
      <c r="L11" s="4">
        <v>2465</v>
      </c>
      <c r="M11" s="4"/>
    </row>
    <row r="12" spans="1:13" x14ac:dyDescent="0.25">
      <c r="A12" s="4" t="s">
        <v>9</v>
      </c>
      <c r="B12" s="4">
        <v>1500</v>
      </c>
      <c r="C12" s="4">
        <v>1000</v>
      </c>
      <c r="D12" s="4">
        <v>1500</v>
      </c>
      <c r="E12" s="4">
        <v>4333</v>
      </c>
      <c r="F12" s="4">
        <v>1210</v>
      </c>
      <c r="G12" s="4">
        <v>1100</v>
      </c>
      <c r="H12" s="4"/>
      <c r="I12" s="4"/>
      <c r="J12" s="4">
        <v>1600</v>
      </c>
      <c r="K12" s="4"/>
      <c r="L12" s="4">
        <v>2465</v>
      </c>
      <c r="M12" s="4">
        <v>199</v>
      </c>
    </row>
    <row r="13" spans="1:13" x14ac:dyDescent="0.25">
      <c r="A13" s="4" t="s">
        <v>10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5">
      <c r="A14" s="4" t="s">
        <v>11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25">
      <c r="A15" s="4" t="s">
        <v>40</v>
      </c>
      <c r="B15" s="4">
        <f t="shared" ref="B15:D15" si="1">SUM(B3:B14)</f>
        <v>15000</v>
      </c>
      <c r="C15" s="4">
        <f t="shared" si="1"/>
        <v>10000</v>
      </c>
      <c r="D15" s="4">
        <f t="shared" si="1"/>
        <v>15000</v>
      </c>
      <c r="E15" s="4">
        <f>SUM(E3:E14)</f>
        <v>58499</v>
      </c>
      <c r="F15" s="4">
        <f>SUM(F3:F14)/2</f>
        <v>5900</v>
      </c>
      <c r="G15" s="4">
        <f t="shared" ref="G15:M15" si="2">SUM(G3:G14)</f>
        <v>12100</v>
      </c>
      <c r="H15" s="4">
        <f t="shared" si="2"/>
        <v>567</v>
      </c>
      <c r="I15" s="4"/>
      <c r="J15" s="4">
        <f t="shared" si="2"/>
        <v>1600</v>
      </c>
      <c r="K15" s="4">
        <f t="shared" si="2"/>
        <v>1375</v>
      </c>
      <c r="L15" s="4">
        <f t="shared" si="2"/>
        <v>24650</v>
      </c>
      <c r="M15" s="4">
        <f t="shared" si="2"/>
        <v>539</v>
      </c>
    </row>
    <row r="16" spans="1:13" x14ac:dyDescent="0.25">
      <c r="M16" s="4">
        <f>SUM(B15:M15)</f>
        <v>145230</v>
      </c>
    </row>
  </sheetData>
  <mergeCells count="5">
    <mergeCell ref="A1:A2"/>
    <mergeCell ref="B1:D1"/>
    <mergeCell ref="E1:H1"/>
    <mergeCell ref="J1:K1"/>
    <mergeCell ref="L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workbookViewId="0">
      <selection activeCell="D12" sqref="D12"/>
    </sheetView>
  </sheetViews>
  <sheetFormatPr defaultRowHeight="15" x14ac:dyDescent="0.25"/>
  <cols>
    <col min="1" max="1" width="3.7109375" bestFit="1" customWidth="1"/>
    <col min="2" max="2" width="12.7109375" bestFit="1" customWidth="1"/>
    <col min="3" max="3" width="13.85546875" bestFit="1" customWidth="1"/>
    <col min="9" max="9" width="16.140625" bestFit="1" customWidth="1"/>
    <col min="11" max="11" width="12" bestFit="1" customWidth="1"/>
    <col min="13" max="13" width="10.5703125" bestFit="1" customWidth="1"/>
    <col min="15" max="15" width="10.140625" bestFit="1" customWidth="1"/>
  </cols>
  <sheetData>
    <row r="1" spans="1:18" x14ac:dyDescent="0.25">
      <c r="A1" s="27" t="s">
        <v>25</v>
      </c>
      <c r="B1" s="25" t="s">
        <v>46</v>
      </c>
      <c r="C1" s="22"/>
      <c r="D1" s="9" t="s">
        <v>45</v>
      </c>
      <c r="F1" s="10" t="s">
        <v>43</v>
      </c>
      <c r="G1" s="10" t="s">
        <v>44</v>
      </c>
      <c r="J1" s="4" t="s">
        <v>55</v>
      </c>
      <c r="K1" s="4" t="s">
        <v>44</v>
      </c>
      <c r="O1" t="s">
        <v>49</v>
      </c>
      <c r="P1">
        <v>1</v>
      </c>
    </row>
    <row r="2" spans="1:18" x14ac:dyDescent="0.25">
      <c r="A2" s="27"/>
      <c r="B2" s="24" t="s">
        <v>36</v>
      </c>
      <c r="C2" s="6" t="s">
        <v>37</v>
      </c>
      <c r="D2" s="4">
        <v>1500</v>
      </c>
      <c r="F2" s="4">
        <v>1500</v>
      </c>
      <c r="G2" s="10">
        <f t="shared" ref="G2:G7" si="0">F2*12</f>
        <v>18000</v>
      </c>
      <c r="I2" s="14" t="s">
        <v>50</v>
      </c>
      <c r="J2" s="4">
        <f>26135*0.12</f>
        <v>3136.2</v>
      </c>
      <c r="K2" s="4">
        <f>J2*12</f>
        <v>37634.399999999994</v>
      </c>
      <c r="O2" t="s">
        <v>22</v>
      </c>
      <c r="P2">
        <v>1</v>
      </c>
    </row>
    <row r="3" spans="1:18" x14ac:dyDescent="0.25">
      <c r="A3" s="27"/>
      <c r="B3" s="24"/>
      <c r="C3" s="6" t="s">
        <v>38</v>
      </c>
      <c r="D3" s="4">
        <v>1000</v>
      </c>
      <c r="F3" s="4">
        <v>1000</v>
      </c>
      <c r="G3" s="10">
        <f t="shared" si="0"/>
        <v>12000</v>
      </c>
      <c r="I3" s="14" t="s">
        <v>51</v>
      </c>
      <c r="J3" s="4">
        <f>26135*0.1</f>
        <v>2613.5</v>
      </c>
      <c r="K3" s="4">
        <f>J3*12</f>
        <v>31362</v>
      </c>
    </row>
    <row r="4" spans="1:18" x14ac:dyDescent="0.25">
      <c r="A4" s="27"/>
      <c r="B4" s="25"/>
      <c r="C4" s="6" t="s">
        <v>39</v>
      </c>
      <c r="D4" s="4">
        <v>1500</v>
      </c>
      <c r="F4" s="4">
        <v>1500</v>
      </c>
      <c r="G4" s="10">
        <f t="shared" si="0"/>
        <v>18000</v>
      </c>
      <c r="I4" s="14" t="s">
        <v>53</v>
      </c>
      <c r="J4" s="4">
        <v>2615</v>
      </c>
      <c r="K4" s="4">
        <f>J4*12</f>
        <v>31380</v>
      </c>
    </row>
    <row r="5" spans="1:18" x14ac:dyDescent="0.25">
      <c r="A5" s="27"/>
      <c r="B5" s="7" t="s">
        <v>42</v>
      </c>
      <c r="C5" s="6"/>
      <c r="D5" s="4">
        <v>6800</v>
      </c>
      <c r="F5" s="4">
        <v>6582</v>
      </c>
      <c r="G5" s="10">
        <f t="shared" si="0"/>
        <v>78984</v>
      </c>
      <c r="I5" s="14" t="s">
        <v>52</v>
      </c>
      <c r="J5" s="12">
        <f>F2+F3+F4+F5+F16</f>
        <v>14748.666666666668</v>
      </c>
      <c r="K5" s="4">
        <f>J5*12</f>
        <v>176984</v>
      </c>
    </row>
    <row r="6" spans="1:18" x14ac:dyDescent="0.25">
      <c r="A6" s="27"/>
      <c r="B6" s="25" t="s">
        <v>12</v>
      </c>
      <c r="C6" s="6" t="s">
        <v>13</v>
      </c>
      <c r="D6" s="4">
        <v>6500</v>
      </c>
      <c r="F6" s="4">
        <v>15000</v>
      </c>
      <c r="G6" s="10">
        <f t="shared" si="0"/>
        <v>180000</v>
      </c>
      <c r="M6">
        <f>SUM(K2:K5)</f>
        <v>277360.40000000002</v>
      </c>
    </row>
    <row r="7" spans="1:18" x14ac:dyDescent="0.25">
      <c r="A7" s="27"/>
      <c r="B7" s="25"/>
      <c r="C7" s="6" t="s">
        <v>14</v>
      </c>
      <c r="D7" s="4">
        <v>910</v>
      </c>
      <c r="F7" s="4">
        <v>1000</v>
      </c>
      <c r="G7" s="10">
        <f t="shared" si="0"/>
        <v>12000</v>
      </c>
      <c r="I7" s="13" t="s">
        <v>54</v>
      </c>
      <c r="J7" s="4">
        <f>SUM(J2:J5)</f>
        <v>23113.366666666669</v>
      </c>
      <c r="K7" s="4">
        <f>SUM(K2:K5)</f>
        <v>277360.40000000002</v>
      </c>
    </row>
    <row r="8" spans="1:18" x14ac:dyDescent="0.25">
      <c r="A8" s="27"/>
      <c r="B8" s="25"/>
      <c r="C8" s="6" t="s">
        <v>27</v>
      </c>
      <c r="D8" s="4">
        <f>3300/2</f>
        <v>1650</v>
      </c>
      <c r="F8" s="4"/>
      <c r="G8" s="10"/>
    </row>
    <row r="9" spans="1:18" x14ac:dyDescent="0.25">
      <c r="A9" s="27"/>
      <c r="B9" s="25"/>
      <c r="C9" s="6" t="s">
        <v>15</v>
      </c>
      <c r="D9" s="4">
        <v>50</v>
      </c>
      <c r="F9" s="4">
        <v>50</v>
      </c>
      <c r="G9" s="10">
        <f>F9*12</f>
        <v>600</v>
      </c>
      <c r="M9">
        <v>1700000</v>
      </c>
    </row>
    <row r="10" spans="1:18" x14ac:dyDescent="0.25">
      <c r="A10" s="27"/>
      <c r="B10" s="7" t="s">
        <v>17</v>
      </c>
      <c r="C10" s="6" t="s">
        <v>41</v>
      </c>
      <c r="D10" s="4">
        <v>800</v>
      </c>
      <c r="F10" s="4">
        <v>800</v>
      </c>
      <c r="G10" s="10">
        <f t="shared" ref="G10:G15" si="1">F10*12</f>
        <v>9600</v>
      </c>
      <c r="K10" s="39"/>
      <c r="M10" s="41">
        <f>M9*0.2</f>
        <v>340000</v>
      </c>
      <c r="R10" s="15"/>
    </row>
    <row r="11" spans="1:18" x14ac:dyDescent="0.25">
      <c r="A11" s="27"/>
      <c r="B11" s="25" t="s">
        <v>21</v>
      </c>
      <c r="C11" s="6" t="s">
        <v>16</v>
      </c>
      <c r="D11" s="4">
        <v>1600</v>
      </c>
      <c r="F11" s="4">
        <f>IF(P1=1,1600,0)</f>
        <v>1600</v>
      </c>
      <c r="G11" s="10">
        <f t="shared" si="1"/>
        <v>19200</v>
      </c>
      <c r="M11" s="15"/>
    </row>
    <row r="12" spans="1:18" x14ac:dyDescent="0.25">
      <c r="A12" s="27"/>
      <c r="B12" s="25"/>
      <c r="C12" s="6" t="s">
        <v>48</v>
      </c>
      <c r="D12" s="12">
        <f>5000/12</f>
        <v>416.66666666666669</v>
      </c>
      <c r="F12" s="12">
        <f>5000/12</f>
        <v>416.66666666666669</v>
      </c>
      <c r="G12" s="10">
        <v>5000</v>
      </c>
      <c r="M12" s="15"/>
    </row>
    <row r="13" spans="1:18" x14ac:dyDescent="0.25">
      <c r="A13" s="27"/>
      <c r="B13" s="25"/>
      <c r="C13" s="6" t="s">
        <v>14</v>
      </c>
      <c r="D13" s="4">
        <v>200</v>
      </c>
      <c r="F13" s="4">
        <f>IF(P1=1,200,0)</f>
        <v>200</v>
      </c>
      <c r="G13" s="10">
        <f t="shared" si="1"/>
        <v>2400</v>
      </c>
    </row>
    <row r="14" spans="1:18" x14ac:dyDescent="0.25">
      <c r="A14" s="27"/>
      <c r="B14" s="25" t="s">
        <v>22</v>
      </c>
      <c r="C14" s="6" t="s">
        <v>16</v>
      </c>
      <c r="D14" s="4">
        <v>2465</v>
      </c>
      <c r="F14" s="4">
        <f>IF(P2=1,2465,0)</f>
        <v>2465</v>
      </c>
      <c r="G14" s="10">
        <f t="shared" si="1"/>
        <v>29580</v>
      </c>
    </row>
    <row r="15" spans="1:18" x14ac:dyDescent="0.25">
      <c r="A15" s="27"/>
      <c r="B15" s="25"/>
      <c r="C15" s="6" t="s">
        <v>14</v>
      </c>
      <c r="D15" s="4">
        <v>100</v>
      </c>
      <c r="F15" s="4">
        <f>IF(P2=1,100,0)</f>
        <v>100</v>
      </c>
      <c r="G15" s="10">
        <f t="shared" si="1"/>
        <v>1200</v>
      </c>
    </row>
    <row r="16" spans="1:18" x14ac:dyDescent="0.25">
      <c r="A16" s="28" t="s">
        <v>44</v>
      </c>
      <c r="B16" s="32" t="s">
        <v>35</v>
      </c>
      <c r="C16" s="33"/>
      <c r="D16" s="4">
        <v>50000</v>
      </c>
      <c r="F16" s="12">
        <f>G16/12</f>
        <v>4166.666666666667</v>
      </c>
      <c r="G16" s="4">
        <v>50000</v>
      </c>
    </row>
    <row r="17" spans="1:7" x14ac:dyDescent="0.25">
      <c r="A17" s="28"/>
      <c r="B17" s="34" t="s">
        <v>31</v>
      </c>
      <c r="C17" s="8" t="s">
        <v>28</v>
      </c>
      <c r="D17" s="4">
        <v>4457</v>
      </c>
      <c r="F17" s="12">
        <f t="shared" ref="F17:F28" si="2">G17/12</f>
        <v>416.66666666666669</v>
      </c>
      <c r="G17" s="4">
        <v>5000</v>
      </c>
    </row>
    <row r="18" spans="1:7" x14ac:dyDescent="0.25">
      <c r="A18" s="28"/>
      <c r="B18" s="34"/>
      <c r="C18" s="8" t="s">
        <v>29</v>
      </c>
      <c r="D18" s="4"/>
      <c r="F18" s="12">
        <f t="shared" si="2"/>
        <v>333.33333333333331</v>
      </c>
      <c r="G18" s="4">
        <v>4000</v>
      </c>
    </row>
    <row r="19" spans="1:7" x14ac:dyDescent="0.25">
      <c r="A19" s="28"/>
      <c r="B19" s="26"/>
      <c r="C19" s="8" t="s">
        <v>30</v>
      </c>
      <c r="D19" s="4">
        <v>6179</v>
      </c>
      <c r="F19" s="12">
        <f t="shared" si="2"/>
        <v>583.33333333333337</v>
      </c>
      <c r="G19" s="4">
        <v>7000</v>
      </c>
    </row>
    <row r="20" spans="1:7" x14ac:dyDescent="0.25">
      <c r="A20" s="28"/>
      <c r="B20" s="34" t="s">
        <v>33</v>
      </c>
      <c r="C20" s="8" t="s">
        <v>34</v>
      </c>
      <c r="D20" s="4">
        <v>38289</v>
      </c>
      <c r="F20" s="12">
        <f t="shared" si="2"/>
        <v>3190.75</v>
      </c>
      <c r="G20" s="4">
        <v>38289</v>
      </c>
    </row>
    <row r="21" spans="1:7" x14ac:dyDescent="0.25">
      <c r="A21" s="28"/>
      <c r="B21" s="26"/>
      <c r="C21" s="8" t="s">
        <v>32</v>
      </c>
      <c r="D21" s="4">
        <v>8277</v>
      </c>
      <c r="F21" s="12">
        <f t="shared" si="2"/>
        <v>689.75</v>
      </c>
      <c r="G21" s="4">
        <v>8277</v>
      </c>
    </row>
    <row r="22" spans="1:7" x14ac:dyDescent="0.25">
      <c r="A22" s="28"/>
      <c r="B22" s="26" t="s">
        <v>23</v>
      </c>
      <c r="C22" s="8" t="s">
        <v>17</v>
      </c>
      <c r="D22" s="4">
        <v>40</v>
      </c>
      <c r="F22" s="12">
        <f t="shared" si="2"/>
        <v>4.166666666666667</v>
      </c>
      <c r="G22" s="11">
        <v>50</v>
      </c>
    </row>
    <row r="23" spans="1:7" x14ac:dyDescent="0.25">
      <c r="A23" s="28"/>
      <c r="B23" s="26"/>
      <c r="C23" s="8" t="s">
        <v>18</v>
      </c>
      <c r="D23" s="1"/>
      <c r="F23" s="12">
        <f t="shared" si="2"/>
        <v>35</v>
      </c>
      <c r="G23" s="11">
        <v>420</v>
      </c>
    </row>
    <row r="24" spans="1:7" x14ac:dyDescent="0.25">
      <c r="A24" s="28"/>
      <c r="B24" s="26"/>
      <c r="C24" s="8" t="s">
        <v>19</v>
      </c>
      <c r="D24" s="4">
        <v>20</v>
      </c>
      <c r="F24" s="12">
        <f t="shared" si="2"/>
        <v>1.6666666666666667</v>
      </c>
      <c r="G24" s="11">
        <v>20</v>
      </c>
    </row>
    <row r="25" spans="1:7" x14ac:dyDescent="0.25">
      <c r="A25" s="28"/>
      <c r="B25" s="26"/>
      <c r="C25" s="8" t="s">
        <v>20</v>
      </c>
      <c r="D25" s="4">
        <v>30</v>
      </c>
      <c r="F25" s="12">
        <f t="shared" si="2"/>
        <v>2.5</v>
      </c>
      <c r="G25" s="11">
        <v>30</v>
      </c>
    </row>
    <row r="26" spans="1:7" x14ac:dyDescent="0.25">
      <c r="A26" s="28"/>
      <c r="B26" s="26" t="s">
        <v>24</v>
      </c>
      <c r="C26" s="8" t="s">
        <v>21</v>
      </c>
      <c r="D26" s="4">
        <v>723</v>
      </c>
      <c r="F26" s="12">
        <f t="shared" si="2"/>
        <v>83.333333333333329</v>
      </c>
      <c r="G26" s="11">
        <v>1000</v>
      </c>
    </row>
    <row r="27" spans="1:7" x14ac:dyDescent="0.25">
      <c r="A27" s="28"/>
      <c r="B27" s="26"/>
      <c r="C27" s="8" t="s">
        <v>22</v>
      </c>
      <c r="D27" s="4">
        <v>6062</v>
      </c>
      <c r="F27" s="12">
        <f t="shared" si="2"/>
        <v>500</v>
      </c>
      <c r="G27" s="11">
        <v>6000</v>
      </c>
    </row>
    <row r="28" spans="1:7" x14ac:dyDescent="0.25">
      <c r="A28" s="28"/>
      <c r="B28" s="26"/>
      <c r="C28" s="8" t="s">
        <v>17</v>
      </c>
      <c r="D28" s="4">
        <v>1317</v>
      </c>
      <c r="F28" s="12">
        <f t="shared" si="2"/>
        <v>108.33333333333333</v>
      </c>
      <c r="G28" s="11">
        <v>1300</v>
      </c>
    </row>
    <row r="29" spans="1:7" x14ac:dyDescent="0.25">
      <c r="A29" s="29" t="s">
        <v>47</v>
      </c>
      <c r="B29" s="30"/>
      <c r="C29" s="31"/>
      <c r="D29" s="9">
        <f>SUM(D2:D28)</f>
        <v>140885.66666666669</v>
      </c>
      <c r="F29" s="9">
        <f>SUM(F2:F28)</f>
        <v>42329.166666666672</v>
      </c>
      <c r="G29" s="9">
        <f>SUM(G2:G28)</f>
        <v>507950</v>
      </c>
    </row>
  </sheetData>
  <mergeCells count="13">
    <mergeCell ref="B26:B28"/>
    <mergeCell ref="A1:A15"/>
    <mergeCell ref="A16:A28"/>
    <mergeCell ref="A29:C29"/>
    <mergeCell ref="B16:C16"/>
    <mergeCell ref="B17:B19"/>
    <mergeCell ref="B20:B21"/>
    <mergeCell ref="B22:B25"/>
    <mergeCell ref="B6:B9"/>
    <mergeCell ref="B11:B13"/>
    <mergeCell ref="B14:B15"/>
    <mergeCell ref="B1:C1"/>
    <mergeCell ref="B2:B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12"/>
  <sheetViews>
    <sheetView tabSelected="1" workbookViewId="0">
      <selection activeCell="C1" sqref="C1:E3"/>
    </sheetView>
  </sheetViews>
  <sheetFormatPr defaultRowHeight="15" x14ac:dyDescent="0.25"/>
  <cols>
    <col min="3" max="3" width="24.140625" bestFit="1" customWidth="1"/>
  </cols>
  <sheetData>
    <row r="1" spans="3:11" x14ac:dyDescent="0.25">
      <c r="C1" s="16" t="s">
        <v>56</v>
      </c>
      <c r="D1" s="17"/>
      <c r="E1" s="18">
        <v>50000</v>
      </c>
      <c r="G1">
        <f t="shared" ref="G1:G11" si="0">E1*0.025</f>
        <v>1250</v>
      </c>
    </row>
    <row r="2" spans="3:11" x14ac:dyDescent="0.25">
      <c r="C2" s="16" t="s">
        <v>42</v>
      </c>
      <c r="D2" s="21">
        <v>6582</v>
      </c>
      <c r="E2" s="18">
        <f t="shared" ref="E2" si="1">D2*12</f>
        <v>78984</v>
      </c>
      <c r="G2">
        <f t="shared" si="0"/>
        <v>1974.6000000000001</v>
      </c>
    </row>
    <row r="3" spans="3:11" x14ac:dyDescent="0.25">
      <c r="C3" s="16" t="s">
        <v>13</v>
      </c>
      <c r="D3" s="17">
        <v>11500</v>
      </c>
      <c r="E3" s="18">
        <f>D3*12</f>
        <v>138000</v>
      </c>
      <c r="G3">
        <f t="shared" si="0"/>
        <v>3450</v>
      </c>
    </row>
    <row r="4" spans="3:11" x14ac:dyDescent="0.25">
      <c r="C4" s="16" t="s">
        <v>57</v>
      </c>
      <c r="D4" s="17"/>
      <c r="E4" s="18">
        <v>9000</v>
      </c>
      <c r="G4">
        <f t="shared" si="0"/>
        <v>225</v>
      </c>
    </row>
    <row r="5" spans="3:11" x14ac:dyDescent="0.25">
      <c r="C5" s="16" t="s">
        <v>58</v>
      </c>
      <c r="D5" s="17">
        <v>750</v>
      </c>
      <c r="E5" s="18">
        <f>D5*12</f>
        <v>9000</v>
      </c>
      <c r="G5">
        <f t="shared" si="0"/>
        <v>225</v>
      </c>
      <c r="K5">
        <f>550/50000</f>
        <v>1.0999999999999999E-2</v>
      </c>
    </row>
    <row r="6" spans="3:11" x14ac:dyDescent="0.25">
      <c r="C6" s="19" t="s">
        <v>28</v>
      </c>
      <c r="D6" s="16"/>
      <c r="E6" s="20">
        <v>4457</v>
      </c>
      <c r="G6">
        <f t="shared" si="0"/>
        <v>111.42500000000001</v>
      </c>
    </row>
    <row r="7" spans="3:11" x14ac:dyDescent="0.25">
      <c r="C7" s="19" t="s">
        <v>29</v>
      </c>
      <c r="D7" s="16"/>
      <c r="E7" s="20">
        <v>3000</v>
      </c>
      <c r="G7">
        <f t="shared" si="0"/>
        <v>75</v>
      </c>
    </row>
    <row r="8" spans="3:11" x14ac:dyDescent="0.25">
      <c r="C8" s="19" t="s">
        <v>30</v>
      </c>
      <c r="D8" s="16"/>
      <c r="E8" s="20">
        <v>6179</v>
      </c>
      <c r="G8">
        <f t="shared" si="0"/>
        <v>154.47500000000002</v>
      </c>
    </row>
    <row r="9" spans="3:11" x14ac:dyDescent="0.25">
      <c r="C9" s="19" t="s">
        <v>21</v>
      </c>
      <c r="D9" s="16"/>
      <c r="E9" s="20">
        <v>723</v>
      </c>
      <c r="G9">
        <f t="shared" si="0"/>
        <v>18.074999999999999</v>
      </c>
    </row>
    <row r="10" spans="3:11" x14ac:dyDescent="0.25">
      <c r="C10" s="19" t="s">
        <v>22</v>
      </c>
      <c r="D10" s="16"/>
      <c r="E10" s="20">
        <v>6062</v>
      </c>
      <c r="G10">
        <f t="shared" si="0"/>
        <v>151.55000000000001</v>
      </c>
    </row>
    <row r="11" spans="3:11" x14ac:dyDescent="0.25">
      <c r="C11" s="19" t="s">
        <v>17</v>
      </c>
      <c r="D11" s="16"/>
      <c r="E11" s="20">
        <v>1317</v>
      </c>
      <c r="G11">
        <f t="shared" si="0"/>
        <v>32.925000000000004</v>
      </c>
    </row>
    <row r="12" spans="3:11" x14ac:dyDescent="0.25">
      <c r="E12">
        <f>SUM(E1:E11)</f>
        <v>306722</v>
      </c>
      <c r="G12">
        <f>SUM(G1:G11)</f>
        <v>7668.0500000000011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opLeftCell="A61" workbookViewId="0">
      <selection activeCell="C10" sqref="C10"/>
    </sheetView>
  </sheetViews>
  <sheetFormatPr defaultRowHeight="15" x14ac:dyDescent="0.25"/>
  <cols>
    <col min="12" max="12" width="12.42578125" bestFit="1" customWidth="1"/>
  </cols>
  <sheetData>
    <row r="1" spans="1:14" x14ac:dyDescent="0.25">
      <c r="A1" s="14" t="s">
        <v>50</v>
      </c>
      <c r="B1" s="10">
        <v>3136.2</v>
      </c>
      <c r="C1" s="10">
        <v>37634.399999999994</v>
      </c>
      <c r="F1" s="16" t="s">
        <v>60</v>
      </c>
      <c r="G1" s="17">
        <v>500</v>
      </c>
      <c r="H1" s="18">
        <f>G1*365</f>
        <v>182500</v>
      </c>
      <c r="I1">
        <f>H1/12</f>
        <v>15208.333333333334</v>
      </c>
      <c r="L1" t="s">
        <v>60</v>
      </c>
      <c r="M1">
        <v>7000</v>
      </c>
      <c r="N1">
        <f>M1*2</f>
        <v>14000</v>
      </c>
    </row>
    <row r="2" spans="1:14" x14ac:dyDescent="0.25">
      <c r="A2" s="14" t="s">
        <v>51</v>
      </c>
      <c r="B2" s="10">
        <v>2613.5</v>
      </c>
      <c r="C2" s="10">
        <v>31362</v>
      </c>
      <c r="F2" s="16"/>
      <c r="G2" s="21"/>
      <c r="H2" s="18"/>
      <c r="L2" t="s">
        <v>61</v>
      </c>
      <c r="M2">
        <v>2000</v>
      </c>
      <c r="N2">
        <f>M2*2</f>
        <v>4000</v>
      </c>
    </row>
    <row r="3" spans="1:14" x14ac:dyDescent="0.25">
      <c r="A3" s="14" t="s">
        <v>53</v>
      </c>
      <c r="B3" s="10">
        <v>2615</v>
      </c>
      <c r="C3" s="10">
        <v>31380</v>
      </c>
      <c r="F3" s="16" t="s">
        <v>13</v>
      </c>
      <c r="G3" s="17">
        <v>11500</v>
      </c>
      <c r="H3" s="18">
        <f>G3*12</f>
        <v>138000</v>
      </c>
      <c r="L3" t="s">
        <v>62</v>
      </c>
      <c r="M3">
        <v>15000</v>
      </c>
      <c r="N3">
        <f t="shared" ref="N3:N6" si="0">M3*2</f>
        <v>30000</v>
      </c>
    </row>
    <row r="4" spans="1:14" x14ac:dyDescent="0.25">
      <c r="A4" s="14" t="s">
        <v>59</v>
      </c>
      <c r="B4" s="40">
        <v>14748.666666666668</v>
      </c>
      <c r="C4" s="4">
        <v>176984</v>
      </c>
      <c r="L4" t="s">
        <v>63</v>
      </c>
      <c r="M4">
        <v>6000</v>
      </c>
      <c r="N4">
        <f t="shared" si="0"/>
        <v>12000</v>
      </c>
    </row>
    <row r="5" spans="1:14" x14ac:dyDescent="0.25">
      <c r="C5" s="1">
        <f>SUM(C1:C4)</f>
        <v>277360.40000000002</v>
      </c>
      <c r="L5" t="s">
        <v>64</v>
      </c>
      <c r="M5">
        <f>2400/12</f>
        <v>200</v>
      </c>
      <c r="N5">
        <f t="shared" si="0"/>
        <v>400</v>
      </c>
    </row>
    <row r="6" spans="1:14" x14ac:dyDescent="0.25">
      <c r="M6">
        <f>SUM(M1:M5)</f>
        <v>30200</v>
      </c>
      <c r="N6">
        <f>SUM(N1:N5)</f>
        <v>60400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O5" sqref="O5"/>
    </sheetView>
  </sheetViews>
  <sheetFormatPr defaultColWidth="10.85546875" defaultRowHeight="15" x14ac:dyDescent="0.25"/>
  <sheetData>
    <row r="1" spans="1:15" x14ac:dyDescent="0.25">
      <c r="A1" s="36" t="s">
        <v>26</v>
      </c>
      <c r="B1" s="37" t="s">
        <v>35</v>
      </c>
      <c r="C1" s="38" t="s">
        <v>31</v>
      </c>
      <c r="D1" s="34"/>
      <c r="E1" s="26"/>
      <c r="F1" s="38" t="s">
        <v>33</v>
      </c>
      <c r="G1" s="26"/>
      <c r="H1" s="35" t="s">
        <v>23</v>
      </c>
      <c r="I1" s="35"/>
      <c r="J1" s="35"/>
      <c r="K1" s="35"/>
      <c r="L1" s="35" t="s">
        <v>24</v>
      </c>
      <c r="M1" s="35"/>
      <c r="N1" s="35"/>
      <c r="O1" s="1"/>
    </row>
    <row r="2" spans="1:15" x14ac:dyDescent="0.25">
      <c r="A2" s="36"/>
      <c r="B2" s="33"/>
      <c r="C2" s="3" t="s">
        <v>28</v>
      </c>
      <c r="D2" s="3" t="s">
        <v>29</v>
      </c>
      <c r="E2" s="3" t="s">
        <v>30</v>
      </c>
      <c r="F2" s="3" t="s">
        <v>34</v>
      </c>
      <c r="G2" s="3" t="s">
        <v>32</v>
      </c>
      <c r="H2" s="3" t="s">
        <v>17</v>
      </c>
      <c r="I2" s="3" t="s">
        <v>18</v>
      </c>
      <c r="J2" s="3" t="s">
        <v>19</v>
      </c>
      <c r="K2" s="3" t="s">
        <v>20</v>
      </c>
      <c r="L2" s="3" t="s">
        <v>21</v>
      </c>
      <c r="M2" s="3" t="s">
        <v>22</v>
      </c>
      <c r="N2" s="3" t="s">
        <v>17</v>
      </c>
      <c r="O2" s="1"/>
    </row>
    <row r="3" spans="1:15" x14ac:dyDescent="0.25">
      <c r="A3" s="4">
        <v>2019</v>
      </c>
      <c r="B3" s="4">
        <v>50000</v>
      </c>
      <c r="C3" s="4">
        <v>4457</v>
      </c>
      <c r="D3" s="4"/>
      <c r="E3" s="4">
        <v>6179</v>
      </c>
      <c r="F3" s="4">
        <v>38289</v>
      </c>
      <c r="G3" s="4">
        <v>8277</v>
      </c>
      <c r="H3" s="4">
        <v>40</v>
      </c>
      <c r="I3" s="1"/>
      <c r="J3" s="4">
        <v>20</v>
      </c>
      <c r="K3" s="4">
        <v>30</v>
      </c>
      <c r="L3" s="4">
        <v>723</v>
      </c>
      <c r="M3" s="4">
        <v>6062</v>
      </c>
      <c r="N3" s="4">
        <v>1317</v>
      </c>
      <c r="O3" s="1"/>
    </row>
    <row r="4" spans="1:15" x14ac:dyDescent="0.25">
      <c r="A4" s="4">
        <v>2020</v>
      </c>
      <c r="B4" s="4">
        <v>50000</v>
      </c>
      <c r="C4" s="4">
        <v>3148</v>
      </c>
      <c r="D4" s="4"/>
      <c r="E4" s="4">
        <v>6511</v>
      </c>
      <c r="F4" s="4">
        <v>38289</v>
      </c>
      <c r="G4" s="4">
        <v>8277</v>
      </c>
      <c r="H4" s="4">
        <v>40</v>
      </c>
      <c r="I4" s="4">
        <v>420</v>
      </c>
      <c r="J4" s="4">
        <v>20</v>
      </c>
      <c r="K4" s="4"/>
      <c r="L4" s="4"/>
      <c r="M4" s="4"/>
      <c r="N4" s="4"/>
      <c r="O4" s="1">
        <f>SUM(C4:N4)+'Monthly payment'!M16</f>
        <v>201935</v>
      </c>
    </row>
    <row r="5" spans="1:15" x14ac:dyDescent="0.25">
      <c r="A5" s="4">
        <v>2021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1"/>
    </row>
    <row r="6" spans="1:15" x14ac:dyDescent="0.25">
      <c r="A6" s="4">
        <v>2022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1"/>
    </row>
    <row r="7" spans="1:15" x14ac:dyDescent="0.25">
      <c r="A7" s="4">
        <v>2023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1"/>
    </row>
    <row r="8" spans="1:15" x14ac:dyDescent="0.25">
      <c r="A8" s="4">
        <v>2024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1"/>
    </row>
    <row r="9" spans="1:15" x14ac:dyDescent="0.25">
      <c r="A9" s="4">
        <v>2025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1"/>
    </row>
    <row r="10" spans="1:15" x14ac:dyDescent="0.25">
      <c r="A10" s="4">
        <v>2026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1"/>
    </row>
    <row r="11" spans="1:15" x14ac:dyDescent="0.25">
      <c r="A11" s="4">
        <v>2027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1"/>
    </row>
    <row r="12" spans="1:15" x14ac:dyDescent="0.25">
      <c r="A12" s="4">
        <v>2028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1"/>
    </row>
    <row r="13" spans="1:15" x14ac:dyDescent="0.25">
      <c r="A13" s="4">
        <v>2029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1"/>
    </row>
    <row r="14" spans="1:15" x14ac:dyDescent="0.25">
      <c r="A14" s="4">
        <v>2030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1"/>
    </row>
  </sheetData>
  <mergeCells count="6">
    <mergeCell ref="L1:N1"/>
    <mergeCell ref="A1:A2"/>
    <mergeCell ref="B1:B2"/>
    <mergeCell ref="C1:E1"/>
    <mergeCell ref="F1:G1"/>
    <mergeCell ref="H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Monthly payment</vt:lpstr>
      <vt:lpstr>Payments</vt:lpstr>
      <vt:lpstr>Sheet1</vt:lpstr>
      <vt:lpstr>Sheet2</vt:lpstr>
      <vt:lpstr>Yearly payment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2021-02-14T16:19:32Z</dcterms:modified>
</cp:coreProperties>
</file>