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50285e9ad7268da/Desktop/Work/FOIA Requests/Returned Files/CTA/R000165-012225/"/>
    </mc:Choice>
  </mc:AlternateContent>
  <xr:revisionPtr revIDLastSave="32" documentId="8_{338D9A7B-21E0-4B13-9AF3-5976C23FA624}" xr6:coauthVersionLast="47" xr6:coauthVersionMax="47" xr10:uidLastSave="{4B130379-12C8-421F-B213-CE5F748D4310}"/>
  <bookViews>
    <workbookView xWindow="-96" yWindow="-96" windowWidth="23232" windowHeight="12552" xr2:uid="{00000000-000D-0000-FFFF-FFFF00000000}"/>
  </bookViews>
  <sheets>
    <sheet name="RLE Cost 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10" i="1"/>
  <c r="F13" i="1"/>
  <c r="F14" i="1"/>
  <c r="F15" i="1"/>
  <c r="F16" i="1"/>
  <c r="F19" i="1"/>
  <c r="F20" i="1"/>
  <c r="F21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2" i="1"/>
  <c r="F43" i="1"/>
  <c r="F44" i="1"/>
  <c r="F46" i="1"/>
  <c r="F48" i="1"/>
  <c r="F50" i="1"/>
  <c r="F51" i="1"/>
  <c r="F58" i="1"/>
  <c r="F59" i="1"/>
  <c r="F4" i="1"/>
  <c r="F3" i="1"/>
  <c r="E61" i="1"/>
  <c r="E63" i="1"/>
  <c r="D63" i="1"/>
  <c r="F63" i="1" s="1"/>
  <c r="E59" i="1"/>
  <c r="D59" i="1"/>
  <c r="E58" i="1"/>
  <c r="D58" i="1"/>
  <c r="E48" i="1"/>
  <c r="D48" i="1"/>
  <c r="E44" i="1"/>
  <c r="D44" i="1"/>
  <c r="E40" i="1"/>
  <c r="D40" i="1"/>
  <c r="E31" i="1"/>
  <c r="D31" i="1"/>
  <c r="E21" i="1"/>
  <c r="D21" i="1"/>
  <c r="E16" i="1"/>
  <c r="D16" i="1"/>
  <c r="E10" i="1"/>
  <c r="D10" i="1"/>
  <c r="C20" i="1"/>
  <c r="C7" i="1"/>
  <c r="C6" i="1"/>
</calcChain>
</file>

<file path=xl/sharedStrings.xml><?xml version="1.0" encoding="utf-8"?>
<sst xmlns="http://schemas.openxmlformats.org/spreadsheetml/2006/main" count="69" uniqueCount="69">
  <si>
    <t>Description</t>
  </si>
  <si>
    <t>Quantity</t>
  </si>
  <si>
    <t>Guideway: At-grade exclusive right-of-way</t>
  </si>
  <si>
    <t>Guideway: Retained cut or fill</t>
  </si>
  <si>
    <t>Guideway: Aerial structure</t>
  </si>
  <si>
    <t>Track:  Vibration and noise dampening</t>
  </si>
  <si>
    <t>Track:  Direct fixation</t>
  </si>
  <si>
    <t>Track:  Ballasted</t>
  </si>
  <si>
    <t>Track:  Special (switches, turnouts)</t>
  </si>
  <si>
    <t>Aerial station, stop, shelter, mall, terminal, platform</t>
  </si>
  <si>
    <t>Elevators, escalators</t>
  </si>
  <si>
    <t>Automobile parking multi-story structure</t>
  </si>
  <si>
    <t>Heavy Maintenance Facility</t>
  </si>
  <si>
    <t>Yard and Yard Track</t>
  </si>
  <si>
    <t>Demolition, Clearing, Earthwork</t>
  </si>
  <si>
    <t>Site Utilities, Utility Relocation</t>
  </si>
  <si>
    <t>Haz. mat'l, contam'd soil removal/mitigation, ground water treatments</t>
  </si>
  <si>
    <t>Environmental mitigation, e.g. wetlands, historic/archeologic, parks</t>
  </si>
  <si>
    <t>Site structures including retaining walls, sound walls</t>
  </si>
  <si>
    <t>Pedestrian / bike access and accommodation, landscaping</t>
  </si>
  <si>
    <t>Automobile, bus, van accessways including roads, parking lots</t>
  </si>
  <si>
    <t>Temporary Facilities and other indirect costs during construction</t>
  </si>
  <si>
    <t>Train control and signals</t>
  </si>
  <si>
    <t>Traffic signals and crossing protection</t>
  </si>
  <si>
    <t xml:space="preserve">Traction power supply:  substations </t>
  </si>
  <si>
    <t>Traction power distribution:  catenary and third rail</t>
  </si>
  <si>
    <t>Communications</t>
  </si>
  <si>
    <t>Fare collection system and equipment</t>
  </si>
  <si>
    <t>Central Control</t>
  </si>
  <si>
    <t xml:space="preserve">Purchase or lease of real estate  </t>
  </si>
  <si>
    <t>Relocation of existing households and businesses</t>
  </si>
  <si>
    <t>Preliminary Engineering</t>
  </si>
  <si>
    <t>Final Design</t>
  </si>
  <si>
    <t>TOTAL COST OF ITEMS:</t>
  </si>
  <si>
    <t>10 GUIDWAY &amp; TRACK ELEMENTS (5.45 ROUTE MILES)</t>
  </si>
  <si>
    <t>20 STATIONS, STOPS, TERMINALS, INTERMODAL (4 STATIONS)</t>
  </si>
  <si>
    <t>30 SUPPORT FACILITIES: YARDS, SHOPS, ADMIN BLDGS.</t>
  </si>
  <si>
    <t>40 SITEWORK &amp; SPECIAL CONDITIONS</t>
  </si>
  <si>
    <t>50 SYSTEMS</t>
  </si>
  <si>
    <t>60 ROW, LAND, EXISTING IMPROVEMENTS</t>
  </si>
  <si>
    <t>70 VEHICLES (78 CARS)</t>
  </si>
  <si>
    <t>80 PROFESSIONAL SERVICES (applies to cats. 10-50)</t>
  </si>
  <si>
    <t>90 UNALLOCATED CONTINGENCY</t>
  </si>
  <si>
    <t>Subtotal (10-80)</t>
  </si>
  <si>
    <t>Subtotal (10-90)</t>
  </si>
  <si>
    <t>100 FINANCE CHARGES</t>
  </si>
  <si>
    <t>-</t>
  </si>
  <si>
    <t>At-grade station, stop, shelter, mall, terminal, platform</t>
  </si>
  <si>
    <t>Light Maintenance Facility</t>
  </si>
  <si>
    <t>Heavy Rail</t>
  </si>
  <si>
    <t>Spare Parts</t>
  </si>
  <si>
    <t>Start up</t>
  </si>
  <si>
    <t>Legal; Permits; Review Fees by other agencies, cities, etc.</t>
  </si>
  <si>
    <t>Construction Adminsistration &amp; Management</t>
  </si>
  <si>
    <t>Project Management for Design and Construction</t>
  </si>
  <si>
    <t>Engineering</t>
  </si>
  <si>
    <t>Project Development</t>
  </si>
  <si>
    <t>Subtotal (80)</t>
  </si>
  <si>
    <t>Subtotal (10)</t>
  </si>
  <si>
    <t>Subtotal (20)</t>
  </si>
  <si>
    <t>Subtotal (30)</t>
  </si>
  <si>
    <t>Subtotal (40)</t>
  </si>
  <si>
    <t>Subtotal (50)</t>
  </si>
  <si>
    <t>Subtotal (60)</t>
  </si>
  <si>
    <t>Subtotal (70)</t>
  </si>
  <si>
    <t xml:space="preserve"> Cost (March 2024)</t>
  </si>
  <si>
    <t>Cost (October 2024)</t>
  </si>
  <si>
    <t>Change</t>
  </si>
  <si>
    <t>4 (then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</si>
</sst>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0" fontId="0" fillId="0" borderId="1" xfId="0" applyBorder="1"/>
    <xf numFmtId="43" fontId="0" fillId="0" borderId="1" xfId="1" applyFont="1" applyFill="1" applyBorder="1" applyAlignment="1">
      <alignment horizontal="center"/>
    </xf>
    <xf numFmtId="165" fontId="0" fillId="0" borderId="1" xfId="2" applyNumberFormat="1" applyFont="1" applyFill="1" applyBorder="1"/>
    <xf numFmtId="43" fontId="0" fillId="0" borderId="1" xfId="1" applyFont="1" applyFill="1" applyBorder="1"/>
    <xf numFmtId="164" fontId="0" fillId="0" borderId="1" xfId="1" applyNumberFormat="1" applyFont="1" applyFill="1" applyBorder="1"/>
    <xf numFmtId="164" fontId="3" fillId="0" borderId="1" xfId="1" applyNumberFormat="1" applyFont="1" applyFill="1" applyBorder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165" fontId="0" fillId="0" borderId="1" xfId="2" applyNumberFormat="1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2" xfId="0" applyBorder="1"/>
    <xf numFmtId="164" fontId="0" fillId="0" borderId="2" xfId="1" applyNumberFormat="1" applyFont="1" applyFill="1" applyBorder="1"/>
    <xf numFmtId="165" fontId="0" fillId="0" borderId="2" xfId="2" applyNumberFormat="1" applyFont="1" applyFill="1" applyBorder="1"/>
    <xf numFmtId="0" fontId="0" fillId="0" borderId="5" xfId="0" applyBorder="1" applyAlignment="1"/>
    <xf numFmtId="0" fontId="0" fillId="0" borderId="5" xfId="0" applyBorder="1" applyAlignment="1"/>
    <xf numFmtId="0" fontId="2" fillId="0" borderId="4" xfId="0" applyFont="1" applyBorder="1" applyAlignment="1"/>
    <xf numFmtId="0" fontId="4" fillId="0" borderId="3" xfId="0" applyFont="1" applyBorder="1"/>
    <xf numFmtId="164" fontId="4" fillId="0" borderId="3" xfId="1" applyNumberFormat="1" applyFont="1" applyBorder="1"/>
    <xf numFmtId="165" fontId="4" fillId="0" borderId="3" xfId="2" applyNumberFormat="1" applyFont="1" applyBorder="1"/>
    <xf numFmtId="0" fontId="2" fillId="0" borderId="6" xfId="0" applyFont="1" applyBorder="1"/>
    <xf numFmtId="165" fontId="0" fillId="0" borderId="6" xfId="2" applyNumberFormat="1" applyFont="1" applyBorder="1"/>
    <xf numFmtId="6" fontId="0" fillId="0" borderId="1" xfId="0" applyNumberFormat="1" applyBorder="1"/>
    <xf numFmtId="165" fontId="0" fillId="0" borderId="1" xfId="2" applyNumberFormat="1" applyFont="1" applyBorder="1" applyAlignment="1">
      <alignment horizontal="left"/>
    </xf>
    <xf numFmtId="165" fontId="0" fillId="0" borderId="1" xfId="2" applyNumberFormat="1" applyFont="1" applyBorder="1" applyAlignment="1">
      <alignment horizontal="left"/>
    </xf>
    <xf numFmtId="165" fontId="2" fillId="0" borderId="1" xfId="2" applyNumberFormat="1" applyFont="1" applyBorder="1" applyAlignment="1">
      <alignment horizontal="left"/>
    </xf>
    <xf numFmtId="165" fontId="2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5" fontId="0" fillId="0" borderId="3" xfId="2" applyNumberFormat="1" applyFont="1" applyFill="1" applyBorder="1"/>
    <xf numFmtId="165" fontId="0" fillId="0" borderId="2" xfId="2" applyNumberFormat="1" applyFont="1" applyBorder="1"/>
    <xf numFmtId="0" fontId="0" fillId="0" borderId="2" xfId="0" applyBorder="1" applyAlignment="1">
      <alignment horizontal="right"/>
    </xf>
    <xf numFmtId="164" fontId="0" fillId="0" borderId="2" xfId="1" applyNumberFormat="1" applyFont="1" applyFill="1" applyBorder="1" applyAlignment="1">
      <alignment horizontal="center"/>
    </xf>
    <xf numFmtId="165" fontId="0" fillId="0" borderId="5" xfId="2" applyNumberFormat="1" applyFont="1" applyBorder="1"/>
    <xf numFmtId="165" fontId="0" fillId="0" borderId="4" xfId="2" applyNumberFormat="1" applyFont="1" applyBorder="1"/>
    <xf numFmtId="165" fontId="0" fillId="0" borderId="5" xfId="0" applyNumberFormat="1" applyBorder="1" applyAlignment="1"/>
    <xf numFmtId="44" fontId="0" fillId="0" borderId="4" xfId="2" applyFont="1" applyBorder="1" applyAlignment="1"/>
    <xf numFmtId="165" fontId="0" fillId="0" borderId="1" xfId="0" applyNumberFormat="1" applyBorder="1"/>
    <xf numFmtId="0" fontId="0" fillId="0" borderId="12" xfId="0" applyBorder="1" applyAlignment="1">
      <alignment horizontal="center"/>
    </xf>
    <xf numFmtId="9" fontId="2" fillId="0" borderId="12" xfId="3" applyFont="1" applyBorder="1"/>
    <xf numFmtId="9" fontId="2" fillId="0" borderId="13" xfId="3" applyFont="1" applyBorder="1"/>
    <xf numFmtId="9" fontId="2" fillId="0" borderId="5" xfId="3" applyFont="1" applyBorder="1"/>
    <xf numFmtId="9" fontId="0" fillId="0" borderId="13" xfId="3" applyFont="1" applyBorder="1"/>
    <xf numFmtId="9" fontId="0" fillId="0" borderId="5" xfId="3" applyFont="1" applyBorder="1"/>
    <xf numFmtId="9" fontId="2" fillId="0" borderId="14" xfId="3" applyFont="1" applyBorder="1"/>
    <xf numFmtId="9" fontId="2" fillId="0" borderId="1" xfId="3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3"/>
  <sheetViews>
    <sheetView tabSelected="1" zoomScaleNormal="100" workbookViewId="0">
      <selection activeCell="I13" sqref="I13"/>
    </sheetView>
  </sheetViews>
  <sheetFormatPr defaultColWidth="9.1015625" defaultRowHeight="14.4" x14ac:dyDescent="0.55000000000000004"/>
  <cols>
    <col min="2" max="2" width="62.89453125" customWidth="1"/>
    <col min="3" max="3" width="11.41796875" style="2" customWidth="1"/>
    <col min="4" max="4" width="18.1015625" style="3" customWidth="1"/>
    <col min="5" max="5" width="17.41796875" customWidth="1"/>
    <col min="6" max="6" width="15.41796875" bestFit="1" customWidth="1"/>
  </cols>
  <sheetData>
    <row r="1" spans="1:6" s="1" customFormat="1" ht="15.3" customHeight="1" x14ac:dyDescent="0.55000000000000004">
      <c r="A1" s="38" t="s">
        <v>0</v>
      </c>
      <c r="B1" s="39"/>
      <c r="C1" s="11" t="s">
        <v>1</v>
      </c>
      <c r="D1" s="12" t="s">
        <v>65</v>
      </c>
      <c r="E1" s="12" t="s">
        <v>66</v>
      </c>
      <c r="F1" s="37" t="s">
        <v>67</v>
      </c>
    </row>
    <row r="2" spans="1:6" s="1" customFormat="1" x14ac:dyDescent="0.55000000000000004">
      <c r="A2" s="13" t="s">
        <v>34</v>
      </c>
      <c r="B2" s="14"/>
      <c r="C2" s="14"/>
      <c r="D2" s="14"/>
      <c r="E2" s="10"/>
      <c r="F2" s="52"/>
    </row>
    <row r="3" spans="1:6" x14ac:dyDescent="0.55000000000000004">
      <c r="A3" s="4">
        <v>10.01</v>
      </c>
      <c r="B3" s="4" t="s">
        <v>2</v>
      </c>
      <c r="C3" s="5">
        <v>1.54</v>
      </c>
      <c r="D3" s="6">
        <v>9247039.75079206</v>
      </c>
      <c r="E3" s="51">
        <v>49175031</v>
      </c>
      <c r="F3" s="59">
        <f>(E3-D3)/D3</f>
        <v>4.317921445702436</v>
      </c>
    </row>
    <row r="4" spans="1:6" x14ac:dyDescent="0.55000000000000004">
      <c r="A4" s="4">
        <v>10.039999999999999</v>
      </c>
      <c r="B4" s="4" t="s">
        <v>4</v>
      </c>
      <c r="C4" s="7">
        <v>3.86</v>
      </c>
      <c r="D4" s="6">
        <v>751377361.6759311</v>
      </c>
      <c r="E4" s="32">
        <v>442575283</v>
      </c>
      <c r="F4" s="59">
        <f>(E4-D4)/D4</f>
        <v>-0.41098134496247624</v>
      </c>
    </row>
    <row r="5" spans="1:6" x14ac:dyDescent="0.55000000000000004">
      <c r="A5" s="4">
        <v>10.08</v>
      </c>
      <c r="B5" s="4" t="s">
        <v>3</v>
      </c>
      <c r="C5" s="7">
        <v>0.11</v>
      </c>
      <c r="D5" s="6">
        <v>9244253.2388888523</v>
      </c>
      <c r="E5" s="16">
        <v>30883659</v>
      </c>
      <c r="F5" s="59">
        <f t="shared" ref="F5:F63" si="0">(E5-D5)/D5</f>
        <v>2.34084952044349</v>
      </c>
    </row>
    <row r="6" spans="1:6" x14ac:dyDescent="0.55000000000000004">
      <c r="A6" s="4">
        <v>10.09</v>
      </c>
      <c r="B6" s="4" t="s">
        <v>6</v>
      </c>
      <c r="C6" s="8">
        <f>3.86*5280*2</f>
        <v>40761.599999999999</v>
      </c>
      <c r="D6" s="6">
        <v>64258357.743902452</v>
      </c>
      <c r="E6" s="16">
        <v>79067998</v>
      </c>
      <c r="F6" s="59">
        <f t="shared" si="0"/>
        <v>0.23047025750518579</v>
      </c>
    </row>
    <row r="7" spans="1:6" x14ac:dyDescent="0.55000000000000004">
      <c r="A7" s="4">
        <v>10.11</v>
      </c>
      <c r="B7" s="4" t="s">
        <v>7</v>
      </c>
      <c r="C7" s="9">
        <f>1.65*5280*2</f>
        <v>17424</v>
      </c>
      <c r="D7" s="6">
        <v>28820892.614868846</v>
      </c>
      <c r="E7" s="16">
        <v>29439663</v>
      </c>
      <c r="F7" s="59">
        <f t="shared" si="0"/>
        <v>2.1469508019745627E-2</v>
      </c>
    </row>
    <row r="8" spans="1:6" x14ac:dyDescent="0.55000000000000004">
      <c r="A8" s="4">
        <v>10.119999999999999</v>
      </c>
      <c r="B8" s="4" t="s">
        <v>8</v>
      </c>
      <c r="C8" s="8">
        <v>13</v>
      </c>
      <c r="D8" s="6">
        <v>9326455.3400334567</v>
      </c>
      <c r="E8" s="16">
        <v>17690200</v>
      </c>
      <c r="F8" s="59">
        <f t="shared" si="0"/>
        <v>0.89677635875931194</v>
      </c>
    </row>
    <row r="9" spans="1:6" ht="14.7" thickBot="1" x14ac:dyDescent="0.6">
      <c r="A9" s="21">
        <v>10.130000000000001</v>
      </c>
      <c r="B9" s="21" t="s">
        <v>5</v>
      </c>
      <c r="C9" s="22"/>
      <c r="D9" s="23">
        <v>0</v>
      </c>
      <c r="E9" s="44">
        <v>6622055</v>
      </c>
      <c r="F9" s="54"/>
    </row>
    <row r="10" spans="1:6" ht="14.7" thickTop="1" x14ac:dyDescent="0.55000000000000004">
      <c r="A10" s="40" t="s">
        <v>58</v>
      </c>
      <c r="B10" s="41"/>
      <c r="C10" s="42"/>
      <c r="D10" s="43">
        <f>SUM(D3:D9)</f>
        <v>872274360.36441672</v>
      </c>
      <c r="E10" s="43">
        <f>SUM(E3:E9)</f>
        <v>655453889</v>
      </c>
      <c r="F10" s="53">
        <f t="shared" si="0"/>
        <v>-0.24856912138725937</v>
      </c>
    </row>
    <row r="11" spans="1:6" x14ac:dyDescent="0.55000000000000004">
      <c r="A11" s="13" t="s">
        <v>35</v>
      </c>
      <c r="B11" s="14"/>
      <c r="C11" s="14"/>
      <c r="D11" s="33"/>
      <c r="E11" s="4"/>
      <c r="F11" s="59"/>
    </row>
    <row r="12" spans="1:6" x14ac:dyDescent="0.55000000000000004">
      <c r="A12" s="18">
        <v>20.010000000000002</v>
      </c>
      <c r="B12" s="17" t="s">
        <v>47</v>
      </c>
      <c r="C12" s="19">
        <v>1</v>
      </c>
      <c r="D12" s="34"/>
      <c r="E12" s="16">
        <v>130653113</v>
      </c>
      <c r="F12" s="59"/>
    </row>
    <row r="13" spans="1:6" x14ac:dyDescent="0.55000000000000004">
      <c r="A13" s="4">
        <v>20.02</v>
      </c>
      <c r="B13" s="4" t="s">
        <v>9</v>
      </c>
      <c r="C13" s="8" t="s">
        <v>68</v>
      </c>
      <c r="D13" s="6">
        <v>197534435.56238472</v>
      </c>
      <c r="E13" s="16">
        <v>391959337</v>
      </c>
      <c r="F13" s="59">
        <f t="shared" si="0"/>
        <v>0.98425826810441153</v>
      </c>
    </row>
    <row r="14" spans="1:6" x14ac:dyDescent="0.55000000000000004">
      <c r="A14" s="4">
        <v>20.059999999999999</v>
      </c>
      <c r="B14" s="4" t="s">
        <v>11</v>
      </c>
      <c r="C14" s="8">
        <v>650</v>
      </c>
      <c r="D14" s="6">
        <v>61202947.442036092</v>
      </c>
      <c r="E14" s="16">
        <v>29999979</v>
      </c>
      <c r="F14" s="59">
        <f t="shared" si="0"/>
        <v>-0.50982787179633315</v>
      </c>
    </row>
    <row r="15" spans="1:6" ht="14.7" thickBot="1" x14ac:dyDescent="0.6">
      <c r="A15" s="21">
        <v>20.07</v>
      </c>
      <c r="B15" s="21" t="s">
        <v>10</v>
      </c>
      <c r="C15" s="22">
        <v>17</v>
      </c>
      <c r="D15" s="23">
        <v>15054130.557075214</v>
      </c>
      <c r="E15" s="44">
        <v>29253236</v>
      </c>
      <c r="F15" s="54">
        <f t="shared" si="0"/>
        <v>0.94320328823317012</v>
      </c>
    </row>
    <row r="16" spans="1:6" ht="14.7" thickTop="1" x14ac:dyDescent="0.55000000000000004">
      <c r="A16" s="40" t="s">
        <v>59</v>
      </c>
      <c r="B16" s="41"/>
      <c r="C16" s="42"/>
      <c r="D16" s="43">
        <f>SUM(D12:D15)</f>
        <v>273791513.56149602</v>
      </c>
      <c r="E16" s="43">
        <f>SUM(E12:E15)</f>
        <v>581865665</v>
      </c>
      <c r="F16" s="53">
        <f t="shared" si="0"/>
        <v>1.1252143918964375</v>
      </c>
    </row>
    <row r="17" spans="1:6" x14ac:dyDescent="0.55000000000000004">
      <c r="A17" s="13" t="s">
        <v>36</v>
      </c>
      <c r="B17" s="14"/>
      <c r="C17" s="14"/>
      <c r="D17" s="33"/>
      <c r="E17" s="16"/>
      <c r="F17" s="59"/>
    </row>
    <row r="18" spans="1:6" x14ac:dyDescent="0.55000000000000004">
      <c r="A18" s="18">
        <v>30.02</v>
      </c>
      <c r="B18" s="17" t="s">
        <v>48</v>
      </c>
      <c r="C18" s="17"/>
      <c r="D18" s="34"/>
      <c r="E18" s="16">
        <v>1643682</v>
      </c>
      <c r="F18" s="59"/>
    </row>
    <row r="19" spans="1:6" x14ac:dyDescent="0.55000000000000004">
      <c r="A19" s="4">
        <v>30.03</v>
      </c>
      <c r="B19" s="4" t="s">
        <v>12</v>
      </c>
      <c r="C19" s="8">
        <v>120727</v>
      </c>
      <c r="D19" s="6">
        <v>249015242.974132</v>
      </c>
      <c r="E19" s="16">
        <v>160778986</v>
      </c>
      <c r="F19" s="59">
        <f t="shared" si="0"/>
        <v>-0.35434078621162196</v>
      </c>
    </row>
    <row r="20" spans="1:6" ht="14.7" thickBot="1" x14ac:dyDescent="0.6">
      <c r="A20" s="21">
        <v>30.05</v>
      </c>
      <c r="B20" s="21" t="s">
        <v>13</v>
      </c>
      <c r="C20" s="22">
        <f>52*43560</f>
        <v>2265120</v>
      </c>
      <c r="D20" s="23">
        <v>257044577.02322263</v>
      </c>
      <c r="E20" s="44">
        <v>150123622</v>
      </c>
      <c r="F20" s="54">
        <f t="shared" si="0"/>
        <v>-0.41596269511479667</v>
      </c>
    </row>
    <row r="21" spans="1:6" ht="14.7" thickTop="1" x14ac:dyDescent="0.55000000000000004">
      <c r="A21" s="40" t="s">
        <v>60</v>
      </c>
      <c r="B21" s="41"/>
      <c r="C21" s="42"/>
      <c r="D21" s="43">
        <f>SUM(D20+D19+D18)</f>
        <v>506059819.99735463</v>
      </c>
      <c r="E21" s="43">
        <f>SUM(E20+E19+E18)</f>
        <v>312546290</v>
      </c>
      <c r="F21" s="53">
        <f t="shared" si="0"/>
        <v>-0.38239259935389891</v>
      </c>
    </row>
    <row r="22" spans="1:6" x14ac:dyDescent="0.55000000000000004">
      <c r="A22" s="13" t="s">
        <v>37</v>
      </c>
      <c r="B22" s="13"/>
      <c r="C22" s="13"/>
      <c r="D22" s="35"/>
      <c r="E22" s="16"/>
      <c r="F22" s="59"/>
    </row>
    <row r="23" spans="1:6" x14ac:dyDescent="0.55000000000000004">
      <c r="A23" s="4">
        <v>40.01</v>
      </c>
      <c r="B23" s="4" t="s">
        <v>14</v>
      </c>
      <c r="C23" s="8">
        <v>1</v>
      </c>
      <c r="D23" s="6">
        <v>53505208.309427068</v>
      </c>
      <c r="E23" s="16">
        <v>129115507</v>
      </c>
      <c r="F23" s="59">
        <f t="shared" si="0"/>
        <v>1.4131390397231884</v>
      </c>
    </row>
    <row r="24" spans="1:6" x14ac:dyDescent="0.55000000000000004">
      <c r="A24" s="4">
        <v>40.020000000000003</v>
      </c>
      <c r="B24" s="4" t="s">
        <v>15</v>
      </c>
      <c r="C24" s="8">
        <v>1</v>
      </c>
      <c r="D24" s="6">
        <v>32536706.237795234</v>
      </c>
      <c r="E24" s="16">
        <v>56776112</v>
      </c>
      <c r="F24" s="59">
        <f t="shared" si="0"/>
        <v>0.7449864649805219</v>
      </c>
    </row>
    <row r="25" spans="1:6" x14ac:dyDescent="0.55000000000000004">
      <c r="A25" s="4">
        <v>40.03</v>
      </c>
      <c r="B25" s="4" t="s">
        <v>16</v>
      </c>
      <c r="C25" s="8">
        <v>1</v>
      </c>
      <c r="D25" s="6">
        <v>52286109.351774052</v>
      </c>
      <c r="E25" s="16">
        <v>153336346</v>
      </c>
      <c r="F25" s="59">
        <f t="shared" si="0"/>
        <v>1.9326401964310114</v>
      </c>
    </row>
    <row r="26" spans="1:6" x14ac:dyDescent="0.55000000000000004">
      <c r="A26" s="4">
        <v>40.04</v>
      </c>
      <c r="B26" s="4" t="s">
        <v>17</v>
      </c>
      <c r="C26" s="8">
        <v>1</v>
      </c>
      <c r="D26" s="6">
        <v>22016230.547237627</v>
      </c>
      <c r="E26" s="16">
        <v>7433359</v>
      </c>
      <c r="F26" s="59">
        <f t="shared" si="0"/>
        <v>-0.6623691333513646</v>
      </c>
    </row>
    <row r="27" spans="1:6" x14ac:dyDescent="0.55000000000000004">
      <c r="A27" s="10" t="s">
        <v>46</v>
      </c>
      <c r="B27" s="4" t="s">
        <v>18</v>
      </c>
      <c r="C27" s="8">
        <v>1</v>
      </c>
      <c r="D27" s="6">
        <v>24483686.837527327</v>
      </c>
      <c r="E27" s="16">
        <v>0</v>
      </c>
      <c r="F27" s="59">
        <f t="shared" si="0"/>
        <v>-1</v>
      </c>
    </row>
    <row r="28" spans="1:6" x14ac:dyDescent="0.55000000000000004">
      <c r="A28" s="4">
        <v>40.06</v>
      </c>
      <c r="B28" s="4" t="s">
        <v>19</v>
      </c>
      <c r="C28" s="8">
        <v>1</v>
      </c>
      <c r="D28" s="6">
        <v>20813850.661003854</v>
      </c>
      <c r="E28" s="16">
        <v>11578559</v>
      </c>
      <c r="F28" s="59">
        <f t="shared" si="0"/>
        <v>-0.44370894225290053</v>
      </c>
    </row>
    <row r="29" spans="1:6" x14ac:dyDescent="0.55000000000000004">
      <c r="A29" s="4">
        <v>40.07</v>
      </c>
      <c r="B29" s="4" t="s">
        <v>20</v>
      </c>
      <c r="C29" s="8">
        <v>1</v>
      </c>
      <c r="D29" s="6">
        <v>22055241.713882521</v>
      </c>
      <c r="E29" s="16">
        <v>63999555</v>
      </c>
      <c r="F29" s="59">
        <f t="shared" si="0"/>
        <v>1.9017843390814402</v>
      </c>
    </row>
    <row r="30" spans="1:6" ht="14.7" thickBot="1" x14ac:dyDescent="0.6">
      <c r="A30" s="21">
        <v>40.08</v>
      </c>
      <c r="B30" s="21" t="s">
        <v>21</v>
      </c>
      <c r="C30" s="22">
        <v>1</v>
      </c>
      <c r="D30" s="23">
        <v>65687838.350247584</v>
      </c>
      <c r="E30" s="44">
        <v>145580014</v>
      </c>
      <c r="F30" s="54">
        <f t="shared" si="0"/>
        <v>1.2162399868262872</v>
      </c>
    </row>
    <row r="31" spans="1:6" ht="14.7" thickTop="1" x14ac:dyDescent="0.55000000000000004">
      <c r="A31" s="40" t="s">
        <v>61</v>
      </c>
      <c r="B31" s="41"/>
      <c r="C31" s="42"/>
      <c r="D31" s="43">
        <f>SUM(D23:D30)</f>
        <v>293384872.00889528</v>
      </c>
      <c r="E31" s="43">
        <f>SUM(E23:E30)</f>
        <v>567819452</v>
      </c>
      <c r="F31" s="53">
        <f t="shared" si="0"/>
        <v>0.93540808055973657</v>
      </c>
    </row>
    <row r="32" spans="1:6" x14ac:dyDescent="0.55000000000000004">
      <c r="A32" s="15" t="s">
        <v>38</v>
      </c>
      <c r="B32" s="15"/>
      <c r="C32" s="15"/>
      <c r="D32" s="36"/>
      <c r="E32" s="16"/>
      <c r="F32" s="59"/>
    </row>
    <row r="33" spans="1:6" x14ac:dyDescent="0.55000000000000004">
      <c r="A33" s="4">
        <v>50.01</v>
      </c>
      <c r="B33" s="4" t="s">
        <v>22</v>
      </c>
      <c r="C33" s="7">
        <v>5.51</v>
      </c>
      <c r="D33" s="6">
        <v>363868830.87975508</v>
      </c>
      <c r="E33" s="16">
        <v>330313299</v>
      </c>
      <c r="F33" s="59">
        <f t="shared" si="0"/>
        <v>-9.2218758607669579E-2</v>
      </c>
    </row>
    <row r="34" spans="1:6" x14ac:dyDescent="0.55000000000000004">
      <c r="A34" s="4">
        <v>50.02</v>
      </c>
      <c r="B34" s="4" t="s">
        <v>23</v>
      </c>
      <c r="C34" s="8">
        <v>20</v>
      </c>
      <c r="D34" s="6">
        <v>15740540.629261214</v>
      </c>
      <c r="E34" s="16">
        <v>9006883</v>
      </c>
      <c r="F34" s="59">
        <f t="shared" si="0"/>
        <v>-0.4277907467005001</v>
      </c>
    </row>
    <row r="35" spans="1:6" x14ac:dyDescent="0.55000000000000004">
      <c r="A35" s="4">
        <v>50.03</v>
      </c>
      <c r="B35" s="4" t="s">
        <v>24</v>
      </c>
      <c r="C35" s="8">
        <v>6</v>
      </c>
      <c r="D35" s="6">
        <v>301602939.12387848</v>
      </c>
      <c r="E35" s="16">
        <v>224172552</v>
      </c>
      <c r="F35" s="59">
        <f t="shared" si="0"/>
        <v>-0.25672955094139588</v>
      </c>
    </row>
    <row r="36" spans="1:6" x14ac:dyDescent="0.55000000000000004">
      <c r="A36" s="4">
        <v>50.04</v>
      </c>
      <c r="B36" s="4" t="s">
        <v>25</v>
      </c>
      <c r="C36" s="7">
        <v>5.51</v>
      </c>
      <c r="D36" s="6">
        <v>96568925.793879226</v>
      </c>
      <c r="E36" s="16">
        <v>130358177</v>
      </c>
      <c r="F36" s="59">
        <f t="shared" si="0"/>
        <v>0.34989776398923578</v>
      </c>
    </row>
    <row r="37" spans="1:6" x14ac:dyDescent="0.55000000000000004">
      <c r="A37" s="4">
        <v>50.05</v>
      </c>
      <c r="B37" s="4" t="s">
        <v>26</v>
      </c>
      <c r="C37" s="7">
        <v>5.51</v>
      </c>
      <c r="D37" s="6">
        <v>33793948.084317483</v>
      </c>
      <c r="E37" s="16">
        <v>23527187</v>
      </c>
      <c r="F37" s="59">
        <f t="shared" si="0"/>
        <v>-0.30380472440513412</v>
      </c>
    </row>
    <row r="38" spans="1:6" x14ac:dyDescent="0.55000000000000004">
      <c r="A38" s="4">
        <v>50.06</v>
      </c>
      <c r="B38" s="4" t="s">
        <v>27</v>
      </c>
      <c r="C38" s="8">
        <v>1</v>
      </c>
      <c r="D38" s="6">
        <v>10018641.40051626</v>
      </c>
      <c r="E38" s="16">
        <v>17008624</v>
      </c>
      <c r="F38" s="59">
        <f t="shared" si="0"/>
        <v>0.69769765380798499</v>
      </c>
    </row>
    <row r="39" spans="1:6" ht="14.7" thickBot="1" x14ac:dyDescent="0.6">
      <c r="A39" s="21">
        <v>50.07</v>
      </c>
      <c r="B39" s="21" t="s">
        <v>28</v>
      </c>
      <c r="C39" s="22">
        <v>1</v>
      </c>
      <c r="D39" s="23">
        <v>16416958.456302442</v>
      </c>
      <c r="E39" s="44">
        <v>4078669</v>
      </c>
      <c r="F39" s="54">
        <f t="shared" si="0"/>
        <v>-0.75155757317311078</v>
      </c>
    </row>
    <row r="40" spans="1:6" ht="14.7" thickTop="1" x14ac:dyDescent="0.55000000000000004">
      <c r="A40" s="40" t="s">
        <v>62</v>
      </c>
      <c r="B40" s="41"/>
      <c r="C40" s="42"/>
      <c r="D40" s="43">
        <f>SUM(D33:D39)</f>
        <v>838010784.36791015</v>
      </c>
      <c r="E40" s="43">
        <f>SUM(E33:E39)</f>
        <v>738465391</v>
      </c>
      <c r="F40" s="53">
        <f t="shared" si="0"/>
        <v>-0.11878772352911265</v>
      </c>
    </row>
    <row r="41" spans="1:6" x14ac:dyDescent="0.55000000000000004">
      <c r="A41" s="15" t="s">
        <v>39</v>
      </c>
      <c r="B41" s="15"/>
      <c r="C41" s="15"/>
      <c r="D41" s="36"/>
      <c r="E41" s="16"/>
      <c r="F41" s="59"/>
    </row>
    <row r="42" spans="1:6" x14ac:dyDescent="0.55000000000000004">
      <c r="A42" s="4">
        <v>60.01</v>
      </c>
      <c r="B42" s="4" t="s">
        <v>29</v>
      </c>
      <c r="C42" s="8">
        <v>1</v>
      </c>
      <c r="D42" s="6">
        <v>164156418.82243612</v>
      </c>
      <c r="E42" s="16">
        <v>103038708</v>
      </c>
      <c r="F42" s="59">
        <f t="shared" si="0"/>
        <v>-0.3723138654026415</v>
      </c>
    </row>
    <row r="43" spans="1:6" ht="14.7" thickBot="1" x14ac:dyDescent="0.6">
      <c r="A43" s="21">
        <v>60.02</v>
      </c>
      <c r="B43" s="21" t="s">
        <v>30</v>
      </c>
      <c r="C43" s="22">
        <v>1</v>
      </c>
      <c r="D43" s="23">
        <v>10258662.211468648</v>
      </c>
      <c r="E43" s="44">
        <v>12980449</v>
      </c>
      <c r="F43" s="54">
        <f t="shared" si="0"/>
        <v>0.26531595761955556</v>
      </c>
    </row>
    <row r="44" spans="1:6" ht="14.7" thickTop="1" x14ac:dyDescent="0.55000000000000004">
      <c r="A44" s="40" t="s">
        <v>63</v>
      </c>
      <c r="B44" s="41"/>
      <c r="C44" s="42"/>
      <c r="D44" s="43">
        <f>SUM(D42:D43)</f>
        <v>174415081.03390476</v>
      </c>
      <c r="E44" s="43">
        <f>SUM(E42:E43)</f>
        <v>116019157</v>
      </c>
      <c r="F44" s="53">
        <f t="shared" si="0"/>
        <v>-0.33481006165145266</v>
      </c>
    </row>
    <row r="45" spans="1:6" x14ac:dyDescent="0.55000000000000004">
      <c r="A45" s="13" t="s">
        <v>40</v>
      </c>
      <c r="B45" s="13"/>
      <c r="C45" s="13"/>
      <c r="D45" s="35"/>
      <c r="E45" s="16"/>
      <c r="F45" s="59"/>
    </row>
    <row r="46" spans="1:6" x14ac:dyDescent="0.55000000000000004">
      <c r="A46" s="19">
        <v>70.02</v>
      </c>
      <c r="B46" s="4" t="s">
        <v>49</v>
      </c>
      <c r="C46" s="8">
        <v>78</v>
      </c>
      <c r="D46" s="6">
        <v>410823902.00172192</v>
      </c>
      <c r="E46" s="16">
        <v>306560352</v>
      </c>
      <c r="F46" s="59">
        <f t="shared" si="0"/>
        <v>-0.25379134342890525</v>
      </c>
    </row>
    <row r="47" spans="1:6" ht="14.7" thickBot="1" x14ac:dyDescent="0.6">
      <c r="A47" s="45">
        <v>70.069999999999993</v>
      </c>
      <c r="B47" s="21" t="s">
        <v>50</v>
      </c>
      <c r="C47" s="46">
        <v>1</v>
      </c>
      <c r="D47" s="23"/>
      <c r="E47" s="44">
        <v>16134755</v>
      </c>
      <c r="F47" s="54"/>
    </row>
    <row r="48" spans="1:6" ht="14.7" thickTop="1" x14ac:dyDescent="0.55000000000000004">
      <c r="A48" s="40" t="s">
        <v>64</v>
      </c>
      <c r="B48" s="41"/>
      <c r="C48" s="42"/>
      <c r="D48" s="43">
        <f>SUM(D46:D47)</f>
        <v>410823902.00172192</v>
      </c>
      <c r="E48" s="43">
        <f>SUM(E46:E47)</f>
        <v>322695107</v>
      </c>
      <c r="F48" s="53">
        <f t="shared" si="0"/>
        <v>-0.21451720450615977</v>
      </c>
    </row>
    <row r="49" spans="1:6" x14ac:dyDescent="0.55000000000000004">
      <c r="A49" s="15" t="s">
        <v>41</v>
      </c>
      <c r="B49" s="15"/>
      <c r="C49" s="15"/>
      <c r="D49" s="36"/>
      <c r="E49" s="16"/>
      <c r="F49" s="59"/>
    </row>
    <row r="50" spans="1:6" x14ac:dyDescent="0.55000000000000004">
      <c r="A50" s="4"/>
      <c r="B50" s="4" t="s">
        <v>31</v>
      </c>
      <c r="C50" s="8">
        <v>1</v>
      </c>
      <c r="D50" s="6">
        <v>84003149.974697784</v>
      </c>
      <c r="E50" s="16"/>
      <c r="F50" s="59">
        <f t="shared" si="0"/>
        <v>-1</v>
      </c>
    </row>
    <row r="51" spans="1:6" x14ac:dyDescent="0.55000000000000004">
      <c r="A51" s="4"/>
      <c r="B51" s="4" t="s">
        <v>32</v>
      </c>
      <c r="C51" s="8">
        <v>1</v>
      </c>
      <c r="D51" s="6">
        <v>196062454.73024422</v>
      </c>
      <c r="E51" s="16"/>
      <c r="F51" s="59">
        <f t="shared" si="0"/>
        <v>-1</v>
      </c>
    </row>
    <row r="52" spans="1:6" x14ac:dyDescent="0.55000000000000004">
      <c r="A52" s="4">
        <v>80.010000000000005</v>
      </c>
      <c r="B52" s="4" t="s">
        <v>56</v>
      </c>
      <c r="C52" s="8"/>
      <c r="D52" s="6"/>
      <c r="E52" s="16">
        <v>52010036</v>
      </c>
      <c r="F52" s="59"/>
    </row>
    <row r="53" spans="1:6" x14ac:dyDescent="0.55000000000000004">
      <c r="A53" s="4">
        <v>80.02</v>
      </c>
      <c r="B53" s="4" t="s">
        <v>55</v>
      </c>
      <c r="C53" s="8"/>
      <c r="D53" s="6"/>
      <c r="E53" s="16">
        <v>656711381</v>
      </c>
      <c r="F53" s="59"/>
    </row>
    <row r="54" spans="1:6" x14ac:dyDescent="0.55000000000000004">
      <c r="A54" s="4">
        <v>80.03</v>
      </c>
      <c r="B54" s="4" t="s">
        <v>54</v>
      </c>
      <c r="C54" s="8"/>
      <c r="D54" s="6"/>
      <c r="E54" s="16">
        <v>261659726</v>
      </c>
      <c r="F54" s="59"/>
    </row>
    <row r="55" spans="1:6" x14ac:dyDescent="0.55000000000000004">
      <c r="A55" s="4">
        <v>80.040000000000006</v>
      </c>
      <c r="B55" s="4" t="s">
        <v>53</v>
      </c>
      <c r="C55" s="8"/>
      <c r="D55" s="6"/>
      <c r="E55" s="16">
        <v>206691401</v>
      </c>
      <c r="F55" s="59"/>
    </row>
    <row r="56" spans="1:6" x14ac:dyDescent="0.55000000000000004">
      <c r="A56" s="4">
        <v>80.06</v>
      </c>
      <c r="B56" s="4" t="s">
        <v>52</v>
      </c>
      <c r="C56" s="8"/>
      <c r="D56" s="6"/>
      <c r="E56" s="16">
        <v>39118681</v>
      </c>
      <c r="F56" s="59"/>
    </row>
    <row r="57" spans="1:6" x14ac:dyDescent="0.55000000000000004">
      <c r="A57" s="4">
        <v>80.08</v>
      </c>
      <c r="B57" s="4" t="s">
        <v>51</v>
      </c>
      <c r="C57" s="8"/>
      <c r="D57" s="6"/>
      <c r="E57" s="16">
        <v>20364663</v>
      </c>
      <c r="F57" s="59"/>
    </row>
    <row r="58" spans="1:6" ht="14.7" thickBot="1" x14ac:dyDescent="0.6">
      <c r="A58" s="21" t="s">
        <v>57</v>
      </c>
      <c r="B58" s="21"/>
      <c r="C58" s="22"/>
      <c r="D58" s="23">
        <f>SUM(D50:D57)</f>
        <v>280065604.70494199</v>
      </c>
      <c r="E58" s="23">
        <f>SUM(E50:E57)</f>
        <v>1236555888</v>
      </c>
      <c r="F58" s="54">
        <f t="shared" si="0"/>
        <v>3.4152365275370067</v>
      </c>
    </row>
    <row r="59" spans="1:6" ht="15" thickTop="1" thickBot="1" x14ac:dyDescent="0.6">
      <c r="A59" s="24" t="s">
        <v>43</v>
      </c>
      <c r="B59" s="24"/>
      <c r="C59" s="24"/>
      <c r="D59" s="49">
        <f>SUM(D58,D48,D44,D40,D31,D21,D16,D10)</f>
        <v>3648825938.0406413</v>
      </c>
      <c r="E59" s="49">
        <f>SUM(E58,E48,E44,E40,E31,E21,E16,E10)</f>
        <v>4531420839</v>
      </c>
      <c r="F59" s="55">
        <f t="shared" si="0"/>
        <v>0.24188462698587848</v>
      </c>
    </row>
    <row r="60" spans="1:6" ht="14.7" thickBot="1" x14ac:dyDescent="0.6">
      <c r="A60" s="26" t="s">
        <v>42</v>
      </c>
      <c r="B60" s="26"/>
      <c r="C60" s="26"/>
      <c r="D60" s="50">
        <v>0</v>
      </c>
      <c r="E60" s="48">
        <v>745176579</v>
      </c>
      <c r="F60" s="56"/>
    </row>
    <row r="61" spans="1:6" ht="15" thickTop="1" thickBot="1" x14ac:dyDescent="0.6">
      <c r="A61" s="24" t="s">
        <v>44</v>
      </c>
      <c r="B61" s="24"/>
      <c r="C61" s="24"/>
      <c r="D61" s="25"/>
      <c r="E61" s="47">
        <f>E59+E60</f>
        <v>5276597418</v>
      </c>
      <c r="F61" s="57"/>
    </row>
    <row r="62" spans="1:6" ht="14.7" thickBot="1" x14ac:dyDescent="0.6">
      <c r="A62" s="30" t="s">
        <v>45</v>
      </c>
      <c r="B62" s="30"/>
      <c r="C62" s="30"/>
      <c r="D62" s="31">
        <v>0</v>
      </c>
      <c r="E62" s="31">
        <v>473407227</v>
      </c>
      <c r="F62" s="57"/>
    </row>
    <row r="63" spans="1:6" ht="15.6" x14ac:dyDescent="0.6">
      <c r="A63" s="20"/>
      <c r="B63" s="27" t="s">
        <v>33</v>
      </c>
      <c r="C63" s="28"/>
      <c r="D63" s="29">
        <f>SUM(D62,D60,D59)</f>
        <v>3648825938.0406413</v>
      </c>
      <c r="E63" s="29">
        <f>SUM(E62,E60,E59)</f>
        <v>5750004645</v>
      </c>
      <c r="F63" s="58">
        <f t="shared" si="0"/>
        <v>0.57585062774675866</v>
      </c>
    </row>
  </sheetData>
  <mergeCells count="20">
    <mergeCell ref="A1:B1"/>
    <mergeCell ref="A10:C10"/>
    <mergeCell ref="A48:C48"/>
    <mergeCell ref="A44:C44"/>
    <mergeCell ref="A31:C31"/>
    <mergeCell ref="A21:C21"/>
    <mergeCell ref="A16:C16"/>
    <mergeCell ref="A40:C40"/>
    <mergeCell ref="A45:D45"/>
    <mergeCell ref="A49:D49"/>
    <mergeCell ref="A62:C62"/>
    <mergeCell ref="A61:C61"/>
    <mergeCell ref="A60:C60"/>
    <mergeCell ref="A59:C59"/>
    <mergeCell ref="A2:D2"/>
    <mergeCell ref="A11:D11"/>
    <mergeCell ref="A17:D17"/>
    <mergeCell ref="A22:D22"/>
    <mergeCell ref="A32:D32"/>
    <mergeCell ref="A41:D41"/>
  </mergeCells>
  <conditionalFormatting sqref="F1:F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6C1A68C526AC499848CA7F7F7CF939" ma:contentTypeVersion="4" ma:contentTypeDescription="Create a new document." ma:contentTypeScope="" ma:versionID="b930f7b31586e745340089a96487146b">
  <xsd:schema xmlns:xsd="http://www.w3.org/2001/XMLSchema" xmlns:xs="http://www.w3.org/2001/XMLSchema" xmlns:p="http://schemas.microsoft.com/office/2006/metadata/properties" xmlns:ns2="18dddacc-85f2-4b8f-91b7-eb18b6a1b3f4" targetNamespace="http://schemas.microsoft.com/office/2006/metadata/properties" ma:root="true" ma:fieldsID="7aeedf73438e0171d8d6223d8339abe9" ns2:_="">
    <xsd:import namespace="18dddacc-85f2-4b8f-91b7-eb18b6a1b3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ddacc-85f2-4b8f-91b7-eb18b6a1b3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381EC1-EFAA-4E2D-A0CE-A0C0CB729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dddacc-85f2-4b8f-91b7-eb18b6a1b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2F1FE9-F037-4553-8D8D-775C6FF8E2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51E10-B93C-4AEA-B60F-2A7EDBFFA8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RLE Cost 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Kozak, Kim (HNTB)</dc:creator>
  <cp:lastModifiedBy>Nik Hunder</cp:lastModifiedBy>
  <dcterms:created xsi:type="dcterms:W3CDTF">2023-03-05T23:53:49Z</dcterms:created>
  <dcterms:modified xsi:type="dcterms:W3CDTF">2025-01-31T23:12:36Z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2024-11-14T20:34:11Z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6222d091-1008-4e52-8dd2-9d31cb8c1c57</vt:lpwstr>
  </property>
  <property fmtid="{D5CDD505-2E9C-101B-9397-08002B2CF9AE}" pid="8" name="MSIP_Label_70499eb2-e279-4942-bd63-d5ebf8ec43c8_ContentBits">
    <vt:lpwstr>0</vt:lpwstr>
  </property>
  <property fmtid="{D5CDD505-2E9C-101B-9397-08002B2CF9AE}" pid="9" name="ContentTypeId">
    <vt:lpwstr>0x0101002E6C1A68C526AC499848CA7F7F7CF939</vt:lpwstr>
  </property>
</Properties>
</file>