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hapra\Documents\GitHub\ieor164-mini-project\"/>
    </mc:Choice>
  </mc:AlternateContent>
  <xr:revisionPtr revIDLastSave="0" documentId="13_ncr:1_{F96E1FFB-D385-4FDE-9491-223DA73C70EC}" xr6:coauthVersionLast="47" xr6:coauthVersionMax="47" xr10:uidLastSave="{00000000-0000-0000-0000-000000000000}"/>
  <bookViews>
    <workbookView xWindow="-98" yWindow="-98" windowWidth="20715" windowHeight="13155" firstSheet="3" activeTab="5" xr2:uid="{00000000-000D-0000-FFFF-FFFF00000000}"/>
  </bookViews>
  <sheets>
    <sheet name="Activities" sheetId="1" r:id="rId1"/>
    <sheet name="Lodging Options" sheetId="2" r:id="rId2"/>
    <sheet name="Node of Network Flow" sheetId="3" r:id="rId3"/>
    <sheet name="Distances between actitivities" sheetId="4" r:id="rId4"/>
    <sheet name="Travel Time" sheetId="7" r:id="rId5"/>
    <sheet name="Sheet1" sheetId="6" r:id="rId6"/>
  </sheets>
  <calcPr calcId="181029"/>
</workbook>
</file>

<file path=xl/calcChain.xml><?xml version="1.0" encoding="utf-8"?>
<calcChain xmlns="http://schemas.openxmlformats.org/spreadsheetml/2006/main">
  <c r="AD26" i="7" l="1"/>
  <c r="AC26" i="7"/>
  <c r="AD27" i="7"/>
  <c r="AC27" i="7"/>
  <c r="AD29" i="7"/>
  <c r="AC30" i="7"/>
  <c r="AD28" i="7"/>
  <c r="AB30" i="7"/>
  <c r="AC28" i="7"/>
  <c r="AB29" i="7"/>
  <c r="AA30" i="7"/>
  <c r="AA29" i="7"/>
  <c r="Z29" i="7"/>
  <c r="Z30" i="7"/>
  <c r="Y30" i="7"/>
  <c r="AD25" i="7"/>
  <c r="AC25" i="7"/>
  <c r="AB25" i="7"/>
  <c r="AA25" i="7"/>
  <c r="Z25" i="7"/>
  <c r="Y29" i="7"/>
  <c r="Y28" i="7"/>
  <c r="Y27" i="7"/>
  <c r="Y26" i="7"/>
  <c r="AD24" i="7"/>
  <c r="AC24" i="7"/>
  <c r="AB24" i="7"/>
  <c r="AA24" i="7"/>
  <c r="Z24" i="7"/>
  <c r="Y24" i="7"/>
  <c r="X30" i="7"/>
  <c r="X29" i="7"/>
  <c r="X28" i="7"/>
  <c r="X27" i="7"/>
  <c r="X26" i="7"/>
  <c r="X25" i="7"/>
  <c r="AD22" i="7"/>
  <c r="AC22" i="7"/>
  <c r="AB22" i="7"/>
  <c r="AA22" i="7"/>
  <c r="Z22" i="7"/>
  <c r="Y22" i="7"/>
  <c r="X22" i="7"/>
  <c r="V29" i="7"/>
  <c r="V28" i="7"/>
  <c r="V27" i="7"/>
  <c r="V26" i="7"/>
  <c r="V25" i="7"/>
  <c r="V24" i="7"/>
  <c r="AD21" i="7"/>
  <c r="AB21" i="7"/>
  <c r="AA21" i="7"/>
  <c r="Z21" i="7"/>
  <c r="Y21" i="7"/>
  <c r="X21" i="7"/>
  <c r="V21" i="7"/>
  <c r="U30" i="7"/>
  <c r="U28" i="7"/>
  <c r="U27" i="7"/>
  <c r="U26" i="7"/>
  <c r="U25" i="7"/>
  <c r="U24" i="7"/>
  <c r="U22" i="7"/>
  <c r="V30" i="7"/>
  <c r="AD20" i="7"/>
  <c r="AC20" i="7"/>
  <c r="AB20" i="7"/>
  <c r="AA20" i="7"/>
  <c r="Z20" i="7"/>
  <c r="Y20" i="7"/>
  <c r="X20" i="7"/>
  <c r="V20" i="7"/>
  <c r="U20" i="7"/>
  <c r="T30" i="7"/>
  <c r="T29" i="7"/>
  <c r="T28" i="7"/>
  <c r="T27" i="7"/>
  <c r="T26" i="7"/>
  <c r="T25" i="7"/>
  <c r="T24" i="7"/>
  <c r="T22" i="7"/>
  <c r="AD19" i="7"/>
  <c r="AC19" i="7"/>
  <c r="AB19" i="7"/>
  <c r="AA19" i="7"/>
  <c r="Z19" i="7"/>
  <c r="Y19" i="7"/>
  <c r="X19" i="7"/>
  <c r="V19" i="7"/>
  <c r="U19" i="7"/>
  <c r="T19" i="7"/>
  <c r="T21" i="7"/>
  <c r="S30" i="7"/>
  <c r="S29" i="7"/>
  <c r="S28" i="7"/>
  <c r="S27" i="7"/>
  <c r="S26" i="7"/>
  <c r="AD16" i="7"/>
  <c r="AC16" i="7"/>
  <c r="AB16" i="7"/>
  <c r="AA16" i="7"/>
  <c r="Z16" i="7"/>
  <c r="Y16" i="7"/>
  <c r="X16" i="7"/>
  <c r="V16" i="7"/>
  <c r="U16" i="7"/>
  <c r="T16" i="7"/>
  <c r="S16" i="7"/>
  <c r="AD17" i="7"/>
  <c r="AC17" i="7"/>
  <c r="AB17" i="7"/>
  <c r="AA17" i="7"/>
  <c r="Z17" i="7"/>
  <c r="Y17" i="7"/>
  <c r="X17" i="7"/>
  <c r="V17" i="7"/>
  <c r="U17" i="7"/>
  <c r="T17" i="7"/>
  <c r="S17" i="7"/>
  <c r="AD18" i="7"/>
  <c r="AC18" i="7"/>
  <c r="AB18" i="7"/>
  <c r="AA18" i="7"/>
  <c r="Z18" i="7"/>
  <c r="Y18" i="7"/>
  <c r="X18" i="7"/>
  <c r="V18" i="7"/>
  <c r="U18" i="7"/>
  <c r="T18" i="7"/>
  <c r="S18" i="7"/>
  <c r="AD14" i="7"/>
  <c r="AC14" i="7"/>
  <c r="AB14" i="7"/>
  <c r="AA14" i="7"/>
  <c r="Z14" i="7"/>
  <c r="Y14" i="7"/>
  <c r="X14" i="7"/>
  <c r="V14" i="7"/>
  <c r="U14" i="7"/>
  <c r="T14" i="7"/>
  <c r="S14" i="7"/>
  <c r="AD15" i="7"/>
  <c r="AC15" i="7"/>
  <c r="AB15" i="7"/>
  <c r="AA15" i="7"/>
  <c r="Z15" i="7"/>
  <c r="Y15" i="7"/>
  <c r="X15" i="7"/>
  <c r="V15" i="7"/>
  <c r="U15" i="7"/>
  <c r="T15" i="7"/>
  <c r="S15" i="7"/>
  <c r="R30" i="7"/>
  <c r="R29" i="7"/>
  <c r="R28" i="7"/>
  <c r="R27" i="7"/>
  <c r="R26" i="7"/>
  <c r="R25" i="7"/>
  <c r="R24" i="7"/>
  <c r="R22" i="7"/>
  <c r="R21" i="7"/>
  <c r="R20" i="7"/>
  <c r="R19" i="7"/>
  <c r="Q30" i="7"/>
  <c r="Q29" i="7"/>
  <c r="Q28" i="7"/>
  <c r="Q27" i="7"/>
  <c r="Q26" i="7"/>
  <c r="Q25" i="7"/>
  <c r="Q24" i="7"/>
  <c r="Q22" i="7"/>
  <c r="Q21" i="7"/>
  <c r="Q20" i="7"/>
  <c r="Q19" i="7"/>
  <c r="P30" i="7"/>
  <c r="P29" i="7"/>
  <c r="P28" i="7"/>
  <c r="P27" i="7"/>
  <c r="P26" i="7"/>
  <c r="P25" i="7"/>
  <c r="P24" i="7"/>
  <c r="P22" i="7"/>
  <c r="P21" i="7"/>
  <c r="P20" i="7"/>
  <c r="P19" i="7"/>
  <c r="O30" i="7"/>
  <c r="O29" i="7"/>
  <c r="O28" i="7"/>
  <c r="O27" i="7"/>
  <c r="O26" i="7"/>
  <c r="O25" i="7"/>
  <c r="O24" i="7"/>
  <c r="O22" i="7"/>
  <c r="O21" i="7"/>
  <c r="O20" i="7"/>
  <c r="O19" i="7"/>
  <c r="N30" i="7"/>
  <c r="N29" i="7"/>
  <c r="N28" i="7"/>
  <c r="N27" i="7"/>
  <c r="N26" i="7"/>
  <c r="N25" i="7"/>
  <c r="N24" i="7"/>
  <c r="N22" i="7"/>
  <c r="N21" i="7"/>
  <c r="N20" i="7"/>
  <c r="N19" i="7"/>
  <c r="S25" i="7"/>
  <c r="S24" i="7"/>
  <c r="S22" i="7"/>
  <c r="S21" i="7"/>
  <c r="S20" i="7"/>
  <c r="AD13" i="7"/>
  <c r="AC13" i="7"/>
  <c r="AB13" i="7"/>
  <c r="AA13" i="7"/>
  <c r="Z13" i="7"/>
  <c r="Y13" i="7"/>
  <c r="X13" i="7"/>
  <c r="V13" i="7"/>
  <c r="U13" i="7"/>
  <c r="T13" i="7"/>
  <c r="S13" i="7"/>
  <c r="M30" i="7"/>
  <c r="M29" i="7"/>
  <c r="M28" i="7"/>
  <c r="M27" i="7"/>
  <c r="M26" i="7"/>
  <c r="M25" i="7"/>
  <c r="M24" i="7"/>
  <c r="M22" i="7"/>
  <c r="M21" i="7"/>
  <c r="M20" i="7"/>
  <c r="AD12" i="7"/>
  <c r="AC12" i="7"/>
  <c r="AB12" i="7"/>
  <c r="Y12" i="7"/>
  <c r="X12" i="7"/>
  <c r="V12" i="7"/>
  <c r="U12" i="7"/>
  <c r="T12" i="7"/>
  <c r="S12" i="7"/>
  <c r="M19" i="7"/>
  <c r="L30" i="7"/>
  <c r="L29" i="7"/>
  <c r="L28" i="7"/>
  <c r="L25" i="7"/>
  <c r="L24" i="7"/>
  <c r="L22" i="7"/>
  <c r="L21" i="7"/>
  <c r="L20" i="7"/>
  <c r="L19" i="7"/>
  <c r="AD11" i="7"/>
  <c r="AC11" i="7"/>
  <c r="AB11" i="7"/>
  <c r="AA11" i="7"/>
  <c r="Z11" i="7"/>
  <c r="Y11" i="7"/>
  <c r="X11" i="7"/>
  <c r="V11" i="7"/>
  <c r="U11" i="7"/>
  <c r="T11" i="7"/>
  <c r="S11" i="7"/>
  <c r="R11" i="7"/>
  <c r="Q11" i="7"/>
  <c r="P11" i="7"/>
  <c r="O11" i="7"/>
  <c r="N11" i="7"/>
  <c r="M11" i="7"/>
  <c r="L11" i="7"/>
  <c r="K29" i="7"/>
  <c r="K28" i="7"/>
  <c r="K27" i="7"/>
  <c r="K26" i="7"/>
  <c r="K25" i="7"/>
  <c r="K24" i="7"/>
  <c r="K22" i="7"/>
  <c r="K21" i="7"/>
  <c r="K20" i="7"/>
  <c r="K19" i="7"/>
  <c r="K14" i="7"/>
  <c r="K15" i="7"/>
  <c r="K16" i="7"/>
  <c r="K17" i="7"/>
  <c r="K18" i="7"/>
  <c r="K13" i="7"/>
  <c r="AD10" i="7"/>
  <c r="AC10" i="7"/>
  <c r="AB10" i="7"/>
  <c r="X10" i="7"/>
  <c r="V10" i="7"/>
  <c r="U10" i="7"/>
  <c r="T10" i="7"/>
  <c r="S10" i="7"/>
  <c r="R10" i="7"/>
  <c r="Q10" i="7"/>
  <c r="P10" i="7"/>
  <c r="O10" i="7"/>
  <c r="N10" i="7"/>
  <c r="M10" i="7"/>
  <c r="L10" i="7"/>
  <c r="K10" i="7"/>
  <c r="K12" i="7"/>
  <c r="J29" i="7"/>
  <c r="J28" i="7"/>
  <c r="J24" i="7"/>
  <c r="J22" i="7"/>
  <c r="J21" i="7"/>
  <c r="J20" i="7"/>
  <c r="J19" i="7"/>
  <c r="J14" i="7"/>
  <c r="J15" i="7"/>
  <c r="J16" i="7"/>
  <c r="J17" i="7"/>
  <c r="J18" i="7"/>
  <c r="J13" i="7"/>
  <c r="J12" i="7"/>
  <c r="AD9" i="7"/>
  <c r="AC9" i="7"/>
  <c r="AB9" i="7"/>
  <c r="AA9" i="7"/>
  <c r="Z9" i="7"/>
  <c r="Y9" i="7"/>
  <c r="X9" i="7"/>
  <c r="U9" i="7"/>
  <c r="T9" i="7"/>
  <c r="S9" i="7"/>
  <c r="R9" i="7"/>
  <c r="Q9" i="7"/>
  <c r="P9" i="7"/>
  <c r="O9" i="7"/>
  <c r="N9" i="7"/>
  <c r="M9" i="7"/>
  <c r="L9" i="7"/>
  <c r="K9" i="7"/>
  <c r="J9" i="7"/>
  <c r="J11" i="7"/>
  <c r="K30" i="7"/>
  <c r="J30" i="7"/>
  <c r="AB9" i="4"/>
  <c r="I29" i="7"/>
  <c r="I28" i="4"/>
  <c r="I28" i="7"/>
  <c r="I27" i="7"/>
  <c r="I26" i="7"/>
  <c r="I25" i="7"/>
  <c r="I24" i="7"/>
  <c r="I21" i="7"/>
  <c r="I20" i="7"/>
  <c r="I19" i="7"/>
  <c r="I14" i="7"/>
  <c r="I15" i="7"/>
  <c r="I16" i="7"/>
  <c r="I17" i="7"/>
  <c r="I18" i="7"/>
  <c r="I13" i="7"/>
  <c r="I12" i="7"/>
  <c r="I11" i="7"/>
  <c r="I10" i="7"/>
  <c r="I30" i="7"/>
  <c r="AD8" i="7"/>
  <c r="AC8" i="7"/>
  <c r="AB8" i="7"/>
  <c r="AA8" i="7"/>
  <c r="Z8" i="7"/>
  <c r="Y8" i="7"/>
  <c r="X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30" i="7"/>
  <c r="H29" i="7"/>
  <c r="H28" i="7"/>
  <c r="H27" i="7"/>
  <c r="H26" i="7"/>
  <c r="H25" i="7"/>
  <c r="H24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AD7" i="7"/>
  <c r="AC7" i="7"/>
  <c r="AB7" i="7"/>
  <c r="AA7" i="7"/>
  <c r="Z7" i="7"/>
  <c r="Y7" i="7"/>
  <c r="X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29" i="7"/>
  <c r="G28" i="7"/>
  <c r="G27" i="7"/>
  <c r="G26" i="7"/>
  <c r="G25" i="7"/>
  <c r="G24" i="7"/>
  <c r="G22" i="7"/>
  <c r="G21" i="7"/>
  <c r="G20" i="7"/>
  <c r="G19" i="7"/>
  <c r="G14" i="7"/>
  <c r="G15" i="7"/>
  <c r="G16" i="7"/>
  <c r="G17" i="7"/>
  <c r="G18" i="7"/>
  <c r="G13" i="7"/>
  <c r="G12" i="7"/>
  <c r="G11" i="7"/>
  <c r="G10" i="7"/>
  <c r="G9" i="7"/>
  <c r="G8" i="7"/>
  <c r="G30" i="7"/>
  <c r="AD6" i="7"/>
  <c r="AC6" i="7"/>
  <c r="AB6" i="7"/>
  <c r="AA6" i="7"/>
  <c r="Z6" i="7"/>
  <c r="Y6" i="7"/>
  <c r="X6" i="7"/>
  <c r="V6" i="7"/>
  <c r="U6" i="7"/>
  <c r="T6" i="7"/>
  <c r="S6" i="7"/>
  <c r="R6" i="7"/>
  <c r="Q6" i="7"/>
  <c r="P6" i="7"/>
  <c r="O6" i="7"/>
  <c r="N6" i="7"/>
  <c r="M6" i="7"/>
  <c r="L6" i="7"/>
  <c r="J6" i="7"/>
  <c r="K6" i="7" s="1"/>
  <c r="I6" i="7"/>
  <c r="H6" i="7"/>
  <c r="G6" i="7"/>
  <c r="F30" i="7"/>
  <c r="F29" i="7"/>
  <c r="F28" i="7"/>
  <c r="F27" i="7"/>
  <c r="F26" i="7"/>
  <c r="F25" i="7"/>
  <c r="F24" i="7"/>
  <c r="F22" i="7"/>
  <c r="F21" i="7"/>
  <c r="F20" i="7"/>
  <c r="F19" i="7"/>
  <c r="F14" i="7"/>
  <c r="F15" i="7"/>
  <c r="F16" i="7"/>
  <c r="F17" i="7"/>
  <c r="F18" i="7"/>
  <c r="F13" i="7"/>
  <c r="F12" i="7"/>
  <c r="F10" i="7"/>
  <c r="F11" i="7" s="1"/>
  <c r="F9" i="7"/>
  <c r="F8" i="7"/>
  <c r="F7" i="7"/>
  <c r="AD5" i="7"/>
  <c r="AC5" i="7"/>
  <c r="AB5" i="7"/>
  <c r="AA5" i="7"/>
  <c r="Z5" i="7"/>
  <c r="Y5" i="7"/>
  <c r="X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30" i="7"/>
  <c r="E29" i="7"/>
  <c r="E28" i="7"/>
  <c r="E27" i="7"/>
  <c r="E26" i="7"/>
  <c r="E25" i="7"/>
  <c r="E24" i="7"/>
  <c r="E22" i="7"/>
  <c r="E21" i="7"/>
  <c r="E20" i="7"/>
  <c r="E19" i="7"/>
  <c r="E14" i="7"/>
  <c r="E15" i="7"/>
  <c r="E16" i="7"/>
  <c r="E17" i="7"/>
  <c r="E18" i="7"/>
  <c r="E13" i="7"/>
  <c r="E12" i="7"/>
  <c r="E11" i="7"/>
  <c r="E10" i="7"/>
  <c r="E9" i="7"/>
  <c r="E8" i="7"/>
  <c r="E7" i="7"/>
  <c r="E6" i="7"/>
  <c r="AD4" i="7"/>
  <c r="AC4" i="7"/>
  <c r="AB4" i="7"/>
  <c r="AA4" i="7"/>
  <c r="Z4" i="7"/>
  <c r="Y4" i="7"/>
  <c r="X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30" i="7"/>
  <c r="D29" i="7"/>
  <c r="D28" i="7"/>
  <c r="D27" i="7"/>
  <c r="D26" i="7"/>
  <c r="D25" i="7"/>
  <c r="D24" i="7"/>
  <c r="D22" i="7"/>
  <c r="D21" i="7"/>
  <c r="D20" i="7"/>
  <c r="D19" i="7"/>
  <c r="D18" i="7"/>
  <c r="D17" i="7"/>
  <c r="D16" i="7"/>
  <c r="D15" i="7"/>
  <c r="D14" i="7"/>
  <c r="D13" i="7"/>
  <c r="D12" i="7"/>
  <c r="D11" i="7"/>
  <c r="D9" i="7"/>
  <c r="D10" i="7"/>
  <c r="D8" i="7"/>
  <c r="D7" i="7"/>
  <c r="D6" i="7"/>
  <c r="D5" i="7"/>
  <c r="AD3" i="7"/>
  <c r="AC3" i="7"/>
  <c r="AB3" i="7"/>
  <c r="AA3" i="7"/>
  <c r="Z3" i="7"/>
  <c r="Y3" i="7"/>
  <c r="X3" i="7"/>
  <c r="C30" i="7"/>
  <c r="C29" i="7"/>
  <c r="C28" i="7"/>
  <c r="C27" i="7"/>
  <c r="C26" i="7"/>
  <c r="C25" i="7"/>
  <c r="C24" i="7"/>
  <c r="C22" i="7"/>
  <c r="V3" i="7"/>
  <c r="C21" i="7"/>
  <c r="U3" i="7"/>
  <c r="C20" i="7"/>
  <c r="T3" i="7"/>
  <c r="C19" i="7"/>
  <c r="S3" i="7"/>
  <c r="C18" i="7"/>
  <c r="C17" i="7"/>
  <c r="C15" i="7"/>
  <c r="C16" i="7"/>
  <c r="C14" i="7"/>
  <c r="R3" i="7"/>
  <c r="Q3" i="7"/>
  <c r="P3" i="7"/>
  <c r="O3" i="7"/>
  <c r="N3" i="7"/>
  <c r="C13" i="7"/>
  <c r="M3" i="7"/>
  <c r="C12" i="7"/>
  <c r="L3" i="7"/>
  <c r="C11" i="7"/>
  <c r="K3" i="7"/>
  <c r="J3" i="7"/>
  <c r="C10" i="7"/>
  <c r="C9" i="7"/>
  <c r="I3" i="7"/>
  <c r="C8" i="7"/>
  <c r="H3" i="7"/>
  <c r="C7" i="7"/>
  <c r="G3" i="7"/>
  <c r="C6" i="7"/>
  <c r="F3" i="7"/>
  <c r="C5" i="7"/>
  <c r="E3" i="7"/>
  <c r="C4" i="7"/>
  <c r="D3" i="7"/>
  <c r="B30" i="7"/>
  <c r="AD2" i="7"/>
  <c r="B29" i="7"/>
  <c r="AC2" i="7"/>
  <c r="B28" i="7"/>
  <c r="AB2" i="7"/>
  <c r="B27" i="7"/>
  <c r="AA2" i="7"/>
  <c r="Z2" i="7"/>
  <c r="B26" i="7"/>
  <c r="B25" i="7"/>
  <c r="Y2" i="7"/>
  <c r="B24" i="7"/>
  <c r="X2" i="7"/>
  <c r="B22" i="7"/>
  <c r="V2" i="7"/>
  <c r="B21" i="7"/>
  <c r="U2" i="7"/>
  <c r="B19" i="7"/>
  <c r="S2" i="7"/>
  <c r="B18" i="7"/>
  <c r="B17" i="7"/>
  <c r="B16" i="7"/>
  <c r="B15" i="7"/>
  <c r="B14" i="7"/>
  <c r="R2" i="7"/>
  <c r="Q2" i="7"/>
  <c r="P2" i="7"/>
  <c r="O2" i="7"/>
  <c r="N2" i="7"/>
  <c r="B13" i="7"/>
  <c r="M2" i="7"/>
  <c r="B12" i="4"/>
  <c r="L2" i="4"/>
  <c r="L2" i="7"/>
  <c r="B12" i="7" s="1"/>
  <c r="B10" i="7"/>
  <c r="B11" i="7" s="1"/>
  <c r="J2" i="7"/>
  <c r="K2" i="7" s="1"/>
  <c r="B9" i="7"/>
  <c r="I2" i="7"/>
  <c r="B8" i="7"/>
  <c r="H2" i="7"/>
  <c r="B7" i="7"/>
  <c r="G2" i="7"/>
  <c r="B6" i="7"/>
  <c r="F2" i="7"/>
  <c r="B5" i="7"/>
  <c r="E2" i="7"/>
  <c r="B4" i="7"/>
  <c r="D2" i="7"/>
  <c r="B3" i="7"/>
  <c r="C2" i="7"/>
  <c r="F15" i="6"/>
  <c r="F13" i="6"/>
  <c r="F12" i="6"/>
  <c r="F11" i="6"/>
  <c r="F6" i="6"/>
  <c r="F5" i="6"/>
  <c r="F4" i="6"/>
  <c r="F3" i="6"/>
  <c r="E30" i="1"/>
  <c r="E29" i="1"/>
  <c r="E28" i="1"/>
  <c r="E27" i="1"/>
  <c r="E26" i="1"/>
  <c r="E25" i="1"/>
  <c r="E24" i="1"/>
  <c r="E22" i="1"/>
  <c r="E21" i="1"/>
  <c r="E20" i="1"/>
  <c r="E19" i="1"/>
  <c r="E11" i="1"/>
  <c r="E9" i="1"/>
  <c r="E8" i="1"/>
  <c r="E7" i="1"/>
  <c r="E5" i="1"/>
  <c r="E4" i="1"/>
  <c r="E3" i="1"/>
  <c r="E2" i="1"/>
</calcChain>
</file>

<file path=xl/sharedStrings.xml><?xml version="1.0" encoding="utf-8"?>
<sst xmlns="http://schemas.openxmlformats.org/spreadsheetml/2006/main" count="214" uniqueCount="117">
  <si>
    <t>Sequoia National Park</t>
  </si>
  <si>
    <t>Activity Category</t>
  </si>
  <si>
    <t>Activity Name</t>
  </si>
  <si>
    <t>Duration</t>
  </si>
  <si>
    <t>Difficulty</t>
  </si>
  <si>
    <t>Cost</t>
  </si>
  <si>
    <t>Fun Points</t>
  </si>
  <si>
    <t>Notes</t>
  </si>
  <si>
    <t>Hiking</t>
  </si>
  <si>
    <t xml:space="preserve">Congress Trail </t>
  </si>
  <si>
    <t>3 hrs (2.9 miles)</t>
  </si>
  <si>
    <t>Easy</t>
  </si>
  <si>
    <t>Free</t>
  </si>
  <si>
    <t>covers the giant forest, general sherman tree</t>
  </si>
  <si>
    <t>Crescent Meadown Loop</t>
  </si>
  <si>
    <t>1 hr (1.3 miles)</t>
  </si>
  <si>
    <t>light walking</t>
  </si>
  <si>
    <t>Tokopah Falls</t>
  </si>
  <si>
    <t>3 hrs (3.5 miles</t>
  </si>
  <si>
    <t>Moderate</t>
  </si>
  <si>
    <t>easy walk, falls at the end of the trail</t>
  </si>
  <si>
    <t>Sunset at Moro Rock</t>
  </si>
  <si>
    <t>3 hrs</t>
  </si>
  <si>
    <t>stunning views</t>
  </si>
  <si>
    <t>Driving</t>
  </si>
  <si>
    <t>Tunnel Log</t>
  </si>
  <si>
    <t>1 hrs</t>
  </si>
  <si>
    <t>common picture spot</t>
  </si>
  <si>
    <t>Kings Canyon National Park</t>
  </si>
  <si>
    <t>Big Stump Loop Trail</t>
  </si>
  <si>
    <t>1 hr (1.6 miles)</t>
  </si>
  <si>
    <t>General Grant  LoopTrail</t>
  </si>
  <si>
    <t>0.5 hr (0.7miles)</t>
  </si>
  <si>
    <t>Zumwalt Meadow Trail</t>
  </si>
  <si>
    <t>1.5 hr (1.5 miles)</t>
  </si>
  <si>
    <t>Shopping</t>
  </si>
  <si>
    <t>Grant Grove Village</t>
  </si>
  <si>
    <t>1-2 hrs</t>
  </si>
  <si>
    <t>stochastic</t>
  </si>
  <si>
    <t>Lunch?</t>
  </si>
  <si>
    <t>Horseback riding</t>
  </si>
  <si>
    <t>1 hr</t>
  </si>
  <si>
    <t>70-110/person</t>
  </si>
  <si>
    <t>close to lunch</t>
  </si>
  <si>
    <t>Caving</t>
  </si>
  <si>
    <t>Boyden Carvern Tour</t>
  </si>
  <si>
    <t>1.5 hr</t>
  </si>
  <si>
    <t>36.40/person</t>
  </si>
  <si>
    <t>flashlight only tour of caverns</t>
  </si>
  <si>
    <t>Channel Islands</t>
  </si>
  <si>
    <t xml:space="preserve">Activity Category </t>
  </si>
  <si>
    <t xml:space="preserve">Duration </t>
  </si>
  <si>
    <t xml:space="preserve">Difficulty </t>
  </si>
  <si>
    <t xml:space="preserve">Cost </t>
  </si>
  <si>
    <t xml:space="preserve">Fun Points </t>
  </si>
  <si>
    <t xml:space="preserve">Notes </t>
  </si>
  <si>
    <t xml:space="preserve">Scorpion Canyon Loop Trail </t>
  </si>
  <si>
    <t>2 hours (4.3 miles)</t>
  </si>
  <si>
    <t>Smugglers Cove Trail</t>
  </si>
  <si>
    <t>4 hrs (7.7 miles)</t>
  </si>
  <si>
    <t>Potato Harbor</t>
  </si>
  <si>
    <t>2.5 hrs (5.2 miles)</t>
  </si>
  <si>
    <t xml:space="preserve">gorgeous views, </t>
  </si>
  <si>
    <t>Smugglers, Scorpion, Potator Harbor</t>
  </si>
  <si>
    <t>4 hrs (7.8 miles)</t>
  </si>
  <si>
    <t>Kayaking</t>
  </si>
  <si>
    <t>Sea Cave exploring with Kayaks</t>
  </si>
  <si>
    <t>149/person</t>
  </si>
  <si>
    <t>https://www.islandkayaking.com/kayaking/</t>
  </si>
  <si>
    <t xml:space="preserve">Snorkeling </t>
  </si>
  <si>
    <t>Snorkeling with Sea Kelp</t>
  </si>
  <si>
    <t>153/person</t>
  </si>
  <si>
    <t>https://www.islandkayaking.com/snorkel-rentals/</t>
  </si>
  <si>
    <t>Lodging</t>
  </si>
  <si>
    <t>Name</t>
  </si>
  <si>
    <t>Cost ($/person)</t>
  </si>
  <si>
    <t xml:space="preserve">Category </t>
  </si>
  <si>
    <t xml:space="preserve">Park </t>
  </si>
  <si>
    <t>Activity</t>
  </si>
  <si>
    <t>Category</t>
  </si>
  <si>
    <t>Congress Trail - Sequoia</t>
  </si>
  <si>
    <t>Sequoia</t>
  </si>
  <si>
    <t>Crescent Meadown Loop - Sequoia</t>
  </si>
  <si>
    <t>Tokopah Falls - Sequoia</t>
  </si>
  <si>
    <t>Sunset at Moro Rock - Sequoia</t>
  </si>
  <si>
    <t>Tunnel Log - Sequoia</t>
  </si>
  <si>
    <t>Big Stump Loop Trail - Kings Canyon</t>
  </si>
  <si>
    <t>Kings Canyon</t>
  </si>
  <si>
    <t>General Grant  LoopTrail - Kings Canyon</t>
  </si>
  <si>
    <t>Zumwalt Meadow Trail - Kings Canyon</t>
  </si>
  <si>
    <t>Grant Grove Village - Kings Canyon</t>
  </si>
  <si>
    <t>Grant Grove Village Stables - Kings Canyon</t>
  </si>
  <si>
    <t>Adventures</t>
  </si>
  <si>
    <t>Boyden Carvern Tour - Kings Canyon</t>
  </si>
  <si>
    <t>Scorpion Canyon Loop Trail - Channel Islands</t>
  </si>
  <si>
    <t>Smugglers Cove Trail - Channel Islands</t>
  </si>
  <si>
    <t>Potato Harbor - Channel Islands</t>
  </si>
  <si>
    <t xml:space="preserve"> </t>
  </si>
  <si>
    <t>Smugglers, Scorpion, Potator Harbor - Channel Islands</t>
  </si>
  <si>
    <t>Sea Cave exploring with Kayaks - Channel Islands</t>
  </si>
  <si>
    <t>Snorkeling with Sea Kelp - Channel Islands</t>
  </si>
  <si>
    <t>Ryan Mountain - Joshua Tree</t>
  </si>
  <si>
    <t>Joshua Tree</t>
  </si>
  <si>
    <t>Hidden Valley - Joshua Tree</t>
  </si>
  <si>
    <t>Barker Dam - Joshua Tree</t>
  </si>
  <si>
    <t>Arch Rock Trail - Joshua Tree</t>
  </si>
  <si>
    <t>Open Air Hummer Adventure - Joshua Tree</t>
  </si>
  <si>
    <t>Fortynine Palms Oasis Train - Joshua Tree</t>
  </si>
  <si>
    <t>Mosaic Canyon Trail - Death Valley</t>
  </si>
  <si>
    <t>Death Valley</t>
  </si>
  <si>
    <t>Mosaic Canyon Trailhead 3.5 miles, California 92328</t>
  </si>
  <si>
    <t>Golden Canyon and Gower Gulch Loop via Zabriskie Point - Death Valley</t>
  </si>
  <si>
    <t>Inyo County, California</t>
  </si>
  <si>
    <t>Golden Canyon Trail to Red Cathedral - Death Valley</t>
  </si>
  <si>
    <t>Natural Bridge Canyon Trail - Death Valley</t>
  </si>
  <si>
    <t>Badlands Loop - Death Valley</t>
  </si>
  <si>
    <t>Artistis Palette - Death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</si>
</sst>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_);\(\$#,##0\)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rgb="FF0000FF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164" fontId="0" fillId="0" borderId="0" xfId="0" applyNumberFormat="1"/>
    <xf numFmtId="4" fontId="0" fillId="0" borderId="0" xfId="0" applyNumberFormat="1" applyAlignment="1">
      <alignment horizontal="right"/>
    </xf>
    <xf numFmtId="0" fontId="0" fillId="0" borderId="0" xfId="0" applyFill="1"/>
    <xf numFmtId="3" fontId="1" fillId="0" borderId="1" xfId="0" applyNumberFormat="1" applyFont="1" applyFill="1" applyBorder="1" applyAlignment="1">
      <alignment horizontal="right"/>
    </xf>
    <xf numFmtId="0" fontId="4" fillId="0" borderId="1" xfId="0" applyFont="1" applyFill="1" applyBorder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30"/>
  <sheetViews>
    <sheetView workbookViewId="0">
      <pane ySplit="1" topLeftCell="A18" activePane="bottomLeft" state="frozen"/>
      <selection pane="bottomLeft" activeCell="A2" sqref="A2:A30"/>
    </sheetView>
  </sheetViews>
  <sheetFormatPr defaultColWidth="8.796875" defaultRowHeight="14.25" x14ac:dyDescent="0.45"/>
  <cols>
    <col min="1" max="1" width="6.33203125" style="2" bestFit="1" customWidth="1"/>
    <col min="2" max="2" width="45.6640625" bestFit="1" customWidth="1"/>
    <col min="3" max="3" width="13" style="12" bestFit="1" customWidth="1"/>
    <col min="4" max="4" width="13" style="13" bestFit="1" customWidth="1"/>
    <col min="5" max="5" width="13" style="2" bestFit="1" customWidth="1"/>
    <col min="6" max="6" width="13" bestFit="1" customWidth="1"/>
    <col min="7" max="7" width="13.46484375" bestFit="1" customWidth="1"/>
    <col min="8" max="26" width="13" bestFit="1" customWidth="1"/>
  </cols>
  <sheetData>
    <row r="1" spans="1:26" ht="18" customHeight="1" x14ac:dyDescent="0.45">
      <c r="A1" s="8" t="s">
        <v>78</v>
      </c>
      <c r="B1" s="7" t="s">
        <v>74</v>
      </c>
      <c r="C1" s="9" t="s">
        <v>5</v>
      </c>
      <c r="D1" s="10" t="s">
        <v>3</v>
      </c>
      <c r="E1" s="8" t="s">
        <v>6</v>
      </c>
      <c r="F1" s="7" t="s">
        <v>79</v>
      </c>
      <c r="G1" s="7" t="s">
        <v>77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" customHeight="1" x14ac:dyDescent="0.45">
      <c r="A2" s="4">
        <v>0</v>
      </c>
      <c r="B2" s="1" t="s">
        <v>80</v>
      </c>
      <c r="C2" s="4">
        <v>0</v>
      </c>
      <c r="D2" s="4">
        <v>3</v>
      </c>
      <c r="E2" s="4">
        <f>1+3</f>
        <v>4</v>
      </c>
      <c r="F2" s="1" t="s">
        <v>8</v>
      </c>
      <c r="G2" s="1" t="s">
        <v>81</v>
      </c>
    </row>
    <row r="3" spans="1:26" ht="18" customHeight="1" x14ac:dyDescent="0.45">
      <c r="A3" s="4">
        <v>1</v>
      </c>
      <c r="B3" s="1" t="s">
        <v>82</v>
      </c>
      <c r="C3" s="4">
        <v>0</v>
      </c>
      <c r="D3" s="4">
        <v>1</v>
      </c>
      <c r="E3" s="4">
        <f>1+1+1</f>
        <v>3</v>
      </c>
      <c r="F3" s="1" t="s">
        <v>8</v>
      </c>
      <c r="G3" s="1" t="s">
        <v>81</v>
      </c>
    </row>
    <row r="4" spans="1:26" ht="18" customHeight="1" x14ac:dyDescent="0.45">
      <c r="A4" s="4">
        <v>2</v>
      </c>
      <c r="B4" s="1" t="s">
        <v>83</v>
      </c>
      <c r="C4" s="4">
        <v>0</v>
      </c>
      <c r="D4" s="4">
        <v>3</v>
      </c>
      <c r="E4" s="4">
        <f>0+2</f>
        <v>2</v>
      </c>
      <c r="F4" s="1" t="s">
        <v>8</v>
      </c>
      <c r="G4" s="1" t="s">
        <v>81</v>
      </c>
    </row>
    <row r="5" spans="1:26" ht="18" customHeight="1" x14ac:dyDescent="0.45">
      <c r="A5" s="4">
        <v>3</v>
      </c>
      <c r="B5" s="1" t="s">
        <v>84</v>
      </c>
      <c r="C5" s="4">
        <v>0</v>
      </c>
      <c r="D5" s="4">
        <v>3</v>
      </c>
      <c r="E5" s="4">
        <f>0+3</f>
        <v>3</v>
      </c>
      <c r="F5" s="1" t="s">
        <v>8</v>
      </c>
      <c r="G5" s="1" t="s">
        <v>81</v>
      </c>
    </row>
    <row r="6" spans="1:26" ht="18" customHeight="1" x14ac:dyDescent="0.45">
      <c r="A6" s="4">
        <v>4</v>
      </c>
      <c r="B6" s="1" t="s">
        <v>85</v>
      </c>
      <c r="C6" s="4">
        <v>0</v>
      </c>
      <c r="D6" s="4">
        <v>1</v>
      </c>
      <c r="E6" s="4">
        <v>2</v>
      </c>
      <c r="F6" s="1" t="s">
        <v>24</v>
      </c>
      <c r="G6" s="1" t="s">
        <v>81</v>
      </c>
    </row>
    <row r="7" spans="1:26" ht="18" customHeight="1" x14ac:dyDescent="0.45">
      <c r="A7" s="4">
        <v>5</v>
      </c>
      <c r="B7" s="1" t="s">
        <v>86</v>
      </c>
      <c r="C7" s="4">
        <v>0</v>
      </c>
      <c r="D7" s="4">
        <v>1</v>
      </c>
      <c r="E7" s="4">
        <f>1+1+1</f>
        <v>3</v>
      </c>
      <c r="F7" s="1" t="s">
        <v>8</v>
      </c>
      <c r="G7" s="1" t="s">
        <v>87</v>
      </c>
    </row>
    <row r="8" spans="1:26" ht="18" customHeight="1" x14ac:dyDescent="0.45">
      <c r="A8" s="4">
        <v>6</v>
      </c>
      <c r="B8" s="1" t="s">
        <v>88</v>
      </c>
      <c r="C8" s="4">
        <v>0</v>
      </c>
      <c r="D8" s="5">
        <v>0.5</v>
      </c>
      <c r="E8" s="4">
        <f>1+1+1</f>
        <v>3</v>
      </c>
      <c r="F8" s="1" t="s">
        <v>8</v>
      </c>
      <c r="G8" s="1" t="s">
        <v>87</v>
      </c>
    </row>
    <row r="9" spans="1:26" ht="18" customHeight="1" x14ac:dyDescent="0.45">
      <c r="A9" s="4">
        <v>7</v>
      </c>
      <c r="B9" s="1" t="s">
        <v>89</v>
      </c>
      <c r="C9" s="4">
        <v>0</v>
      </c>
      <c r="D9" s="5">
        <v>1.5</v>
      </c>
      <c r="E9" s="4">
        <f>1+1</f>
        <v>2</v>
      </c>
      <c r="F9" s="1" t="s">
        <v>8</v>
      </c>
      <c r="G9" s="1" t="s">
        <v>87</v>
      </c>
    </row>
    <row r="10" spans="1:26" ht="18" customHeight="1" x14ac:dyDescent="0.45">
      <c r="A10" s="4">
        <v>8</v>
      </c>
      <c r="B10" s="1" t="s">
        <v>90</v>
      </c>
      <c r="C10" s="4">
        <v>0</v>
      </c>
      <c r="D10" s="4">
        <v>2</v>
      </c>
      <c r="E10" s="4">
        <v>2</v>
      </c>
      <c r="F10" s="1" t="s">
        <v>35</v>
      </c>
      <c r="G10" s="1" t="s">
        <v>87</v>
      </c>
    </row>
    <row r="11" spans="1:26" ht="18" customHeight="1" x14ac:dyDescent="0.45">
      <c r="A11" s="4">
        <v>9</v>
      </c>
      <c r="B11" s="1" t="s">
        <v>91</v>
      </c>
      <c r="C11" s="4">
        <v>70</v>
      </c>
      <c r="D11" s="4">
        <v>1</v>
      </c>
      <c r="E11" s="4">
        <f>5</f>
        <v>5</v>
      </c>
      <c r="F11" s="1" t="s">
        <v>92</v>
      </c>
      <c r="G11" s="1" t="s">
        <v>87</v>
      </c>
    </row>
    <row r="12" spans="1:26" ht="18" customHeight="1" x14ac:dyDescent="0.45">
      <c r="A12" s="4">
        <v>10</v>
      </c>
      <c r="B12" s="1" t="s">
        <v>93</v>
      </c>
      <c r="C12" s="5">
        <v>36.4</v>
      </c>
      <c r="D12" s="5">
        <v>1.5</v>
      </c>
      <c r="E12" s="4">
        <v>5</v>
      </c>
      <c r="F12" s="1" t="s">
        <v>92</v>
      </c>
      <c r="G12" s="1" t="s">
        <v>87</v>
      </c>
    </row>
    <row r="13" spans="1:26" ht="18" customHeight="1" x14ac:dyDescent="0.45">
      <c r="A13" s="4">
        <v>11</v>
      </c>
      <c r="B13" s="1" t="s">
        <v>94</v>
      </c>
      <c r="C13" s="4">
        <v>0</v>
      </c>
      <c r="D13" s="4">
        <v>2</v>
      </c>
      <c r="E13" s="4">
        <v>3</v>
      </c>
      <c r="F13" s="1" t="s">
        <v>8</v>
      </c>
      <c r="G13" s="1" t="s">
        <v>49</v>
      </c>
    </row>
    <row r="14" spans="1:26" ht="18" customHeight="1" x14ac:dyDescent="0.45">
      <c r="A14" s="4">
        <v>12</v>
      </c>
      <c r="B14" s="1" t="s">
        <v>95</v>
      </c>
      <c r="C14" s="4">
        <v>0</v>
      </c>
      <c r="D14" s="4">
        <v>4</v>
      </c>
      <c r="E14" s="4">
        <v>2</v>
      </c>
      <c r="F14" s="1" t="s">
        <v>8</v>
      </c>
      <c r="G14" s="1" t="s">
        <v>49</v>
      </c>
    </row>
    <row r="15" spans="1:26" ht="18" customHeight="1" x14ac:dyDescent="0.45">
      <c r="A15" s="4">
        <v>13</v>
      </c>
      <c r="B15" s="1" t="s">
        <v>96</v>
      </c>
      <c r="C15" s="4">
        <v>0</v>
      </c>
      <c r="D15" s="5">
        <v>2.5</v>
      </c>
      <c r="E15" s="4">
        <v>2</v>
      </c>
      <c r="F15" s="1" t="s">
        <v>8</v>
      </c>
      <c r="G15" s="1" t="s">
        <v>49</v>
      </c>
      <c r="J15" s="1" t="s">
        <v>97</v>
      </c>
    </row>
    <row r="16" spans="1:26" ht="18" customHeight="1" x14ac:dyDescent="0.45">
      <c r="A16" s="4">
        <v>14</v>
      </c>
      <c r="B16" s="1" t="s">
        <v>98</v>
      </c>
      <c r="C16" s="4">
        <v>0</v>
      </c>
      <c r="D16" s="4">
        <v>4</v>
      </c>
      <c r="E16" s="4">
        <v>3</v>
      </c>
      <c r="F16" s="1" t="s">
        <v>8</v>
      </c>
      <c r="G16" s="1" t="s">
        <v>49</v>
      </c>
    </row>
    <row r="17" spans="1:8" ht="18" customHeight="1" x14ac:dyDescent="0.45">
      <c r="A17" s="4">
        <v>15</v>
      </c>
      <c r="B17" s="1" t="s">
        <v>99</v>
      </c>
      <c r="C17" s="4">
        <v>149</v>
      </c>
      <c r="D17" s="5">
        <v>2.5</v>
      </c>
      <c r="E17" s="4">
        <v>5</v>
      </c>
      <c r="F17" s="1" t="s">
        <v>92</v>
      </c>
      <c r="G17" s="1" t="s">
        <v>49</v>
      </c>
    </row>
    <row r="18" spans="1:8" ht="18" customHeight="1" x14ac:dyDescent="0.45">
      <c r="A18" s="4">
        <v>16</v>
      </c>
      <c r="B18" s="1" t="s">
        <v>100</v>
      </c>
      <c r="C18" s="4">
        <v>153</v>
      </c>
      <c r="D18" s="4">
        <v>3</v>
      </c>
      <c r="E18" s="4">
        <v>5</v>
      </c>
      <c r="F18" s="1" t="s">
        <v>92</v>
      </c>
      <c r="G18" s="1" t="s">
        <v>49</v>
      </c>
    </row>
    <row r="19" spans="1:8" ht="18" customHeight="1" x14ac:dyDescent="0.45">
      <c r="A19" s="4">
        <v>17</v>
      </c>
      <c r="B19" s="1" t="s">
        <v>101</v>
      </c>
      <c r="C19" s="4">
        <v>0</v>
      </c>
      <c r="D19" s="4">
        <v>3</v>
      </c>
      <c r="E19" s="4">
        <f>-1+5</f>
        <v>4</v>
      </c>
      <c r="F19" s="1" t="s">
        <v>8</v>
      </c>
      <c r="G19" s="1" t="s">
        <v>102</v>
      </c>
    </row>
    <row r="20" spans="1:8" ht="18" customHeight="1" x14ac:dyDescent="0.45">
      <c r="A20" s="4">
        <v>18</v>
      </c>
      <c r="B20" s="1" t="s">
        <v>103</v>
      </c>
      <c r="C20" s="4">
        <v>0</v>
      </c>
      <c r="D20" s="5">
        <v>0.5</v>
      </c>
      <c r="E20" s="4">
        <f>1+1+4</f>
        <v>6</v>
      </c>
      <c r="F20" s="1" t="s">
        <v>8</v>
      </c>
      <c r="G20" s="1" t="s">
        <v>102</v>
      </c>
    </row>
    <row r="21" spans="1:8" ht="18" customHeight="1" x14ac:dyDescent="0.45">
      <c r="A21" s="4">
        <v>19</v>
      </c>
      <c r="B21" s="1" t="s">
        <v>104</v>
      </c>
      <c r="C21" s="4">
        <v>0</v>
      </c>
      <c r="D21" s="5">
        <v>0.5</v>
      </c>
      <c r="E21" s="4">
        <f>1+1+3</f>
        <v>5</v>
      </c>
      <c r="F21" s="1" t="s">
        <v>8</v>
      </c>
      <c r="G21" s="1" t="s">
        <v>102</v>
      </c>
    </row>
    <row r="22" spans="1:8" ht="18" customHeight="1" x14ac:dyDescent="0.45">
      <c r="A22" s="4">
        <v>20</v>
      </c>
      <c r="B22" s="1" t="s">
        <v>105</v>
      </c>
      <c r="C22" s="4">
        <v>0</v>
      </c>
      <c r="D22" s="5">
        <v>0.5</v>
      </c>
      <c r="E22" s="4">
        <f>1+4</f>
        <v>5</v>
      </c>
      <c r="F22" s="1" t="s">
        <v>8</v>
      </c>
      <c r="G22" s="1" t="s">
        <v>102</v>
      </c>
    </row>
    <row r="23" spans="1:8" ht="18" customHeight="1" x14ac:dyDescent="0.45">
      <c r="A23" s="4">
        <v>21</v>
      </c>
      <c r="B23" s="1" t="s">
        <v>106</v>
      </c>
      <c r="C23" s="11">
        <v>197</v>
      </c>
      <c r="D23" s="4">
        <v>5</v>
      </c>
      <c r="E23" s="4">
        <v>0</v>
      </c>
      <c r="F23" s="1" t="s">
        <v>92</v>
      </c>
      <c r="G23" s="1" t="s">
        <v>102</v>
      </c>
    </row>
    <row r="24" spans="1:8" ht="18" customHeight="1" x14ac:dyDescent="0.45">
      <c r="A24" s="4">
        <v>22</v>
      </c>
      <c r="B24" s="1" t="s">
        <v>107</v>
      </c>
      <c r="C24" s="4">
        <v>0</v>
      </c>
      <c r="D24" s="5">
        <v>1.5</v>
      </c>
      <c r="E24" s="4">
        <f>3</f>
        <v>3</v>
      </c>
      <c r="F24" s="1" t="s">
        <v>8</v>
      </c>
      <c r="G24" s="1" t="s">
        <v>102</v>
      </c>
    </row>
    <row r="25" spans="1:8" ht="18" customHeight="1" x14ac:dyDescent="0.45">
      <c r="A25" s="4">
        <v>23</v>
      </c>
      <c r="B25" s="1" t="s">
        <v>108</v>
      </c>
      <c r="C25" s="4">
        <v>0</v>
      </c>
      <c r="D25" s="4">
        <v>0</v>
      </c>
      <c r="E25" s="4">
        <f>3</f>
        <v>3</v>
      </c>
      <c r="F25" s="1" t="s">
        <v>8</v>
      </c>
      <c r="G25" s="1" t="s">
        <v>109</v>
      </c>
      <c r="H25" s="1" t="s">
        <v>110</v>
      </c>
    </row>
    <row r="26" spans="1:8" ht="18" customHeight="1" x14ac:dyDescent="0.45">
      <c r="A26" s="4">
        <v>24</v>
      </c>
      <c r="B26" s="1" t="s">
        <v>111</v>
      </c>
      <c r="C26" s="4">
        <v>0</v>
      </c>
      <c r="D26" s="4">
        <v>0</v>
      </c>
      <c r="E26" s="4">
        <f>1+3</f>
        <v>4</v>
      </c>
      <c r="F26" s="1" t="s">
        <v>8</v>
      </c>
      <c r="G26" s="1" t="s">
        <v>109</v>
      </c>
      <c r="H26" s="1" t="s">
        <v>112</v>
      </c>
    </row>
    <row r="27" spans="1:8" ht="18" customHeight="1" x14ac:dyDescent="0.45">
      <c r="A27" s="4">
        <v>25</v>
      </c>
      <c r="B27" s="1" t="s">
        <v>113</v>
      </c>
      <c r="C27" s="4">
        <v>0</v>
      </c>
      <c r="D27" s="4">
        <v>0</v>
      </c>
      <c r="E27" s="4">
        <f>3</f>
        <v>3</v>
      </c>
      <c r="F27" s="1" t="s">
        <v>8</v>
      </c>
      <c r="G27" s="1" t="s">
        <v>109</v>
      </c>
    </row>
    <row r="28" spans="1:8" ht="18" customHeight="1" x14ac:dyDescent="0.45">
      <c r="A28" s="4">
        <v>26</v>
      </c>
      <c r="B28" s="1" t="s">
        <v>114</v>
      </c>
      <c r="C28" s="4">
        <v>0</v>
      </c>
      <c r="D28" s="4">
        <v>0</v>
      </c>
      <c r="E28" s="4">
        <f>3</f>
        <v>3</v>
      </c>
      <c r="F28" s="1" t="s">
        <v>8</v>
      </c>
      <c r="G28" s="1" t="s">
        <v>109</v>
      </c>
    </row>
    <row r="29" spans="1:8" ht="18" customHeight="1" x14ac:dyDescent="0.45">
      <c r="A29" s="4">
        <v>27</v>
      </c>
      <c r="B29" s="1" t="s">
        <v>115</v>
      </c>
      <c r="C29" s="4">
        <v>0</v>
      </c>
      <c r="D29" s="5">
        <v>1.5</v>
      </c>
      <c r="E29" s="4">
        <f>1+3</f>
        <v>4</v>
      </c>
      <c r="F29" s="1" t="s">
        <v>8</v>
      </c>
      <c r="G29" s="1" t="s">
        <v>109</v>
      </c>
    </row>
    <row r="30" spans="1:8" ht="18" customHeight="1" x14ac:dyDescent="0.45">
      <c r="A30" s="4">
        <v>28</v>
      </c>
      <c r="B30" s="1" t="s">
        <v>116</v>
      </c>
      <c r="C30" s="4">
        <v>0</v>
      </c>
      <c r="D30" s="5">
        <v>0.3</v>
      </c>
      <c r="E30" s="4">
        <f>1+3</f>
        <v>4</v>
      </c>
      <c r="F30" s="1" t="s">
        <v>8</v>
      </c>
      <c r="G30" s="1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1"/>
  <sheetViews>
    <sheetView workbookViewId="0">
      <selection activeCell="A2" sqref="A2"/>
    </sheetView>
  </sheetViews>
  <sheetFormatPr defaultColWidth="8.796875" defaultRowHeight="14.25" x14ac:dyDescent="0.45"/>
  <cols>
    <col min="1" max="1" width="17.6640625" bestFit="1" customWidth="1"/>
    <col min="2" max="2" width="14.1328125" bestFit="1" customWidth="1"/>
    <col min="3" max="3" width="14.33203125" customWidth="1"/>
    <col min="4" max="8" width="13" bestFit="1" customWidth="1"/>
  </cols>
  <sheetData>
    <row r="1" spans="1:8" ht="21.75" customHeight="1" x14ac:dyDescent="0.45">
      <c r="A1" s="7" t="s">
        <v>73</v>
      </c>
      <c r="B1" s="7" t="s">
        <v>74</v>
      </c>
      <c r="C1" s="7" t="s">
        <v>75</v>
      </c>
      <c r="D1" s="7"/>
      <c r="E1" s="7"/>
      <c r="F1" s="7"/>
      <c r="G1" s="7" t="s">
        <v>76</v>
      </c>
      <c r="H1" s="7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"/>
  <sheetViews>
    <sheetView workbookViewId="0">
      <selection activeCell="B1" sqref="B1"/>
    </sheetView>
  </sheetViews>
  <sheetFormatPr defaultColWidth="8.796875"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D30"/>
  <sheetViews>
    <sheetView zoomScale="111" zoomScaleNormal="131" zoomScaleSheetLayoutView="100" workbookViewId="0">
      <selection activeCell="M18" sqref="M18"/>
    </sheetView>
  </sheetViews>
  <sheetFormatPr defaultColWidth="8.796875" defaultRowHeight="14.25" x14ac:dyDescent="0.45"/>
  <cols>
    <col min="1" max="1" width="8.796875" style="14" customWidth="1"/>
    <col min="2" max="3" width="5.1328125" style="14" customWidth="1"/>
    <col min="4" max="4" width="5" style="14" customWidth="1"/>
    <col min="5" max="5" width="4.6640625" style="14" customWidth="1"/>
    <col min="6" max="6" width="5" style="14" customWidth="1"/>
    <col min="7" max="10" width="4.796875" style="14" customWidth="1"/>
    <col min="11" max="11" width="4.33203125" style="14" customWidth="1"/>
    <col min="12" max="13" width="5" style="14" customWidth="1"/>
    <col min="14" max="14" width="4.796875" style="14" customWidth="1"/>
    <col min="15" max="15" width="5.33203125" style="14" customWidth="1"/>
    <col min="16" max="16" width="5.796875" style="14" customWidth="1"/>
    <col min="17" max="17" width="5.46484375" style="14" customWidth="1"/>
    <col min="18" max="18" width="5.33203125" style="14" customWidth="1"/>
    <col min="19" max="19" width="5" style="14" customWidth="1"/>
    <col min="20" max="20" width="5.46484375" style="14" customWidth="1"/>
    <col min="21" max="21" width="5.33203125" style="14" customWidth="1"/>
    <col min="22" max="22" width="4.796875" style="14" customWidth="1"/>
    <col min="23" max="23" width="5.33203125" style="14" customWidth="1"/>
    <col min="24" max="24" width="5" style="14" customWidth="1"/>
    <col min="25" max="25" width="5.1328125" style="14" customWidth="1"/>
    <col min="26" max="26" width="4.796875" style="14" customWidth="1"/>
    <col min="27" max="27" width="5.33203125" style="14" customWidth="1"/>
    <col min="28" max="28" width="4.46484375" style="14" customWidth="1"/>
    <col min="29" max="29" width="5.33203125" style="14" customWidth="1"/>
    <col min="30" max="30" width="5.46484375" style="14" customWidth="1"/>
    <col min="31" max="16384" width="8.796875" style="14"/>
  </cols>
  <sheetData>
    <row r="1" spans="1:30" x14ac:dyDescent="0.45"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>
        <v>20</v>
      </c>
      <c r="W1" s="14">
        <v>21</v>
      </c>
      <c r="X1" s="14">
        <v>22</v>
      </c>
      <c r="Y1" s="14">
        <v>23</v>
      </c>
      <c r="Z1" s="14">
        <v>24</v>
      </c>
      <c r="AA1" s="14">
        <v>25</v>
      </c>
      <c r="AB1" s="14">
        <v>26</v>
      </c>
      <c r="AC1" s="14">
        <v>27</v>
      </c>
      <c r="AD1" s="14">
        <v>28</v>
      </c>
    </row>
    <row r="2" spans="1:30" x14ac:dyDescent="0.45">
      <c r="A2" s="15">
        <v>0</v>
      </c>
      <c r="B2" s="14">
        <v>0</v>
      </c>
      <c r="C2" s="14">
        <v>4.8</v>
      </c>
      <c r="D2" s="14">
        <v>2.9</v>
      </c>
      <c r="E2" s="14">
        <v>3.8</v>
      </c>
      <c r="F2" s="14">
        <v>3.8</v>
      </c>
      <c r="G2" s="14">
        <v>28.5</v>
      </c>
      <c r="H2" s="14">
        <v>29.3</v>
      </c>
      <c r="I2" s="14">
        <v>61.7</v>
      </c>
      <c r="J2" s="14">
        <v>28.3</v>
      </c>
      <c r="K2" s="14">
        <v>28.6</v>
      </c>
      <c r="L2" s="14">
        <f>47.6</f>
        <v>47.6</v>
      </c>
      <c r="M2" s="14">
        <v>231</v>
      </c>
      <c r="N2" s="14">
        <v>231</v>
      </c>
      <c r="O2" s="14">
        <v>231</v>
      </c>
      <c r="P2" s="14">
        <v>231</v>
      </c>
      <c r="Q2" s="14">
        <v>231</v>
      </c>
      <c r="R2" s="14">
        <v>231</v>
      </c>
      <c r="S2" s="14">
        <v>343</v>
      </c>
      <c r="T2" s="14">
        <v>339</v>
      </c>
      <c r="U2" s="14">
        <v>341</v>
      </c>
      <c r="V2" s="14">
        <v>352</v>
      </c>
      <c r="W2" s="14">
        <v>321</v>
      </c>
      <c r="X2" s="14">
        <v>338</v>
      </c>
      <c r="Y2" s="14">
        <v>317</v>
      </c>
      <c r="Z2" s="14">
        <v>342</v>
      </c>
      <c r="AA2" s="14">
        <v>342</v>
      </c>
      <c r="AB2" s="14">
        <v>354</v>
      </c>
      <c r="AC2" s="14">
        <v>340</v>
      </c>
      <c r="AD2" s="14">
        <v>353</v>
      </c>
    </row>
    <row r="3" spans="1:30" x14ac:dyDescent="0.45">
      <c r="A3" s="15">
        <v>1</v>
      </c>
      <c r="B3" s="14">
        <v>4.8</v>
      </c>
      <c r="C3" s="14">
        <v>0</v>
      </c>
      <c r="D3" s="14">
        <v>7.7</v>
      </c>
      <c r="E3" s="14">
        <v>1.8</v>
      </c>
      <c r="F3" s="14">
        <v>1</v>
      </c>
      <c r="G3" s="14">
        <v>33.299999999999997</v>
      </c>
      <c r="H3" s="14">
        <v>34.1</v>
      </c>
      <c r="I3" s="14">
        <v>66.5</v>
      </c>
      <c r="J3" s="14">
        <v>33.1</v>
      </c>
      <c r="K3" s="14">
        <v>33.4</v>
      </c>
      <c r="L3" s="14">
        <v>52.4</v>
      </c>
      <c r="M3" s="14">
        <v>232</v>
      </c>
      <c r="N3" s="14">
        <v>232</v>
      </c>
      <c r="O3" s="14">
        <v>232</v>
      </c>
      <c r="P3" s="14">
        <v>232</v>
      </c>
      <c r="Q3" s="14">
        <v>232</v>
      </c>
      <c r="R3" s="14">
        <v>232</v>
      </c>
      <c r="S3" s="14">
        <v>343</v>
      </c>
      <c r="T3" s="14">
        <v>340</v>
      </c>
      <c r="U3" s="14">
        <v>341</v>
      </c>
      <c r="V3" s="14">
        <v>352</v>
      </c>
      <c r="W3" s="14">
        <v>321</v>
      </c>
      <c r="X3" s="14">
        <v>338</v>
      </c>
      <c r="Y3" s="14">
        <v>317</v>
      </c>
      <c r="Z3" s="14">
        <v>343</v>
      </c>
      <c r="AA3" s="14">
        <v>343</v>
      </c>
      <c r="AB3" s="14">
        <v>354</v>
      </c>
      <c r="AC3" s="14">
        <v>344</v>
      </c>
      <c r="AD3" s="14">
        <v>354</v>
      </c>
    </row>
    <row r="4" spans="1:30" x14ac:dyDescent="0.45">
      <c r="A4" s="15">
        <v>2</v>
      </c>
      <c r="B4" s="14">
        <v>2.9</v>
      </c>
      <c r="C4" s="14">
        <v>7.7</v>
      </c>
      <c r="D4" s="14">
        <v>0</v>
      </c>
      <c r="E4" s="14">
        <v>6.7</v>
      </c>
      <c r="F4" s="14">
        <v>6.7</v>
      </c>
      <c r="G4" s="14">
        <v>27</v>
      </c>
      <c r="H4" s="14">
        <v>27.8</v>
      </c>
      <c r="I4" s="14">
        <v>60.2</v>
      </c>
      <c r="J4" s="14">
        <v>27.9</v>
      </c>
      <c r="K4" s="14">
        <v>27.2</v>
      </c>
      <c r="L4" s="14">
        <v>46.2</v>
      </c>
      <c r="M4" s="14">
        <v>234</v>
      </c>
      <c r="N4" s="14">
        <v>234</v>
      </c>
      <c r="O4" s="14">
        <v>234</v>
      </c>
      <c r="P4" s="14">
        <v>234</v>
      </c>
      <c r="Q4" s="14">
        <v>234</v>
      </c>
      <c r="R4" s="14">
        <v>234</v>
      </c>
      <c r="S4" s="14">
        <v>346</v>
      </c>
      <c r="T4" s="14">
        <v>342</v>
      </c>
      <c r="U4" s="14">
        <v>344</v>
      </c>
      <c r="V4" s="14">
        <v>354</v>
      </c>
      <c r="W4" s="14">
        <v>345</v>
      </c>
      <c r="X4" s="14">
        <v>341</v>
      </c>
      <c r="Y4" s="14">
        <v>320</v>
      </c>
      <c r="Z4" s="14">
        <v>345</v>
      </c>
      <c r="AA4" s="14">
        <v>345</v>
      </c>
      <c r="AB4" s="14">
        <v>357</v>
      </c>
      <c r="AC4" s="14">
        <v>347</v>
      </c>
      <c r="AD4" s="14">
        <v>356</v>
      </c>
    </row>
    <row r="5" spans="1:30" x14ac:dyDescent="0.45">
      <c r="A5" s="15">
        <v>3</v>
      </c>
      <c r="B5" s="14">
        <v>3.8</v>
      </c>
      <c r="C5" s="14">
        <v>1.8</v>
      </c>
      <c r="D5" s="14">
        <v>6.7</v>
      </c>
      <c r="E5" s="14">
        <v>0</v>
      </c>
      <c r="F5" s="14">
        <v>0.6</v>
      </c>
      <c r="G5" s="14">
        <v>32.4</v>
      </c>
      <c r="H5" s="14">
        <v>33.1</v>
      </c>
      <c r="I5" s="14">
        <v>65.5</v>
      </c>
      <c r="J5" s="14">
        <v>32.200000000000003</v>
      </c>
      <c r="K5" s="14">
        <v>32.5</v>
      </c>
      <c r="L5" s="14">
        <v>51.5</v>
      </c>
      <c r="M5" s="14">
        <v>231</v>
      </c>
      <c r="N5" s="14">
        <v>231</v>
      </c>
      <c r="O5" s="14">
        <v>231</v>
      </c>
      <c r="P5" s="14">
        <v>231</v>
      </c>
      <c r="Q5" s="14">
        <v>231</v>
      </c>
      <c r="R5" s="14">
        <v>231</v>
      </c>
      <c r="S5" s="14">
        <v>342</v>
      </c>
      <c r="T5" s="14">
        <v>339</v>
      </c>
      <c r="U5" s="14">
        <v>340</v>
      </c>
      <c r="V5" s="14">
        <v>351</v>
      </c>
      <c r="W5" s="14">
        <v>341</v>
      </c>
      <c r="X5" s="14">
        <v>337</v>
      </c>
      <c r="Y5" s="14">
        <v>316</v>
      </c>
      <c r="Z5" s="14">
        <v>342</v>
      </c>
      <c r="AA5" s="14">
        <v>342</v>
      </c>
      <c r="AB5" s="14">
        <v>353</v>
      </c>
      <c r="AC5" s="14">
        <v>343</v>
      </c>
      <c r="AD5" s="14">
        <v>353</v>
      </c>
    </row>
    <row r="6" spans="1:30" x14ac:dyDescent="0.45">
      <c r="A6" s="15">
        <v>4</v>
      </c>
      <c r="B6" s="14">
        <v>3.8</v>
      </c>
      <c r="C6" s="14">
        <v>1</v>
      </c>
      <c r="D6" s="14">
        <v>6.7</v>
      </c>
      <c r="E6" s="14">
        <v>0.6</v>
      </c>
      <c r="F6" s="14">
        <v>0</v>
      </c>
      <c r="G6" s="14">
        <v>32.299999999999997</v>
      </c>
      <c r="H6" s="14">
        <v>33</v>
      </c>
      <c r="I6" s="14">
        <v>65.400000000000006</v>
      </c>
      <c r="J6" s="14">
        <v>32</v>
      </c>
      <c r="K6" s="14">
        <v>32.4</v>
      </c>
      <c r="L6" s="14">
        <v>51.4</v>
      </c>
      <c r="M6" s="14">
        <v>231</v>
      </c>
      <c r="N6" s="14">
        <v>231</v>
      </c>
      <c r="O6" s="14">
        <v>231</v>
      </c>
      <c r="P6" s="14">
        <v>231</v>
      </c>
      <c r="Q6" s="14">
        <v>231</v>
      </c>
      <c r="R6" s="14">
        <v>231</v>
      </c>
      <c r="S6" s="14">
        <v>342</v>
      </c>
      <c r="T6" s="14">
        <v>339</v>
      </c>
      <c r="U6" s="14">
        <v>340</v>
      </c>
      <c r="V6" s="14">
        <v>351</v>
      </c>
      <c r="W6" s="14">
        <v>341</v>
      </c>
      <c r="X6" s="14">
        <v>337</v>
      </c>
      <c r="Y6" s="14">
        <v>316</v>
      </c>
      <c r="Z6" s="14">
        <v>342</v>
      </c>
      <c r="AA6" s="14">
        <v>342</v>
      </c>
      <c r="AB6" s="14">
        <v>353</v>
      </c>
      <c r="AC6" s="14">
        <v>343</v>
      </c>
      <c r="AD6" s="14">
        <v>353</v>
      </c>
    </row>
    <row r="7" spans="1:30" x14ac:dyDescent="0.45">
      <c r="A7" s="15">
        <v>5</v>
      </c>
      <c r="B7" s="14">
        <v>28.5</v>
      </c>
      <c r="C7" s="14">
        <v>33.299999999999997</v>
      </c>
      <c r="D7" s="14">
        <v>27</v>
      </c>
      <c r="E7" s="14">
        <v>32.4</v>
      </c>
      <c r="F7" s="14">
        <v>32.299999999999997</v>
      </c>
      <c r="G7" s="14">
        <v>0</v>
      </c>
      <c r="H7" s="14">
        <v>4.0999999999999996</v>
      </c>
      <c r="I7" s="14">
        <v>36.5</v>
      </c>
      <c r="J7" s="14">
        <v>3.2</v>
      </c>
      <c r="K7" s="14">
        <v>3.5</v>
      </c>
      <c r="L7" s="14">
        <v>22.5</v>
      </c>
      <c r="M7" s="14">
        <v>250</v>
      </c>
      <c r="N7" s="14">
        <v>250</v>
      </c>
      <c r="O7" s="14">
        <v>250</v>
      </c>
      <c r="P7" s="14">
        <v>250</v>
      </c>
      <c r="Q7" s="14">
        <v>250</v>
      </c>
      <c r="R7" s="14">
        <v>250</v>
      </c>
      <c r="S7" s="14">
        <v>361</v>
      </c>
      <c r="T7" s="14">
        <v>358</v>
      </c>
      <c r="U7" s="14">
        <v>359</v>
      </c>
      <c r="V7" s="14">
        <v>370</v>
      </c>
      <c r="W7" s="14">
        <v>349</v>
      </c>
      <c r="X7" s="14">
        <v>356</v>
      </c>
      <c r="Y7" s="14">
        <v>335</v>
      </c>
      <c r="Z7" s="14">
        <v>361</v>
      </c>
      <c r="AA7" s="14">
        <v>361</v>
      </c>
      <c r="AB7" s="14">
        <v>372</v>
      </c>
      <c r="AC7" s="14">
        <v>362</v>
      </c>
      <c r="AD7" s="14">
        <v>372</v>
      </c>
    </row>
    <row r="8" spans="1:30" x14ac:dyDescent="0.45">
      <c r="A8" s="15">
        <v>6</v>
      </c>
      <c r="B8" s="14">
        <v>29.3</v>
      </c>
      <c r="C8" s="14">
        <v>34.1</v>
      </c>
      <c r="D8" s="14">
        <v>27.8</v>
      </c>
      <c r="E8" s="14">
        <v>33.1</v>
      </c>
      <c r="F8" s="14">
        <v>33</v>
      </c>
      <c r="G8" s="14">
        <v>4.0999999999999996</v>
      </c>
      <c r="H8" s="14">
        <v>0</v>
      </c>
      <c r="I8" s="14">
        <v>34</v>
      </c>
      <c r="J8" s="14">
        <v>1</v>
      </c>
      <c r="K8" s="14">
        <v>0.5</v>
      </c>
      <c r="L8" s="14">
        <v>20</v>
      </c>
      <c r="M8" s="14">
        <v>254</v>
      </c>
      <c r="N8" s="14">
        <v>254</v>
      </c>
      <c r="O8" s="14">
        <v>254</v>
      </c>
      <c r="P8" s="14">
        <v>254</v>
      </c>
      <c r="Q8" s="14">
        <v>254</v>
      </c>
      <c r="R8" s="14">
        <v>254</v>
      </c>
      <c r="S8" s="14">
        <v>365</v>
      </c>
      <c r="T8" s="14">
        <v>362</v>
      </c>
      <c r="U8" s="14">
        <v>363</v>
      </c>
      <c r="V8" s="14">
        <v>374</v>
      </c>
      <c r="W8" s="14">
        <v>347</v>
      </c>
      <c r="X8" s="14">
        <v>360</v>
      </c>
      <c r="Y8" s="14">
        <v>339</v>
      </c>
      <c r="Z8" s="14">
        <v>365</v>
      </c>
      <c r="AA8" s="14">
        <v>365</v>
      </c>
      <c r="AB8" s="14">
        <v>376</v>
      </c>
      <c r="AC8" s="14">
        <v>366</v>
      </c>
      <c r="AD8" s="14">
        <v>376</v>
      </c>
    </row>
    <row r="9" spans="1:30" x14ac:dyDescent="0.45">
      <c r="A9" s="15">
        <v>7</v>
      </c>
      <c r="B9" s="14">
        <v>61.7</v>
      </c>
      <c r="C9" s="14">
        <v>66.5</v>
      </c>
      <c r="D9" s="14">
        <v>60.2</v>
      </c>
      <c r="E9" s="14">
        <v>65.5</v>
      </c>
      <c r="F9" s="14">
        <v>65.400000000000006</v>
      </c>
      <c r="G9" s="14">
        <v>36.5</v>
      </c>
      <c r="H9" s="14">
        <v>34</v>
      </c>
      <c r="I9" s="14">
        <v>0</v>
      </c>
      <c r="J9" s="14">
        <v>33.5</v>
      </c>
      <c r="K9" s="14">
        <v>33.1</v>
      </c>
      <c r="L9" s="14">
        <v>14.1</v>
      </c>
      <c r="M9" s="14">
        <v>286</v>
      </c>
      <c r="N9" s="14">
        <v>286</v>
      </c>
      <c r="O9" s="14">
        <v>286</v>
      </c>
      <c r="P9" s="14">
        <v>286</v>
      </c>
      <c r="Q9" s="14">
        <v>286</v>
      </c>
      <c r="R9" s="14">
        <v>286</v>
      </c>
      <c r="S9" s="14">
        <v>398</v>
      </c>
      <c r="T9" s="14">
        <v>394</v>
      </c>
      <c r="U9" s="14">
        <v>396</v>
      </c>
      <c r="V9" s="14">
        <v>407</v>
      </c>
      <c r="W9" s="14">
        <v>373</v>
      </c>
      <c r="X9" s="14">
        <v>393</v>
      </c>
      <c r="Y9" s="14">
        <v>372</v>
      </c>
      <c r="Z9" s="14">
        <v>397</v>
      </c>
      <c r="AA9" s="14">
        <v>397</v>
      </c>
      <c r="AB9" s="14">
        <f>409</f>
        <v>409</v>
      </c>
      <c r="AC9" s="14">
        <v>399</v>
      </c>
      <c r="AD9" s="14">
        <v>408</v>
      </c>
    </row>
    <row r="10" spans="1:30" x14ac:dyDescent="0.45">
      <c r="A10" s="15">
        <v>8</v>
      </c>
      <c r="B10" s="14">
        <v>28.3</v>
      </c>
      <c r="C10" s="14">
        <v>33.1</v>
      </c>
      <c r="D10" s="14">
        <v>27.9</v>
      </c>
      <c r="E10" s="14">
        <v>32.200000000000003</v>
      </c>
      <c r="F10" s="14">
        <v>32</v>
      </c>
      <c r="G10" s="14">
        <v>3.2</v>
      </c>
      <c r="H10" s="14">
        <v>1</v>
      </c>
      <c r="I10" s="14">
        <v>33.5</v>
      </c>
      <c r="J10" s="14">
        <v>0</v>
      </c>
      <c r="K10" s="14">
        <v>0.8</v>
      </c>
      <c r="L10" s="14">
        <v>19.399999999999999</v>
      </c>
      <c r="M10" s="14">
        <v>253</v>
      </c>
      <c r="N10" s="14">
        <v>253</v>
      </c>
      <c r="O10" s="14">
        <v>253</v>
      </c>
      <c r="P10" s="14">
        <v>253</v>
      </c>
      <c r="Q10" s="14">
        <v>253</v>
      </c>
      <c r="R10" s="14">
        <v>253</v>
      </c>
      <c r="S10" s="14">
        <v>364</v>
      </c>
      <c r="T10" s="14">
        <v>361</v>
      </c>
      <c r="U10" s="14">
        <v>362</v>
      </c>
      <c r="V10" s="14">
        <v>373</v>
      </c>
      <c r="W10" s="14">
        <v>346</v>
      </c>
      <c r="X10" s="14">
        <v>359</v>
      </c>
      <c r="Y10" s="14">
        <v>338</v>
      </c>
      <c r="Z10" s="14">
        <v>338</v>
      </c>
      <c r="AA10" s="14">
        <v>338</v>
      </c>
      <c r="AB10" s="14">
        <v>375</v>
      </c>
      <c r="AC10" s="14">
        <v>365</v>
      </c>
      <c r="AD10" s="14">
        <v>365</v>
      </c>
    </row>
    <row r="11" spans="1:30" x14ac:dyDescent="0.45">
      <c r="A11" s="15">
        <v>9</v>
      </c>
      <c r="B11" s="14">
        <v>28.6</v>
      </c>
      <c r="C11" s="14">
        <v>33.4</v>
      </c>
      <c r="D11" s="14">
        <v>27.2</v>
      </c>
      <c r="E11" s="14">
        <v>32.5</v>
      </c>
      <c r="F11" s="14">
        <v>32.4</v>
      </c>
      <c r="G11" s="14">
        <v>3.5</v>
      </c>
      <c r="H11" s="14">
        <v>0.5</v>
      </c>
      <c r="I11" s="14">
        <v>33.1</v>
      </c>
      <c r="J11" s="14">
        <v>0.8</v>
      </c>
      <c r="K11" s="14">
        <v>0</v>
      </c>
      <c r="L11" s="14">
        <v>19</v>
      </c>
      <c r="M11" s="14">
        <v>253</v>
      </c>
      <c r="N11" s="14">
        <v>253</v>
      </c>
      <c r="O11" s="14">
        <v>253</v>
      </c>
      <c r="P11" s="14">
        <v>253</v>
      </c>
      <c r="Q11" s="14">
        <v>253</v>
      </c>
      <c r="R11" s="14">
        <v>253</v>
      </c>
      <c r="S11" s="14">
        <v>365</v>
      </c>
      <c r="T11" s="14">
        <v>361</v>
      </c>
      <c r="U11" s="14">
        <v>363</v>
      </c>
      <c r="V11" s="14">
        <v>373</v>
      </c>
      <c r="W11" s="14">
        <v>346</v>
      </c>
      <c r="X11" s="14">
        <v>360</v>
      </c>
      <c r="Y11" s="14">
        <v>339</v>
      </c>
      <c r="Z11" s="14">
        <v>364</v>
      </c>
      <c r="AA11" s="14">
        <v>364</v>
      </c>
      <c r="AB11" s="14">
        <v>376</v>
      </c>
      <c r="AC11" s="14">
        <v>366</v>
      </c>
      <c r="AD11" s="14">
        <v>366</v>
      </c>
    </row>
    <row r="12" spans="1:30" x14ac:dyDescent="0.45">
      <c r="A12" s="15">
        <v>10</v>
      </c>
      <c r="B12" s="14">
        <f>L2</f>
        <v>47.6</v>
      </c>
      <c r="C12" s="14">
        <v>52.4</v>
      </c>
      <c r="D12" s="14">
        <v>46.2</v>
      </c>
      <c r="E12" s="14">
        <v>51.5</v>
      </c>
      <c r="F12" s="14">
        <v>51.4</v>
      </c>
      <c r="G12" s="14">
        <v>22.5</v>
      </c>
      <c r="H12" s="14">
        <v>20</v>
      </c>
      <c r="I12" s="14">
        <v>14.1</v>
      </c>
      <c r="J12" s="14">
        <v>19.399999999999999</v>
      </c>
      <c r="K12" s="14">
        <v>19</v>
      </c>
      <c r="L12" s="14">
        <v>0</v>
      </c>
      <c r="M12" s="14">
        <v>272</v>
      </c>
      <c r="N12" s="14">
        <v>272</v>
      </c>
      <c r="O12" s="14">
        <v>272</v>
      </c>
      <c r="P12" s="14">
        <v>272</v>
      </c>
      <c r="Q12" s="14">
        <v>272</v>
      </c>
      <c r="R12" s="14">
        <v>272</v>
      </c>
      <c r="S12" s="14">
        <v>384</v>
      </c>
      <c r="T12" s="14">
        <v>380</v>
      </c>
      <c r="U12" s="14">
        <v>382</v>
      </c>
      <c r="V12" s="14">
        <v>392</v>
      </c>
      <c r="W12" s="14">
        <v>359</v>
      </c>
      <c r="X12" s="14">
        <v>379</v>
      </c>
      <c r="Y12" s="14">
        <v>358</v>
      </c>
      <c r="Z12" s="14">
        <v>383</v>
      </c>
      <c r="AA12" s="14">
        <v>383</v>
      </c>
      <c r="AB12" s="14">
        <v>395</v>
      </c>
      <c r="AC12" s="14">
        <v>385</v>
      </c>
      <c r="AD12" s="14">
        <v>394</v>
      </c>
    </row>
    <row r="13" spans="1:30" x14ac:dyDescent="0.45">
      <c r="A13" s="15">
        <v>11</v>
      </c>
      <c r="B13" s="14">
        <v>231</v>
      </c>
      <c r="C13" s="14">
        <v>232</v>
      </c>
      <c r="D13" s="14">
        <v>234</v>
      </c>
      <c r="E13" s="14">
        <v>231</v>
      </c>
      <c r="F13" s="14">
        <v>231</v>
      </c>
      <c r="G13" s="14">
        <v>250</v>
      </c>
      <c r="H13" s="14">
        <v>254</v>
      </c>
      <c r="I13" s="14">
        <v>286</v>
      </c>
      <c r="J13" s="14">
        <v>253</v>
      </c>
      <c r="K13" s="14">
        <v>253</v>
      </c>
      <c r="L13" s="14">
        <v>272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224</v>
      </c>
      <c r="T13" s="14">
        <v>220</v>
      </c>
      <c r="U13" s="14">
        <v>222</v>
      </c>
      <c r="V13" s="14">
        <v>233</v>
      </c>
      <c r="W13" s="14">
        <v>188</v>
      </c>
      <c r="X13" s="14">
        <v>219</v>
      </c>
      <c r="Y13" s="14">
        <v>258</v>
      </c>
      <c r="Z13" s="14">
        <v>284</v>
      </c>
      <c r="AA13" s="14">
        <v>284</v>
      </c>
      <c r="AB13" s="14">
        <v>295</v>
      </c>
      <c r="AC13" s="14">
        <v>285</v>
      </c>
      <c r="AD13" s="14">
        <v>295</v>
      </c>
    </row>
    <row r="14" spans="1:30" x14ac:dyDescent="0.45">
      <c r="A14" s="15">
        <v>12</v>
      </c>
      <c r="B14" s="14">
        <v>231</v>
      </c>
      <c r="C14" s="14">
        <v>232</v>
      </c>
      <c r="D14" s="14">
        <v>234</v>
      </c>
      <c r="E14" s="14">
        <v>231</v>
      </c>
      <c r="F14" s="14">
        <v>231</v>
      </c>
      <c r="G14" s="14">
        <v>250</v>
      </c>
      <c r="H14" s="14">
        <v>254</v>
      </c>
      <c r="I14" s="14">
        <v>286</v>
      </c>
      <c r="J14" s="14">
        <v>253</v>
      </c>
      <c r="K14" s="14">
        <v>253</v>
      </c>
      <c r="L14" s="14">
        <v>272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224</v>
      </c>
      <c r="T14" s="14">
        <v>220</v>
      </c>
      <c r="U14" s="14">
        <v>222</v>
      </c>
      <c r="V14" s="14">
        <v>233</v>
      </c>
      <c r="W14" s="14">
        <v>188</v>
      </c>
      <c r="X14" s="14">
        <v>219</v>
      </c>
      <c r="Y14" s="14">
        <v>258</v>
      </c>
      <c r="Z14" s="14">
        <v>284</v>
      </c>
      <c r="AA14" s="14">
        <v>284</v>
      </c>
      <c r="AB14" s="14">
        <v>295</v>
      </c>
      <c r="AC14" s="14">
        <v>285</v>
      </c>
      <c r="AD14" s="14">
        <v>295</v>
      </c>
    </row>
    <row r="15" spans="1:30" x14ac:dyDescent="0.45">
      <c r="A15" s="15">
        <v>13</v>
      </c>
      <c r="B15" s="14">
        <v>231</v>
      </c>
      <c r="C15" s="14">
        <v>232</v>
      </c>
      <c r="D15" s="14">
        <v>234</v>
      </c>
      <c r="E15" s="14">
        <v>231</v>
      </c>
      <c r="F15" s="14">
        <v>231</v>
      </c>
      <c r="G15" s="14">
        <v>250</v>
      </c>
      <c r="H15" s="14">
        <v>254</v>
      </c>
      <c r="I15" s="14">
        <v>286</v>
      </c>
      <c r="J15" s="14">
        <v>253</v>
      </c>
      <c r="K15" s="14">
        <v>253</v>
      </c>
      <c r="L15" s="14">
        <v>272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224</v>
      </c>
      <c r="T15" s="14">
        <v>220</v>
      </c>
      <c r="U15" s="14">
        <v>222</v>
      </c>
      <c r="V15" s="14">
        <v>233</v>
      </c>
      <c r="W15" s="14">
        <v>188</v>
      </c>
      <c r="X15" s="14">
        <v>219</v>
      </c>
      <c r="Y15" s="14">
        <v>258</v>
      </c>
      <c r="Z15" s="14">
        <v>284</v>
      </c>
      <c r="AA15" s="14">
        <v>284</v>
      </c>
      <c r="AB15" s="14">
        <v>295</v>
      </c>
      <c r="AC15" s="14">
        <v>285</v>
      </c>
      <c r="AD15" s="14">
        <v>295</v>
      </c>
    </row>
    <row r="16" spans="1:30" x14ac:dyDescent="0.45">
      <c r="A16" s="15">
        <v>14</v>
      </c>
      <c r="B16" s="14">
        <v>231</v>
      </c>
      <c r="C16" s="14">
        <v>232</v>
      </c>
      <c r="D16" s="14">
        <v>234</v>
      </c>
      <c r="E16" s="14">
        <v>231</v>
      </c>
      <c r="F16" s="14">
        <v>231</v>
      </c>
      <c r="G16" s="14">
        <v>250</v>
      </c>
      <c r="H16" s="14">
        <v>254</v>
      </c>
      <c r="I16" s="14">
        <v>286</v>
      </c>
      <c r="J16" s="14">
        <v>253</v>
      </c>
      <c r="K16" s="14">
        <v>253</v>
      </c>
      <c r="L16" s="14">
        <v>272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224</v>
      </c>
      <c r="T16" s="14">
        <v>220</v>
      </c>
      <c r="U16" s="14">
        <v>222</v>
      </c>
      <c r="V16" s="14">
        <v>233</v>
      </c>
      <c r="W16" s="14">
        <v>188</v>
      </c>
      <c r="X16" s="14">
        <v>219</v>
      </c>
      <c r="Y16" s="14">
        <v>258</v>
      </c>
      <c r="Z16" s="14">
        <v>284</v>
      </c>
      <c r="AA16" s="14">
        <v>284</v>
      </c>
      <c r="AB16" s="14">
        <v>295</v>
      </c>
      <c r="AC16" s="14">
        <v>285</v>
      </c>
      <c r="AD16" s="14">
        <v>295</v>
      </c>
    </row>
    <row r="17" spans="1:30" x14ac:dyDescent="0.45">
      <c r="A17" s="15">
        <v>15</v>
      </c>
      <c r="B17" s="14">
        <v>231</v>
      </c>
      <c r="C17" s="14">
        <v>232</v>
      </c>
      <c r="D17" s="14">
        <v>234</v>
      </c>
      <c r="E17" s="14">
        <v>231</v>
      </c>
      <c r="F17" s="14">
        <v>231</v>
      </c>
      <c r="G17" s="14">
        <v>250</v>
      </c>
      <c r="H17" s="14">
        <v>254</v>
      </c>
      <c r="I17" s="14">
        <v>286</v>
      </c>
      <c r="J17" s="14">
        <v>253</v>
      </c>
      <c r="K17" s="14">
        <v>253</v>
      </c>
      <c r="L17" s="14">
        <v>272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224</v>
      </c>
      <c r="T17" s="14">
        <v>220</v>
      </c>
      <c r="U17" s="14">
        <v>222</v>
      </c>
      <c r="V17" s="14">
        <v>233</v>
      </c>
      <c r="W17" s="14">
        <v>188</v>
      </c>
      <c r="X17" s="14">
        <v>219</v>
      </c>
      <c r="Y17" s="14">
        <v>258</v>
      </c>
      <c r="Z17" s="14">
        <v>284</v>
      </c>
      <c r="AA17" s="14">
        <v>284</v>
      </c>
      <c r="AB17" s="14">
        <v>295</v>
      </c>
      <c r="AC17" s="14">
        <v>285</v>
      </c>
      <c r="AD17" s="14">
        <v>295</v>
      </c>
    </row>
    <row r="18" spans="1:30" x14ac:dyDescent="0.45">
      <c r="A18" s="15">
        <v>16</v>
      </c>
      <c r="B18" s="14">
        <v>231</v>
      </c>
      <c r="C18" s="14">
        <v>232</v>
      </c>
      <c r="D18" s="14">
        <v>234</v>
      </c>
      <c r="E18" s="14">
        <v>231</v>
      </c>
      <c r="F18" s="14">
        <v>231</v>
      </c>
      <c r="G18" s="14">
        <v>250</v>
      </c>
      <c r="H18" s="14">
        <v>254</v>
      </c>
      <c r="I18" s="14">
        <v>286</v>
      </c>
      <c r="J18" s="14">
        <v>253</v>
      </c>
      <c r="K18" s="14">
        <v>253</v>
      </c>
      <c r="L18" s="14">
        <v>272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6">
        <v>224</v>
      </c>
      <c r="T18" s="16">
        <v>220</v>
      </c>
      <c r="U18" s="16">
        <v>222</v>
      </c>
      <c r="V18" s="16">
        <v>233</v>
      </c>
      <c r="W18" s="14">
        <v>188</v>
      </c>
      <c r="X18" s="16">
        <v>219</v>
      </c>
      <c r="Y18" s="16">
        <v>258</v>
      </c>
      <c r="Z18" s="16">
        <v>284</v>
      </c>
      <c r="AA18" s="16">
        <v>284</v>
      </c>
      <c r="AB18" s="16">
        <v>295</v>
      </c>
      <c r="AC18" s="16">
        <v>285</v>
      </c>
      <c r="AD18" s="16">
        <v>295</v>
      </c>
    </row>
    <row r="19" spans="1:30" x14ac:dyDescent="0.45">
      <c r="A19" s="15">
        <v>17</v>
      </c>
      <c r="B19" s="14">
        <v>343</v>
      </c>
      <c r="C19" s="14">
        <v>343</v>
      </c>
      <c r="D19" s="14">
        <v>346</v>
      </c>
      <c r="E19" s="14">
        <v>342</v>
      </c>
      <c r="F19" s="14">
        <v>342</v>
      </c>
      <c r="G19" s="14">
        <v>361</v>
      </c>
      <c r="H19" s="14">
        <v>365</v>
      </c>
      <c r="I19" s="14">
        <v>398</v>
      </c>
      <c r="J19" s="14">
        <v>364</v>
      </c>
      <c r="K19" s="14">
        <v>365</v>
      </c>
      <c r="L19" s="14">
        <v>384</v>
      </c>
      <c r="M19" s="14">
        <v>224</v>
      </c>
      <c r="N19" s="14">
        <v>224</v>
      </c>
      <c r="O19" s="14">
        <v>224</v>
      </c>
      <c r="P19" s="14">
        <v>224</v>
      </c>
      <c r="Q19" s="14">
        <v>224</v>
      </c>
      <c r="R19" s="16">
        <v>224</v>
      </c>
      <c r="S19" s="14">
        <v>0</v>
      </c>
      <c r="T19" s="14">
        <v>4.2</v>
      </c>
      <c r="U19" s="14">
        <v>5.4</v>
      </c>
      <c r="V19" s="14">
        <v>10.5</v>
      </c>
      <c r="W19" s="14">
        <v>22.1</v>
      </c>
      <c r="X19" s="14">
        <v>23.3</v>
      </c>
      <c r="Y19" s="14">
        <v>271</v>
      </c>
      <c r="Z19" s="14">
        <v>278</v>
      </c>
      <c r="AA19" s="14">
        <v>278</v>
      </c>
      <c r="AB19" s="14">
        <v>290</v>
      </c>
      <c r="AC19" s="14">
        <v>273</v>
      </c>
      <c r="AD19" s="14">
        <v>289</v>
      </c>
    </row>
    <row r="20" spans="1:30" x14ac:dyDescent="0.45">
      <c r="A20" s="15">
        <v>18</v>
      </c>
      <c r="B20" s="14">
        <v>339</v>
      </c>
      <c r="C20" s="14">
        <v>340</v>
      </c>
      <c r="D20" s="14">
        <v>342</v>
      </c>
      <c r="E20" s="14">
        <v>339</v>
      </c>
      <c r="F20" s="14">
        <v>339</v>
      </c>
      <c r="G20" s="14">
        <v>358</v>
      </c>
      <c r="H20" s="14">
        <v>362</v>
      </c>
      <c r="I20" s="14">
        <v>394</v>
      </c>
      <c r="J20" s="14">
        <v>361</v>
      </c>
      <c r="K20" s="14">
        <v>361</v>
      </c>
      <c r="L20" s="14">
        <v>380</v>
      </c>
      <c r="M20" s="14">
        <v>220</v>
      </c>
      <c r="N20" s="14">
        <v>220</v>
      </c>
      <c r="O20" s="14">
        <v>220</v>
      </c>
      <c r="P20" s="14">
        <v>220</v>
      </c>
      <c r="Q20" s="14">
        <v>220</v>
      </c>
      <c r="R20" s="16">
        <v>220</v>
      </c>
      <c r="S20" s="14">
        <v>4.2</v>
      </c>
      <c r="T20" s="14">
        <v>0</v>
      </c>
      <c r="U20" s="14">
        <v>2.1</v>
      </c>
      <c r="V20" s="14">
        <v>14.6</v>
      </c>
      <c r="W20" s="14">
        <v>19.600000000000001</v>
      </c>
      <c r="X20" s="14">
        <v>26.9</v>
      </c>
      <c r="Y20" s="14">
        <v>267</v>
      </c>
      <c r="Z20" s="14">
        <v>275</v>
      </c>
      <c r="AA20" s="14">
        <v>275</v>
      </c>
      <c r="AB20" s="14">
        <v>286</v>
      </c>
      <c r="AC20" s="14">
        <v>269</v>
      </c>
      <c r="AD20" s="14">
        <v>286</v>
      </c>
    </row>
    <row r="21" spans="1:30" x14ac:dyDescent="0.45">
      <c r="A21" s="15">
        <v>19</v>
      </c>
      <c r="B21" s="14">
        <v>341</v>
      </c>
      <c r="C21" s="14">
        <v>341</v>
      </c>
      <c r="D21" s="14">
        <v>344</v>
      </c>
      <c r="E21" s="14">
        <v>340</v>
      </c>
      <c r="F21" s="14">
        <v>340</v>
      </c>
      <c r="G21" s="14">
        <v>359</v>
      </c>
      <c r="H21" s="14">
        <v>363</v>
      </c>
      <c r="I21" s="14">
        <v>396</v>
      </c>
      <c r="J21" s="14">
        <v>362</v>
      </c>
      <c r="K21" s="14">
        <v>363</v>
      </c>
      <c r="L21" s="14">
        <v>382</v>
      </c>
      <c r="M21" s="14">
        <v>222</v>
      </c>
      <c r="N21" s="14">
        <v>222</v>
      </c>
      <c r="O21" s="14">
        <v>222</v>
      </c>
      <c r="P21" s="14">
        <v>222</v>
      </c>
      <c r="Q21" s="14">
        <v>222</v>
      </c>
      <c r="R21" s="16">
        <v>222</v>
      </c>
      <c r="S21" s="14">
        <v>5.4</v>
      </c>
      <c r="T21" s="14">
        <v>2.1</v>
      </c>
      <c r="U21" s="14">
        <v>0</v>
      </c>
      <c r="V21" s="14">
        <v>11.3</v>
      </c>
      <c r="W21" s="14">
        <v>21</v>
      </c>
      <c r="X21" s="14">
        <v>28.2</v>
      </c>
      <c r="Y21" s="14">
        <v>269</v>
      </c>
      <c r="Z21" s="14">
        <v>276</v>
      </c>
      <c r="AA21" s="14">
        <v>276</v>
      </c>
      <c r="AB21" s="14">
        <v>287</v>
      </c>
      <c r="AC21" s="14">
        <v>271</v>
      </c>
      <c r="AD21" s="14">
        <v>287</v>
      </c>
    </row>
    <row r="22" spans="1:30" x14ac:dyDescent="0.45">
      <c r="A22" s="15">
        <v>20</v>
      </c>
      <c r="B22" s="14">
        <v>352</v>
      </c>
      <c r="C22" s="14">
        <v>352</v>
      </c>
      <c r="D22" s="14">
        <v>354</v>
      </c>
      <c r="E22" s="14">
        <v>351</v>
      </c>
      <c r="F22" s="14">
        <v>351</v>
      </c>
      <c r="G22" s="14">
        <v>370</v>
      </c>
      <c r="H22" s="14">
        <v>374</v>
      </c>
      <c r="I22" s="14">
        <v>407</v>
      </c>
      <c r="J22" s="14">
        <v>373</v>
      </c>
      <c r="K22" s="14">
        <v>373</v>
      </c>
      <c r="L22" s="14">
        <v>392</v>
      </c>
      <c r="M22" s="14">
        <v>233</v>
      </c>
      <c r="N22" s="14">
        <v>233</v>
      </c>
      <c r="O22" s="14">
        <v>233</v>
      </c>
      <c r="P22" s="14">
        <v>233</v>
      </c>
      <c r="Q22" s="14">
        <v>233</v>
      </c>
      <c r="R22" s="16">
        <v>233</v>
      </c>
      <c r="S22" s="14">
        <v>10.5</v>
      </c>
      <c r="T22" s="14">
        <v>14.6</v>
      </c>
      <c r="U22" s="14">
        <v>11.3</v>
      </c>
      <c r="V22" s="14">
        <v>0</v>
      </c>
      <c r="W22" s="14">
        <v>34.200000000000003</v>
      </c>
      <c r="X22" s="14">
        <v>17.399999999999999</v>
      </c>
      <c r="Y22" s="14">
        <v>280</v>
      </c>
      <c r="Z22" s="14">
        <v>248</v>
      </c>
      <c r="AA22" s="14">
        <v>248</v>
      </c>
      <c r="AB22" s="14">
        <v>260</v>
      </c>
      <c r="AC22" s="14">
        <v>243</v>
      </c>
      <c r="AD22" s="14">
        <v>259</v>
      </c>
    </row>
    <row r="23" spans="1:30" x14ac:dyDescent="0.45">
      <c r="A23" s="15">
        <v>21</v>
      </c>
      <c r="B23" s="14">
        <v>321</v>
      </c>
      <c r="C23" s="14">
        <v>321</v>
      </c>
      <c r="D23" s="14">
        <v>345</v>
      </c>
      <c r="E23" s="14">
        <v>341</v>
      </c>
      <c r="F23" s="14">
        <v>341</v>
      </c>
      <c r="G23" s="14">
        <v>349</v>
      </c>
      <c r="H23" s="14">
        <v>347</v>
      </c>
      <c r="I23" s="14">
        <v>373</v>
      </c>
      <c r="J23" s="14">
        <v>346</v>
      </c>
      <c r="K23" s="14">
        <v>346</v>
      </c>
      <c r="L23" s="14">
        <v>359</v>
      </c>
      <c r="M23" s="14">
        <v>188</v>
      </c>
      <c r="N23" s="14">
        <v>188</v>
      </c>
      <c r="O23" s="14">
        <v>188</v>
      </c>
      <c r="P23" s="14">
        <v>188</v>
      </c>
      <c r="Q23" s="14">
        <v>188</v>
      </c>
      <c r="R23" s="14">
        <v>188</v>
      </c>
      <c r="S23" s="14">
        <v>22.1</v>
      </c>
      <c r="T23" s="14">
        <v>19.600000000000001</v>
      </c>
      <c r="U23" s="14">
        <v>21</v>
      </c>
      <c r="V23" s="14">
        <v>34.200000000000003</v>
      </c>
      <c r="W23" s="14">
        <v>0</v>
      </c>
      <c r="X23" s="14">
        <v>19.2</v>
      </c>
      <c r="Y23" s="14">
        <v>249</v>
      </c>
      <c r="Z23" s="14">
        <v>256</v>
      </c>
      <c r="AA23" s="14">
        <v>256</v>
      </c>
      <c r="AB23" s="14">
        <v>267</v>
      </c>
      <c r="AC23" s="14">
        <v>251</v>
      </c>
      <c r="AD23" s="14">
        <v>267</v>
      </c>
    </row>
    <row r="24" spans="1:30" x14ac:dyDescent="0.45">
      <c r="A24" s="15">
        <v>22</v>
      </c>
      <c r="B24" s="14">
        <v>338</v>
      </c>
      <c r="C24" s="14">
        <v>338</v>
      </c>
      <c r="D24" s="14">
        <v>341</v>
      </c>
      <c r="E24" s="14">
        <v>337</v>
      </c>
      <c r="F24" s="14">
        <v>337</v>
      </c>
      <c r="G24" s="14">
        <v>356</v>
      </c>
      <c r="H24" s="14">
        <v>360</v>
      </c>
      <c r="I24" s="14">
        <v>393</v>
      </c>
      <c r="J24" s="14">
        <v>359</v>
      </c>
      <c r="K24" s="14">
        <v>360</v>
      </c>
      <c r="L24" s="14">
        <v>379</v>
      </c>
      <c r="M24" s="14">
        <v>219</v>
      </c>
      <c r="N24" s="14">
        <v>219</v>
      </c>
      <c r="O24" s="14">
        <v>219</v>
      </c>
      <c r="P24" s="14">
        <v>219</v>
      </c>
      <c r="Q24" s="14">
        <v>219</v>
      </c>
      <c r="R24" s="16">
        <v>219</v>
      </c>
      <c r="S24" s="14">
        <v>23.3</v>
      </c>
      <c r="T24" s="14">
        <v>26.9</v>
      </c>
      <c r="U24" s="14">
        <v>28.2</v>
      </c>
      <c r="V24" s="14">
        <v>17.399999999999999</v>
      </c>
      <c r="W24" s="14">
        <v>19.2</v>
      </c>
      <c r="X24" s="14">
        <v>0</v>
      </c>
      <c r="Y24" s="14">
        <v>266</v>
      </c>
      <c r="Z24" s="14">
        <v>273</v>
      </c>
      <c r="AA24" s="14">
        <v>273</v>
      </c>
      <c r="AB24" s="14">
        <v>284</v>
      </c>
      <c r="AC24" s="14">
        <v>268</v>
      </c>
      <c r="AD24" s="14">
        <v>284</v>
      </c>
    </row>
    <row r="25" spans="1:30" x14ac:dyDescent="0.45">
      <c r="A25" s="15">
        <v>23</v>
      </c>
      <c r="B25" s="14">
        <v>317</v>
      </c>
      <c r="C25" s="14">
        <v>317</v>
      </c>
      <c r="D25" s="14">
        <v>320</v>
      </c>
      <c r="E25" s="14">
        <v>316</v>
      </c>
      <c r="F25" s="14">
        <v>316</v>
      </c>
      <c r="G25" s="14">
        <v>335</v>
      </c>
      <c r="H25" s="14">
        <v>339</v>
      </c>
      <c r="I25" s="14">
        <v>372</v>
      </c>
      <c r="J25" s="14">
        <v>338</v>
      </c>
      <c r="K25" s="14">
        <v>339</v>
      </c>
      <c r="L25" s="14">
        <v>358</v>
      </c>
      <c r="M25" s="14">
        <v>258</v>
      </c>
      <c r="N25" s="14">
        <v>258</v>
      </c>
      <c r="O25" s="14">
        <v>258</v>
      </c>
      <c r="P25" s="14">
        <v>258</v>
      </c>
      <c r="Q25" s="14">
        <v>258</v>
      </c>
      <c r="R25" s="16">
        <v>258</v>
      </c>
      <c r="S25" s="14">
        <v>271</v>
      </c>
      <c r="T25" s="14">
        <v>267</v>
      </c>
      <c r="U25" s="14">
        <v>269</v>
      </c>
      <c r="V25" s="14">
        <v>280</v>
      </c>
      <c r="W25" s="14">
        <v>249</v>
      </c>
      <c r="X25" s="14">
        <v>266</v>
      </c>
      <c r="Y25" s="14">
        <v>0</v>
      </c>
      <c r="Z25" s="14">
        <v>30.2</v>
      </c>
      <c r="AA25" s="14">
        <v>30.2</v>
      </c>
      <c r="AB25" s="14">
        <v>41.5</v>
      </c>
      <c r="AC25" s="14">
        <v>31.7</v>
      </c>
      <c r="AD25" s="14">
        <v>41.2</v>
      </c>
    </row>
    <row r="26" spans="1:30" x14ac:dyDescent="0.45">
      <c r="A26" s="15">
        <v>24</v>
      </c>
      <c r="B26" s="14">
        <v>342</v>
      </c>
      <c r="C26" s="14">
        <v>343</v>
      </c>
      <c r="D26" s="14">
        <v>345</v>
      </c>
      <c r="E26" s="14">
        <v>342</v>
      </c>
      <c r="F26" s="14">
        <v>342</v>
      </c>
      <c r="G26" s="14">
        <v>361</v>
      </c>
      <c r="H26" s="14">
        <v>365</v>
      </c>
      <c r="I26" s="14">
        <v>397</v>
      </c>
      <c r="J26" s="14">
        <v>338</v>
      </c>
      <c r="K26" s="14">
        <v>364</v>
      </c>
      <c r="L26" s="14">
        <v>383</v>
      </c>
      <c r="M26" s="14">
        <v>284</v>
      </c>
      <c r="N26" s="14">
        <v>284</v>
      </c>
      <c r="O26" s="14">
        <v>284</v>
      </c>
      <c r="P26" s="14">
        <v>284</v>
      </c>
      <c r="Q26" s="14">
        <v>284</v>
      </c>
      <c r="R26" s="16">
        <v>284</v>
      </c>
      <c r="S26" s="14">
        <v>278</v>
      </c>
      <c r="T26" s="14">
        <v>275</v>
      </c>
      <c r="U26" s="14">
        <v>276</v>
      </c>
      <c r="V26" s="14">
        <v>248</v>
      </c>
      <c r="W26" s="14">
        <v>256</v>
      </c>
      <c r="X26" s="14">
        <v>273</v>
      </c>
      <c r="Y26" s="14">
        <v>30.2</v>
      </c>
      <c r="Z26" s="14">
        <v>0</v>
      </c>
      <c r="AA26" s="14">
        <v>0</v>
      </c>
      <c r="AB26" s="14">
        <v>11.4</v>
      </c>
      <c r="AC26" s="14">
        <v>5.7</v>
      </c>
      <c r="AD26" s="14">
        <v>11.1</v>
      </c>
    </row>
    <row r="27" spans="1:30" x14ac:dyDescent="0.45">
      <c r="A27" s="15">
        <v>25</v>
      </c>
      <c r="B27" s="14">
        <v>342</v>
      </c>
      <c r="C27" s="14">
        <v>343</v>
      </c>
      <c r="D27" s="14">
        <v>345</v>
      </c>
      <c r="E27" s="14">
        <v>342</v>
      </c>
      <c r="F27" s="14">
        <v>342</v>
      </c>
      <c r="G27" s="14">
        <v>361</v>
      </c>
      <c r="H27" s="14">
        <v>365</v>
      </c>
      <c r="I27" s="14">
        <v>397</v>
      </c>
      <c r="J27" s="14">
        <v>338</v>
      </c>
      <c r="K27" s="14">
        <v>364</v>
      </c>
      <c r="L27" s="14">
        <v>383</v>
      </c>
      <c r="M27" s="14">
        <v>284</v>
      </c>
      <c r="N27" s="14">
        <v>284</v>
      </c>
      <c r="O27" s="14">
        <v>284</v>
      </c>
      <c r="P27" s="14">
        <v>284</v>
      </c>
      <c r="Q27" s="14">
        <v>284</v>
      </c>
      <c r="R27" s="16">
        <v>284</v>
      </c>
      <c r="S27" s="14">
        <v>278</v>
      </c>
      <c r="T27" s="14">
        <v>275</v>
      </c>
      <c r="U27" s="14">
        <v>276</v>
      </c>
      <c r="V27" s="14">
        <v>248</v>
      </c>
      <c r="W27" s="14">
        <v>256</v>
      </c>
      <c r="X27" s="14">
        <v>273</v>
      </c>
      <c r="Y27" s="14">
        <v>30.2</v>
      </c>
      <c r="Z27" s="14">
        <v>0</v>
      </c>
      <c r="AA27" s="14">
        <v>0</v>
      </c>
      <c r="AB27" s="14">
        <v>11.4</v>
      </c>
      <c r="AC27" s="14">
        <v>5.7</v>
      </c>
      <c r="AD27" s="14">
        <v>11.1</v>
      </c>
    </row>
    <row r="28" spans="1:30" x14ac:dyDescent="0.45">
      <c r="A28" s="15">
        <v>26</v>
      </c>
      <c r="B28" s="14">
        <v>354</v>
      </c>
      <c r="C28" s="14">
        <v>354</v>
      </c>
      <c r="D28" s="14">
        <v>357</v>
      </c>
      <c r="E28" s="14">
        <v>353</v>
      </c>
      <c r="F28" s="14">
        <v>353</v>
      </c>
      <c r="G28" s="14">
        <v>372</v>
      </c>
      <c r="H28" s="14">
        <v>376</v>
      </c>
      <c r="I28" s="14">
        <f>409</f>
        <v>409</v>
      </c>
      <c r="J28" s="14">
        <v>375</v>
      </c>
      <c r="K28" s="14">
        <v>376</v>
      </c>
      <c r="L28" s="14">
        <v>395</v>
      </c>
      <c r="M28" s="14">
        <v>295</v>
      </c>
      <c r="N28" s="14">
        <v>295</v>
      </c>
      <c r="O28" s="14">
        <v>295</v>
      </c>
      <c r="P28" s="14">
        <v>295</v>
      </c>
      <c r="Q28" s="14">
        <v>295</v>
      </c>
      <c r="R28" s="16">
        <v>295</v>
      </c>
      <c r="S28" s="14">
        <v>290</v>
      </c>
      <c r="T28" s="14">
        <v>286</v>
      </c>
      <c r="U28" s="14">
        <v>287</v>
      </c>
      <c r="V28" s="14">
        <v>260</v>
      </c>
      <c r="W28" s="14">
        <v>267</v>
      </c>
      <c r="X28" s="14">
        <v>284</v>
      </c>
      <c r="Y28" s="14">
        <v>41.5</v>
      </c>
      <c r="Z28" s="14">
        <v>11.4</v>
      </c>
      <c r="AA28" s="14">
        <v>11.4</v>
      </c>
      <c r="AB28" s="14">
        <v>0</v>
      </c>
      <c r="AC28" s="14">
        <v>17</v>
      </c>
      <c r="AD28" s="14">
        <v>9.4</v>
      </c>
    </row>
    <row r="29" spans="1:30" x14ac:dyDescent="0.45">
      <c r="A29" s="15">
        <v>27</v>
      </c>
      <c r="B29" s="14">
        <v>340</v>
      </c>
      <c r="C29" s="14">
        <v>344</v>
      </c>
      <c r="D29" s="14">
        <v>347</v>
      </c>
      <c r="E29" s="14">
        <v>343</v>
      </c>
      <c r="F29" s="14">
        <v>343</v>
      </c>
      <c r="G29" s="14">
        <v>362</v>
      </c>
      <c r="H29" s="14">
        <v>366</v>
      </c>
      <c r="I29" s="14">
        <v>399</v>
      </c>
      <c r="J29" s="14">
        <v>365</v>
      </c>
      <c r="K29" s="14">
        <v>366</v>
      </c>
      <c r="L29" s="14">
        <v>385</v>
      </c>
      <c r="M29" s="14">
        <v>285</v>
      </c>
      <c r="N29" s="14">
        <v>285</v>
      </c>
      <c r="O29" s="14">
        <v>285</v>
      </c>
      <c r="P29" s="14">
        <v>285</v>
      </c>
      <c r="Q29" s="14">
        <v>285</v>
      </c>
      <c r="R29" s="16">
        <v>285</v>
      </c>
      <c r="S29" s="14">
        <v>273</v>
      </c>
      <c r="T29" s="14">
        <v>269</v>
      </c>
      <c r="U29" s="14">
        <v>271</v>
      </c>
      <c r="V29" s="14">
        <v>243</v>
      </c>
      <c r="W29" s="14">
        <v>251</v>
      </c>
      <c r="X29" s="14">
        <v>268</v>
      </c>
      <c r="Y29" s="14">
        <v>31.7</v>
      </c>
      <c r="Z29" s="14">
        <v>5.7</v>
      </c>
      <c r="AA29" s="14">
        <v>5.7</v>
      </c>
      <c r="AB29" s="14">
        <v>17</v>
      </c>
      <c r="AC29" s="14">
        <v>0</v>
      </c>
      <c r="AD29" s="14">
        <v>16.7</v>
      </c>
    </row>
    <row r="30" spans="1:30" x14ac:dyDescent="0.45">
      <c r="A30" s="15">
        <v>28</v>
      </c>
      <c r="B30" s="14">
        <v>353</v>
      </c>
      <c r="C30" s="14">
        <v>354</v>
      </c>
      <c r="D30" s="14">
        <v>356</v>
      </c>
      <c r="E30" s="14">
        <v>353</v>
      </c>
      <c r="F30" s="14">
        <v>353</v>
      </c>
      <c r="G30" s="14">
        <v>372</v>
      </c>
      <c r="H30" s="14">
        <v>376</v>
      </c>
      <c r="I30" s="14">
        <v>408</v>
      </c>
      <c r="J30" s="14">
        <v>365</v>
      </c>
      <c r="K30" s="14">
        <v>366</v>
      </c>
      <c r="L30" s="14">
        <v>394</v>
      </c>
      <c r="M30" s="14">
        <v>295</v>
      </c>
      <c r="N30" s="14">
        <v>295</v>
      </c>
      <c r="O30" s="14">
        <v>295</v>
      </c>
      <c r="P30" s="14">
        <v>295</v>
      </c>
      <c r="Q30" s="14">
        <v>295</v>
      </c>
      <c r="R30" s="16">
        <v>295</v>
      </c>
      <c r="S30" s="14">
        <v>289</v>
      </c>
      <c r="T30" s="14">
        <v>286</v>
      </c>
      <c r="U30" s="14">
        <v>287</v>
      </c>
      <c r="V30" s="14">
        <v>259</v>
      </c>
      <c r="W30" s="14">
        <v>267</v>
      </c>
      <c r="X30" s="14">
        <v>284</v>
      </c>
      <c r="Y30" s="14">
        <v>41.2</v>
      </c>
      <c r="Z30" s="14">
        <v>11.1</v>
      </c>
      <c r="AA30" s="14">
        <v>11.1</v>
      </c>
      <c r="AB30" s="14">
        <v>9.4</v>
      </c>
      <c r="AC30" s="14">
        <v>16.7</v>
      </c>
      <c r="AD30" s="14">
        <v>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A5B2-16EB-3B43-8A69-291A3597013E}">
  <dimension ref="A1:AF30"/>
  <sheetViews>
    <sheetView zoomScale="125" workbookViewId="0">
      <pane xSplit="1" topLeftCell="D1" activePane="topRight" state="frozen"/>
      <selection pane="topRight" activeCell="I12" sqref="I12"/>
    </sheetView>
  </sheetViews>
  <sheetFormatPr defaultColWidth="10.6640625" defaultRowHeight="14.25" x14ac:dyDescent="0.45"/>
  <cols>
    <col min="1" max="1" width="10.6640625" style="14"/>
    <col min="2" max="2" width="8.33203125" style="14" customWidth="1"/>
    <col min="3" max="3" width="6.1328125" style="14" customWidth="1"/>
    <col min="4" max="4" width="5.796875" style="14" customWidth="1"/>
    <col min="5" max="5" width="6" style="14" customWidth="1"/>
    <col min="6" max="6" width="5.796875" style="14" customWidth="1"/>
    <col min="7" max="7" width="5.6640625" style="14" customWidth="1"/>
    <col min="8" max="8" width="5.796875" style="14" customWidth="1"/>
    <col min="9" max="9" width="5.6640625" style="14" customWidth="1"/>
    <col min="10" max="12" width="5.796875" style="14" customWidth="1"/>
    <col min="13" max="13" width="5.6640625" style="14" customWidth="1"/>
    <col min="14" max="14" width="5.46484375" style="14" customWidth="1"/>
    <col min="15" max="15" width="5.796875" style="14" customWidth="1"/>
    <col min="16" max="17" width="5.46484375" style="14" customWidth="1"/>
    <col min="18" max="19" width="5.796875" style="14" customWidth="1"/>
    <col min="20" max="21" width="5.46484375" style="14" customWidth="1"/>
    <col min="22" max="22" width="5.796875" style="14" customWidth="1"/>
    <col min="23" max="23" width="6.1328125" style="14" customWidth="1"/>
    <col min="24" max="25" width="5.6640625" style="14" customWidth="1"/>
    <col min="26" max="28" width="5.796875" style="14" customWidth="1"/>
    <col min="29" max="29" width="5.6640625" style="14" customWidth="1"/>
    <col min="30" max="30" width="5.46484375" style="14" customWidth="1"/>
    <col min="31" max="16384" width="10.6640625" style="14"/>
  </cols>
  <sheetData>
    <row r="1" spans="1:32" x14ac:dyDescent="0.45"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>
        <v>20</v>
      </c>
      <c r="W1" s="14">
        <v>21</v>
      </c>
      <c r="X1" s="14">
        <v>22</v>
      </c>
      <c r="Y1" s="14">
        <v>23</v>
      </c>
      <c r="Z1" s="14">
        <v>24</v>
      </c>
      <c r="AA1" s="14">
        <v>25</v>
      </c>
      <c r="AB1" s="14">
        <v>26</v>
      </c>
      <c r="AC1" s="14">
        <v>27</v>
      </c>
      <c r="AD1" s="14">
        <v>28</v>
      </c>
    </row>
    <row r="2" spans="1:32" x14ac:dyDescent="0.45">
      <c r="A2" s="15">
        <v>0</v>
      </c>
      <c r="B2" s="17">
        <v>0</v>
      </c>
      <c r="C2" s="17">
        <f>17/60</f>
        <v>0.28333333333333333</v>
      </c>
      <c r="D2" s="17">
        <f>8/60</f>
        <v>0.13333333333333333</v>
      </c>
      <c r="E2" s="17">
        <f>13/60</f>
        <v>0.21666666666666667</v>
      </c>
      <c r="F2" s="17">
        <f>13/60</f>
        <v>0.21666666666666667</v>
      </c>
      <c r="G2" s="17">
        <f>1 + 4/60</f>
        <v>1.0666666666666667</v>
      </c>
      <c r="H2" s="17">
        <f>1 + 6/60</f>
        <v>1.1000000000000001</v>
      </c>
      <c r="I2" s="17">
        <f>2+7/60</f>
        <v>2.1166666666666667</v>
      </c>
      <c r="J2" s="17">
        <f>1 + 4/60</f>
        <v>1.0666666666666667</v>
      </c>
      <c r="K2" s="17">
        <f>J2</f>
        <v>1.0666666666666667</v>
      </c>
      <c r="L2" s="17">
        <f>1+40/60</f>
        <v>1.6666666666666665</v>
      </c>
      <c r="M2" s="17">
        <f t="shared" ref="M2:R2" si="0">4+41/60</f>
        <v>4.6833333333333336</v>
      </c>
      <c r="N2" s="17">
        <f t="shared" si="0"/>
        <v>4.6833333333333336</v>
      </c>
      <c r="O2" s="17">
        <f t="shared" si="0"/>
        <v>4.6833333333333336</v>
      </c>
      <c r="P2" s="17">
        <f t="shared" si="0"/>
        <v>4.6833333333333336</v>
      </c>
      <c r="Q2" s="17">
        <f t="shared" si="0"/>
        <v>4.6833333333333336</v>
      </c>
      <c r="R2" s="17">
        <f t="shared" si="0"/>
        <v>4.6833333333333336</v>
      </c>
      <c r="S2" s="17">
        <f>6+36/60</f>
        <v>6.6</v>
      </c>
      <c r="T2" s="17">
        <v>6.5</v>
      </c>
      <c r="U2" s="17">
        <f>6+34/60</f>
        <v>6.5666666666666664</v>
      </c>
      <c r="V2" s="17">
        <f>6+39/60</f>
        <v>6.65</v>
      </c>
      <c r="W2" s="17">
        <v>6.0830000000000002</v>
      </c>
      <c r="X2" s="17">
        <f>6+20/60</f>
        <v>6.333333333333333</v>
      </c>
      <c r="Y2" s="17">
        <f>6+14/60</f>
        <v>6.2333333333333334</v>
      </c>
      <c r="Z2" s="17">
        <f>6+37/60</f>
        <v>6.6166666666666671</v>
      </c>
      <c r="AA2" s="17">
        <f>6+37/60</f>
        <v>6.6166666666666671</v>
      </c>
      <c r="AB2" s="17">
        <f>6+50/60</f>
        <v>6.833333333333333</v>
      </c>
      <c r="AC2" s="17">
        <f>6+38/60</f>
        <v>6.6333333333333329</v>
      </c>
      <c r="AD2" s="17">
        <f>6+54/60</f>
        <v>6.9</v>
      </c>
    </row>
    <row r="3" spans="1:32" x14ac:dyDescent="0.45">
      <c r="A3" s="15">
        <v>1</v>
      </c>
      <c r="B3" s="17">
        <f>17/60</f>
        <v>0.28333333333333333</v>
      </c>
      <c r="C3" s="17">
        <v>0</v>
      </c>
      <c r="D3" s="17">
        <f>24/60</f>
        <v>0.4</v>
      </c>
      <c r="E3" s="17">
        <f>7/60</f>
        <v>0.11666666666666667</v>
      </c>
      <c r="F3" s="17">
        <f>4/60</f>
        <v>6.6666666666666666E-2</v>
      </c>
      <c r="G3" s="17">
        <f>1 + 16/60</f>
        <v>1.2666666666666666</v>
      </c>
      <c r="H3" s="17">
        <f>1+19/60</f>
        <v>1.3166666666666667</v>
      </c>
      <c r="I3" s="17">
        <f>2+20/60</f>
        <v>2.3333333333333335</v>
      </c>
      <c r="J3" s="17">
        <f>1+16/60</f>
        <v>1.2666666666666666</v>
      </c>
      <c r="K3" s="17">
        <f>1 + 17/60</f>
        <v>1.2833333333333332</v>
      </c>
      <c r="L3" s="17">
        <f>1+54/60</f>
        <v>1.9</v>
      </c>
      <c r="M3" s="17">
        <f t="shared" ref="M3:R3" si="1">4+45/60</f>
        <v>4.75</v>
      </c>
      <c r="N3" s="17">
        <f t="shared" si="1"/>
        <v>4.75</v>
      </c>
      <c r="O3" s="17">
        <f t="shared" si="1"/>
        <v>4.75</v>
      </c>
      <c r="P3" s="17">
        <f t="shared" si="1"/>
        <v>4.75</v>
      </c>
      <c r="Q3" s="17">
        <f t="shared" si="1"/>
        <v>4.75</v>
      </c>
      <c r="R3" s="17">
        <f t="shared" si="1"/>
        <v>4.75</v>
      </c>
      <c r="S3" s="17">
        <f>6+40/60</f>
        <v>6.666666666666667</v>
      </c>
      <c r="T3" s="17">
        <f>6+35/60</f>
        <v>6.583333333333333</v>
      </c>
      <c r="U3" s="17">
        <f>6+38/60</f>
        <v>6.6333333333333329</v>
      </c>
      <c r="V3" s="17">
        <f>6+45/60</f>
        <v>6.75</v>
      </c>
      <c r="W3" s="17">
        <v>6.2329999999999997</v>
      </c>
      <c r="X3" s="17">
        <f>6+26/60</f>
        <v>6.4333333333333336</v>
      </c>
      <c r="Y3" s="17">
        <f>6+20/60</f>
        <v>6.333333333333333</v>
      </c>
      <c r="Z3" s="17">
        <f>6+43/60</f>
        <v>6.7166666666666668</v>
      </c>
      <c r="AA3" s="17">
        <f>6+43/60</f>
        <v>6.7166666666666668</v>
      </c>
      <c r="AB3" s="17">
        <f>6+56/60</f>
        <v>6.9333333333333336</v>
      </c>
      <c r="AC3" s="17">
        <f>6+44/60</f>
        <v>6.7333333333333334</v>
      </c>
      <c r="AD3" s="17">
        <f>6+59/60</f>
        <v>6.9833333333333334</v>
      </c>
    </row>
    <row r="4" spans="1:32" x14ac:dyDescent="0.45">
      <c r="A4" s="15">
        <v>2</v>
      </c>
      <c r="B4" s="17">
        <f>8/60</f>
        <v>0.13333333333333333</v>
      </c>
      <c r="C4" s="17">
        <f>24/60</f>
        <v>0.4</v>
      </c>
      <c r="D4" s="17">
        <v>0</v>
      </c>
      <c r="E4" s="17">
        <f>19/60</f>
        <v>0.31666666666666665</v>
      </c>
      <c r="F4" s="17">
        <f>19/60</f>
        <v>0.31666666666666665</v>
      </c>
      <c r="G4" s="17">
        <f>1+2/60</f>
        <v>1.0333333333333334</v>
      </c>
      <c r="H4" s="17">
        <f>1+5/60</f>
        <v>1.0833333333333333</v>
      </c>
      <c r="I4" s="17">
        <f>2+5/60</f>
        <v>2.0833333333333335</v>
      </c>
      <c r="J4" s="17">
        <f>1+5/60</f>
        <v>1.0833333333333333</v>
      </c>
      <c r="K4" s="17">
        <f>1+3/60</f>
        <v>1.05</v>
      </c>
      <c r="L4" s="17">
        <f>1+38/60</f>
        <v>1.6333333333333333</v>
      </c>
      <c r="M4" s="17">
        <f t="shared" ref="M4:R4" si="2">4+46/60</f>
        <v>4.7666666666666666</v>
      </c>
      <c r="N4" s="17">
        <f t="shared" si="2"/>
        <v>4.7666666666666666</v>
      </c>
      <c r="O4" s="17">
        <f t="shared" si="2"/>
        <v>4.7666666666666666</v>
      </c>
      <c r="P4" s="17">
        <f t="shared" si="2"/>
        <v>4.7666666666666666</v>
      </c>
      <c r="Q4" s="17">
        <f t="shared" si="2"/>
        <v>4.7666666666666666</v>
      </c>
      <c r="R4" s="17">
        <f t="shared" si="2"/>
        <v>4.7666666666666666</v>
      </c>
      <c r="S4" s="17">
        <f>6+41/60</f>
        <v>6.6833333333333336</v>
      </c>
      <c r="T4" s="17">
        <f>6+36/60</f>
        <v>6.6</v>
      </c>
      <c r="U4" s="17">
        <f>6+39/60</f>
        <v>6.65</v>
      </c>
      <c r="V4" s="17">
        <f>6+47/60</f>
        <v>6.7833333333333332</v>
      </c>
      <c r="W4" s="17">
        <v>6.3330000000000002</v>
      </c>
      <c r="X4" s="17">
        <f>6+27/60</f>
        <v>6.45</v>
      </c>
      <c r="Y4" s="17">
        <f>6+20/60</f>
        <v>6.333333333333333</v>
      </c>
      <c r="Z4" s="17">
        <f>6+43/60</f>
        <v>6.7166666666666668</v>
      </c>
      <c r="AA4" s="17">
        <f>6+43/60</f>
        <v>6.7166666666666668</v>
      </c>
      <c r="AB4" s="17">
        <f>6+57/60</f>
        <v>6.95</v>
      </c>
      <c r="AC4" s="17">
        <f>6+45/60</f>
        <v>6.75</v>
      </c>
      <c r="AD4" s="17">
        <f>7</f>
        <v>7</v>
      </c>
    </row>
    <row r="5" spans="1:32" x14ac:dyDescent="0.45">
      <c r="A5" s="15">
        <v>3</v>
      </c>
      <c r="B5" s="17">
        <f>13/60</f>
        <v>0.21666666666666667</v>
      </c>
      <c r="C5" s="17">
        <f>7/60</f>
        <v>0.11666666666666667</v>
      </c>
      <c r="D5" s="17">
        <f>19/60</f>
        <v>0.31666666666666665</v>
      </c>
      <c r="E5" s="17">
        <v>0</v>
      </c>
      <c r="F5" s="17">
        <f>16/60</f>
        <v>0.26666666666666666</v>
      </c>
      <c r="G5" s="17">
        <f>1+12/60</f>
        <v>1.2</v>
      </c>
      <c r="H5" s="17">
        <f>1+14/60</f>
        <v>1.2333333333333334</v>
      </c>
      <c r="I5" s="17">
        <f>2+16/60</f>
        <v>2.2666666666666666</v>
      </c>
      <c r="J5" s="17">
        <f>1+12/60</f>
        <v>1.2</v>
      </c>
      <c r="K5" s="17">
        <f>1+12/60</f>
        <v>1.2</v>
      </c>
      <c r="L5" s="17">
        <f>1+49/60</f>
        <v>1.8166666666666667</v>
      </c>
      <c r="M5" s="17">
        <f t="shared" ref="M5:R6" si="3">4+42/60</f>
        <v>4.7</v>
      </c>
      <c r="N5" s="17">
        <f t="shared" si="3"/>
        <v>4.7</v>
      </c>
      <c r="O5" s="17">
        <f t="shared" si="3"/>
        <v>4.7</v>
      </c>
      <c r="P5" s="17">
        <f t="shared" si="3"/>
        <v>4.7</v>
      </c>
      <c r="Q5" s="17">
        <f t="shared" si="3"/>
        <v>4.7</v>
      </c>
      <c r="R5" s="17">
        <f t="shared" si="3"/>
        <v>4.7</v>
      </c>
      <c r="S5" s="17">
        <f>6+38/60</f>
        <v>6.6333333333333329</v>
      </c>
      <c r="T5" s="17">
        <f>6+33/60</f>
        <v>6.55</v>
      </c>
      <c r="U5" s="17">
        <f>6+36/60</f>
        <v>6.6</v>
      </c>
      <c r="V5" s="17">
        <f>6+43/60</f>
        <v>6.7166666666666668</v>
      </c>
      <c r="W5" s="17">
        <v>6.1669999999999998</v>
      </c>
      <c r="X5" s="17">
        <f>6+24/60</f>
        <v>6.4</v>
      </c>
      <c r="Y5" s="17">
        <f>6+17/60</f>
        <v>6.2833333333333332</v>
      </c>
      <c r="Z5" s="17">
        <f>6+40/60</f>
        <v>6.666666666666667</v>
      </c>
      <c r="AA5" s="17">
        <f>6+40/60</f>
        <v>6.666666666666667</v>
      </c>
      <c r="AB5" s="17">
        <f>6+53/60</f>
        <v>6.8833333333333329</v>
      </c>
      <c r="AC5" s="17">
        <f>6+42/60</f>
        <v>6.7</v>
      </c>
      <c r="AD5" s="17">
        <f>6+57/60</f>
        <v>6.95</v>
      </c>
    </row>
    <row r="6" spans="1:32" x14ac:dyDescent="0.45">
      <c r="A6" s="15">
        <v>4</v>
      </c>
      <c r="B6" s="17">
        <f>13/60</f>
        <v>0.21666666666666667</v>
      </c>
      <c r="C6" s="17">
        <f>4/60</f>
        <v>6.6666666666666666E-2</v>
      </c>
      <c r="D6" s="17">
        <f>19/60</f>
        <v>0.31666666666666665</v>
      </c>
      <c r="E6" s="17">
        <f>16/60</f>
        <v>0.26666666666666666</v>
      </c>
      <c r="F6" s="17">
        <v>0</v>
      </c>
      <c r="G6" s="17">
        <f>1+11/60</f>
        <v>1.1833333333333333</v>
      </c>
      <c r="H6" s="17">
        <f>1+13/60</f>
        <v>1.2166666666666668</v>
      </c>
      <c r="I6" s="17">
        <f>2+15/60</f>
        <v>2.25</v>
      </c>
      <c r="J6" s="17">
        <f>1+11/60</f>
        <v>1.1833333333333333</v>
      </c>
      <c r="K6" s="17">
        <f>J6</f>
        <v>1.1833333333333333</v>
      </c>
      <c r="L6" s="17">
        <f>1+48/60</f>
        <v>1.8</v>
      </c>
      <c r="M6" s="17">
        <f t="shared" si="3"/>
        <v>4.7</v>
      </c>
      <c r="N6" s="17">
        <f t="shared" si="3"/>
        <v>4.7</v>
      </c>
      <c r="O6" s="17">
        <f t="shared" si="3"/>
        <v>4.7</v>
      </c>
      <c r="P6" s="17">
        <f t="shared" si="3"/>
        <v>4.7</v>
      </c>
      <c r="Q6" s="17">
        <f t="shared" si="3"/>
        <v>4.7</v>
      </c>
      <c r="R6" s="17">
        <f t="shared" si="3"/>
        <v>4.7</v>
      </c>
      <c r="S6" s="17">
        <f>6+38/60</f>
        <v>6.6333333333333329</v>
      </c>
      <c r="T6" s="17">
        <f>6+33/60</f>
        <v>6.55</v>
      </c>
      <c r="U6" s="17">
        <f>6+36/60</f>
        <v>6.6</v>
      </c>
      <c r="V6" s="17">
        <f>6+43/60</f>
        <v>6.7166666666666668</v>
      </c>
      <c r="W6" s="17">
        <v>6.1669999999999998</v>
      </c>
      <c r="X6" s="17">
        <f>6+24/60</f>
        <v>6.4</v>
      </c>
      <c r="Y6" s="17">
        <f>6+16/60</f>
        <v>6.2666666666666666</v>
      </c>
      <c r="Z6" s="17">
        <f>6+39/60</f>
        <v>6.65</v>
      </c>
      <c r="AA6" s="17">
        <f>6+39/60</f>
        <v>6.65</v>
      </c>
      <c r="AB6" s="17">
        <f>6+52/60</f>
        <v>6.8666666666666671</v>
      </c>
      <c r="AC6" s="17">
        <f>6+40/60</f>
        <v>6.666666666666667</v>
      </c>
      <c r="AD6" s="17">
        <f>6+56/60</f>
        <v>6.9333333333333336</v>
      </c>
    </row>
    <row r="7" spans="1:32" x14ac:dyDescent="0.45">
      <c r="A7" s="15">
        <v>5</v>
      </c>
      <c r="B7" s="17">
        <f>1 + 4/60</f>
        <v>1.0666666666666667</v>
      </c>
      <c r="C7" s="17">
        <f>1 +16/60</f>
        <v>1.2666666666666666</v>
      </c>
      <c r="D7" s="17">
        <f>1+2/60</f>
        <v>1.0333333333333334</v>
      </c>
      <c r="E7" s="17">
        <f>1+12/60</f>
        <v>1.2</v>
      </c>
      <c r="F7" s="17">
        <f>1+11/60</f>
        <v>1.1833333333333333</v>
      </c>
      <c r="G7" s="17">
        <v>0</v>
      </c>
      <c r="H7" s="17">
        <f>10/60</f>
        <v>0.16666666666666666</v>
      </c>
      <c r="I7" s="17">
        <f>1+12/60</f>
        <v>1.2</v>
      </c>
      <c r="J7" s="17">
        <f>7/60</f>
        <v>0.11666666666666667</v>
      </c>
      <c r="K7" s="17">
        <f>7/60</f>
        <v>0.11666666666666667</v>
      </c>
      <c r="L7" s="17">
        <f>45/60</f>
        <v>0.75</v>
      </c>
      <c r="M7" s="17">
        <f t="shared" ref="M7:R7" si="4">4+17/60</f>
        <v>4.2833333333333332</v>
      </c>
      <c r="N7" s="17">
        <f t="shared" si="4"/>
        <v>4.2833333333333332</v>
      </c>
      <c r="O7" s="17">
        <f t="shared" si="4"/>
        <v>4.2833333333333332</v>
      </c>
      <c r="P7" s="17">
        <f t="shared" si="4"/>
        <v>4.2833333333333332</v>
      </c>
      <c r="Q7" s="17">
        <f t="shared" si="4"/>
        <v>4.2833333333333332</v>
      </c>
      <c r="R7" s="17">
        <f t="shared" si="4"/>
        <v>4.2833333333333332</v>
      </c>
      <c r="S7" s="17">
        <f>6+12/60</f>
        <v>6.2</v>
      </c>
      <c r="T7" s="17">
        <f>6+7/60</f>
        <v>6.1166666666666663</v>
      </c>
      <c r="U7" s="17">
        <f>6+10/60</f>
        <v>6.166666666666667</v>
      </c>
      <c r="V7" s="17">
        <f>6+18/60</f>
        <v>6.3</v>
      </c>
      <c r="W7" s="17">
        <v>6.2830000000000004</v>
      </c>
      <c r="X7" s="17">
        <f>5+58/60</f>
        <v>5.9666666666666668</v>
      </c>
      <c r="Y7" s="17">
        <f>5+51/60</f>
        <v>5.85</v>
      </c>
      <c r="Z7" s="17">
        <f>6+14/60</f>
        <v>6.2333333333333334</v>
      </c>
      <c r="AA7" s="17">
        <f>6+14/60</f>
        <v>6.2333333333333334</v>
      </c>
      <c r="AB7" s="17">
        <f>6+27/60</f>
        <v>6.45</v>
      </c>
      <c r="AC7" s="17">
        <f>6+16/60</f>
        <v>6.2666666666666666</v>
      </c>
      <c r="AD7" s="17">
        <f>6+31/60</f>
        <v>6.5166666666666666</v>
      </c>
    </row>
    <row r="8" spans="1:32" x14ac:dyDescent="0.45">
      <c r="A8" s="15">
        <v>6</v>
      </c>
      <c r="B8" s="17">
        <f>1 + 6/60</f>
        <v>1.1000000000000001</v>
      </c>
      <c r="C8" s="17">
        <f>1+19/60</f>
        <v>1.3166666666666667</v>
      </c>
      <c r="D8" s="17">
        <f>1+5/60</f>
        <v>1.0833333333333333</v>
      </c>
      <c r="E8" s="17">
        <f>1+14/60</f>
        <v>1.2333333333333334</v>
      </c>
      <c r="F8" s="17">
        <f>1+13/60</f>
        <v>1.2166666666666668</v>
      </c>
      <c r="G8" s="17">
        <f>10/60</f>
        <v>0.16666666666666666</v>
      </c>
      <c r="H8" s="17">
        <v>0</v>
      </c>
      <c r="I8" s="17">
        <f>1+10/60</f>
        <v>1.1666666666666667</v>
      </c>
      <c r="J8" s="17">
        <f>4/60</f>
        <v>6.6666666666666666E-2</v>
      </c>
      <c r="K8" s="17">
        <f>13/60</f>
        <v>0.21666666666666667</v>
      </c>
      <c r="L8" s="17">
        <f>43/60</f>
        <v>0.71666666666666667</v>
      </c>
      <c r="M8" s="17">
        <f t="shared" ref="M8:R8" si="5">4+26/60</f>
        <v>4.4333333333333336</v>
      </c>
      <c r="N8" s="17">
        <f t="shared" si="5"/>
        <v>4.4333333333333336</v>
      </c>
      <c r="O8" s="17">
        <f t="shared" si="5"/>
        <v>4.4333333333333336</v>
      </c>
      <c r="P8" s="17">
        <f t="shared" si="5"/>
        <v>4.4333333333333336</v>
      </c>
      <c r="Q8" s="17">
        <f t="shared" si="5"/>
        <v>4.4333333333333336</v>
      </c>
      <c r="R8" s="17">
        <f t="shared" si="5"/>
        <v>4.4333333333333336</v>
      </c>
      <c r="S8" s="17">
        <f>6+23/60</f>
        <v>6.3833333333333337</v>
      </c>
      <c r="T8" s="17">
        <f>6+18/60</f>
        <v>6.3</v>
      </c>
      <c r="U8" s="17">
        <f>6+21/60</f>
        <v>6.35</v>
      </c>
      <c r="V8" s="17">
        <f>6+29/60</f>
        <v>6.4833333333333334</v>
      </c>
      <c r="W8" s="17">
        <v>6.2329999999999997</v>
      </c>
      <c r="X8" s="17">
        <f>6+9/60</f>
        <v>6.15</v>
      </c>
      <c r="Y8" s="17">
        <f>6+1/60</f>
        <v>6.0166666666666666</v>
      </c>
      <c r="Z8" s="17">
        <f>6+24/60</f>
        <v>6.4</v>
      </c>
      <c r="AA8" s="17">
        <f>6+24/60</f>
        <v>6.4</v>
      </c>
      <c r="AB8" s="17">
        <f>6+37/60</f>
        <v>6.6166666666666671</v>
      </c>
      <c r="AC8" s="17">
        <f>6+25/60</f>
        <v>6.416666666666667</v>
      </c>
      <c r="AD8" s="17">
        <f>6+41/60</f>
        <v>6.6833333333333336</v>
      </c>
    </row>
    <row r="9" spans="1:32" x14ac:dyDescent="0.45">
      <c r="A9" s="15">
        <v>7</v>
      </c>
      <c r="B9" s="17">
        <f>2+7/60</f>
        <v>2.1166666666666667</v>
      </c>
      <c r="C9" s="17">
        <f>2+20/60</f>
        <v>2.3333333333333335</v>
      </c>
      <c r="D9" s="17">
        <f>2+5/60</f>
        <v>2.0833333333333335</v>
      </c>
      <c r="E9" s="17">
        <f>2+16/60</f>
        <v>2.2666666666666666</v>
      </c>
      <c r="F9" s="17">
        <f>2+15/60</f>
        <v>2.25</v>
      </c>
      <c r="G9" s="17">
        <f>1+12/60</f>
        <v>1.2</v>
      </c>
      <c r="H9" s="17">
        <f>1+10/60</f>
        <v>1.1666666666666667</v>
      </c>
      <c r="I9" s="17">
        <v>0</v>
      </c>
      <c r="J9" s="17">
        <f>1+4/60</f>
        <v>1.0666666666666667</v>
      </c>
      <c r="K9" s="17">
        <f>1+3/60</f>
        <v>1.05</v>
      </c>
      <c r="L9" s="17">
        <f>28/60</f>
        <v>0.46666666666666667</v>
      </c>
      <c r="M9" s="17">
        <f t="shared" ref="M9:R9" si="6">5+26/60</f>
        <v>5.4333333333333336</v>
      </c>
      <c r="N9" s="17">
        <f t="shared" si="6"/>
        <v>5.4333333333333336</v>
      </c>
      <c r="O9" s="17">
        <f t="shared" si="6"/>
        <v>5.4333333333333336</v>
      </c>
      <c r="P9" s="17">
        <f t="shared" si="6"/>
        <v>5.4333333333333336</v>
      </c>
      <c r="Q9" s="17">
        <f t="shared" si="6"/>
        <v>5.4333333333333336</v>
      </c>
      <c r="R9" s="17">
        <f t="shared" si="6"/>
        <v>5.4333333333333336</v>
      </c>
      <c r="S9" s="17">
        <f>7+25/60</f>
        <v>7.416666666666667</v>
      </c>
      <c r="T9" s="17">
        <f>7+19/60</f>
        <v>7.3166666666666664</v>
      </c>
      <c r="U9" s="17">
        <f>7+23/60</f>
        <v>7.3833333333333337</v>
      </c>
      <c r="V9" s="17">
        <v>7.5</v>
      </c>
      <c r="W9" s="17">
        <v>7.0670000000000002</v>
      </c>
      <c r="X9" s="17">
        <f>7+10/60</f>
        <v>7.166666666666667</v>
      </c>
      <c r="Y9" s="17">
        <f>7+3/60</f>
        <v>7.05</v>
      </c>
      <c r="Z9" s="17">
        <f>7+26/60</f>
        <v>7.4333333333333336</v>
      </c>
      <c r="AA9" s="17">
        <f>7+26/60</f>
        <v>7.4333333333333336</v>
      </c>
      <c r="AB9" s="17">
        <f>7+39/60</f>
        <v>7.65</v>
      </c>
      <c r="AC9" s="17">
        <f>7+28/60</f>
        <v>7.4666666666666668</v>
      </c>
      <c r="AD9" s="17">
        <f>7+43/60</f>
        <v>7.7166666666666668</v>
      </c>
    </row>
    <row r="10" spans="1:32" x14ac:dyDescent="0.45">
      <c r="A10" s="15">
        <v>8</v>
      </c>
      <c r="B10" s="17">
        <f>1 + 4/60</f>
        <v>1.0666666666666667</v>
      </c>
      <c r="C10" s="17">
        <f>1+16/60</f>
        <v>1.2666666666666666</v>
      </c>
      <c r="D10" s="17">
        <f>1+5/60</f>
        <v>1.0833333333333333</v>
      </c>
      <c r="E10" s="17">
        <f>1+12/60</f>
        <v>1.2</v>
      </c>
      <c r="F10" s="17">
        <f>1+11/60</f>
        <v>1.1833333333333333</v>
      </c>
      <c r="G10" s="17">
        <f>7/60</f>
        <v>0.11666666666666667</v>
      </c>
      <c r="H10" s="17">
        <f>4/60</f>
        <v>6.6666666666666666E-2</v>
      </c>
      <c r="I10" s="17">
        <f>1+4/60</f>
        <v>1.0666666666666667</v>
      </c>
      <c r="J10" s="17">
        <v>0</v>
      </c>
      <c r="K10" s="17">
        <f>19/60</f>
        <v>0.31666666666666665</v>
      </c>
      <c r="L10" s="17">
        <f>42/60</f>
        <v>0.7</v>
      </c>
      <c r="M10" s="17">
        <f t="shared" ref="M10:R10" si="7">4+24/60</f>
        <v>4.4000000000000004</v>
      </c>
      <c r="N10" s="17">
        <f t="shared" si="7"/>
        <v>4.4000000000000004</v>
      </c>
      <c r="O10" s="17">
        <f t="shared" si="7"/>
        <v>4.4000000000000004</v>
      </c>
      <c r="P10" s="17">
        <f t="shared" si="7"/>
        <v>4.4000000000000004</v>
      </c>
      <c r="Q10" s="17">
        <f t="shared" si="7"/>
        <v>4.4000000000000004</v>
      </c>
      <c r="R10" s="17">
        <f t="shared" si="7"/>
        <v>4.4000000000000004</v>
      </c>
      <c r="S10" s="17">
        <f>6+23/60</f>
        <v>6.3833333333333337</v>
      </c>
      <c r="T10" s="17">
        <f>6+17/60</f>
        <v>6.2833333333333332</v>
      </c>
      <c r="U10" s="17">
        <f>6+21/60</f>
        <v>6.35</v>
      </c>
      <c r="V10" s="17">
        <f>6+28/60</f>
        <v>6.4666666666666668</v>
      </c>
      <c r="W10" s="17">
        <v>6.2169999999999996</v>
      </c>
      <c r="X10" s="17">
        <f>6+8/60</f>
        <v>6.1333333333333337</v>
      </c>
      <c r="Y10" s="17">
        <v>6</v>
      </c>
      <c r="Z10" s="17">
        <v>6</v>
      </c>
      <c r="AA10" s="17">
        <v>6</v>
      </c>
      <c r="AB10" s="14">
        <f>6+36/60</f>
        <v>6.6</v>
      </c>
      <c r="AC10" s="17">
        <f>6+24/60</f>
        <v>6.4</v>
      </c>
      <c r="AD10" s="17">
        <f>6+25/60</f>
        <v>6.416666666666667</v>
      </c>
    </row>
    <row r="11" spans="1:32" x14ac:dyDescent="0.45">
      <c r="A11" s="15">
        <v>9</v>
      </c>
      <c r="B11" s="17">
        <f>B10</f>
        <v>1.0666666666666667</v>
      </c>
      <c r="C11" s="17">
        <f>1+17/60</f>
        <v>1.2833333333333332</v>
      </c>
      <c r="D11" s="17">
        <f>1+3/60</f>
        <v>1.05</v>
      </c>
      <c r="E11" s="17">
        <f>1+12/60</f>
        <v>1.2</v>
      </c>
      <c r="F11" s="17">
        <f>F10</f>
        <v>1.1833333333333333</v>
      </c>
      <c r="G11" s="17">
        <f>7/60</f>
        <v>0.11666666666666667</v>
      </c>
      <c r="H11" s="17">
        <f>13/60</f>
        <v>0.21666666666666667</v>
      </c>
      <c r="I11" s="17">
        <f>1+3/60</f>
        <v>1.05</v>
      </c>
      <c r="J11" s="17">
        <f>19/60</f>
        <v>0.31666666666666665</v>
      </c>
      <c r="K11" s="17">
        <v>0</v>
      </c>
      <c r="L11" s="17">
        <f>40/60</f>
        <v>0.66666666666666663</v>
      </c>
      <c r="M11" s="14">
        <f t="shared" ref="M11:R11" si="8">4+23/60</f>
        <v>4.3833333333333337</v>
      </c>
      <c r="N11" s="14">
        <f t="shared" si="8"/>
        <v>4.3833333333333337</v>
      </c>
      <c r="O11" s="14">
        <f t="shared" si="8"/>
        <v>4.3833333333333337</v>
      </c>
      <c r="P11" s="14">
        <f t="shared" si="8"/>
        <v>4.3833333333333337</v>
      </c>
      <c r="Q11" s="14">
        <f t="shared" si="8"/>
        <v>4.3833333333333337</v>
      </c>
      <c r="R11" s="14">
        <f t="shared" si="8"/>
        <v>4.3833333333333337</v>
      </c>
      <c r="S11" s="17">
        <f>6+22/60</f>
        <v>6.3666666666666663</v>
      </c>
      <c r="T11" s="17">
        <f>6+16/60</f>
        <v>6.2666666666666666</v>
      </c>
      <c r="U11" s="17">
        <f>6+20/60</f>
        <v>6.333333333333333</v>
      </c>
      <c r="V11" s="17">
        <f>6+27/60</f>
        <v>6.45</v>
      </c>
      <c r="W11" s="17">
        <v>6.2</v>
      </c>
      <c r="X11" s="17">
        <f>6+7/60</f>
        <v>6.1166666666666663</v>
      </c>
      <c r="Y11" s="17">
        <f>5+59/60</f>
        <v>5.9833333333333334</v>
      </c>
      <c r="Z11" s="17">
        <f>6+22/60</f>
        <v>6.3666666666666663</v>
      </c>
      <c r="AA11" s="17">
        <f>6+22/60</f>
        <v>6.3666666666666663</v>
      </c>
      <c r="AB11" s="17">
        <f>6+35/60</f>
        <v>6.583333333333333</v>
      </c>
      <c r="AC11" s="17">
        <f>6+23/60</f>
        <v>6.3833333333333337</v>
      </c>
      <c r="AD11" s="17">
        <f>6+24/60</f>
        <v>6.4</v>
      </c>
    </row>
    <row r="12" spans="1:32" x14ac:dyDescent="0.45">
      <c r="A12" s="15">
        <v>10</v>
      </c>
      <c r="B12" s="17">
        <f>L2</f>
        <v>1.6666666666666665</v>
      </c>
      <c r="C12" s="17">
        <f>1+54/60</f>
        <v>1.9</v>
      </c>
      <c r="D12" s="17">
        <f>1+38/60</f>
        <v>1.6333333333333333</v>
      </c>
      <c r="E12" s="17">
        <f>1+49/60</f>
        <v>1.8166666666666667</v>
      </c>
      <c r="F12" s="17">
        <f>1+48/60</f>
        <v>1.8</v>
      </c>
      <c r="G12" s="17">
        <f>45/60</f>
        <v>0.75</v>
      </c>
      <c r="H12" s="17">
        <f>43/60</f>
        <v>0.71666666666666667</v>
      </c>
      <c r="I12" s="17">
        <f>28/60</f>
        <v>0.46666666666666667</v>
      </c>
      <c r="J12" s="17">
        <f>42/60</f>
        <v>0.7</v>
      </c>
      <c r="K12" s="17">
        <f>40/60</f>
        <v>0.66666666666666663</v>
      </c>
      <c r="L12" s="17">
        <v>0</v>
      </c>
      <c r="M12" s="17">
        <v>5</v>
      </c>
      <c r="N12" s="17">
        <v>5</v>
      </c>
      <c r="O12" s="17">
        <v>5</v>
      </c>
      <c r="P12" s="17">
        <v>5</v>
      </c>
      <c r="Q12" s="17">
        <v>5</v>
      </c>
      <c r="R12" s="17">
        <v>5</v>
      </c>
      <c r="S12" s="17">
        <f>6+58/60</f>
        <v>6.9666666666666668</v>
      </c>
      <c r="T12" s="17">
        <f>6+53/60</f>
        <v>6.8833333333333329</v>
      </c>
      <c r="U12" s="17">
        <f>6+56/60</f>
        <v>6.9333333333333336</v>
      </c>
      <c r="V12" s="17">
        <f>7+4/60</f>
        <v>7.0666666666666664</v>
      </c>
      <c r="W12" s="17">
        <v>6.633</v>
      </c>
      <c r="X12" s="17">
        <f>6+44/60</f>
        <v>6.7333333333333334</v>
      </c>
      <c r="Y12" s="17">
        <f>6+37/60</f>
        <v>6.6166666666666671</v>
      </c>
      <c r="Z12" s="17">
        <v>7</v>
      </c>
      <c r="AA12" s="17">
        <v>7</v>
      </c>
      <c r="AB12" s="17">
        <f>7+13/60</f>
        <v>7.2166666666666668</v>
      </c>
      <c r="AC12" s="17">
        <f>7+1/60</f>
        <v>7.0166666666666666</v>
      </c>
      <c r="AD12" s="17">
        <f>7+16/60</f>
        <v>7.2666666666666666</v>
      </c>
    </row>
    <row r="13" spans="1:32" x14ac:dyDescent="0.45">
      <c r="A13" s="15">
        <v>11</v>
      </c>
      <c r="B13" s="17">
        <f t="shared" ref="B13:B18" si="9">4+41/60</f>
        <v>4.6833333333333336</v>
      </c>
      <c r="C13" s="17">
        <f t="shared" ref="C13:C18" si="10">4+45/60</f>
        <v>4.75</v>
      </c>
      <c r="D13" s="17">
        <f t="shared" ref="D13:D18" si="11">4+46/60</f>
        <v>4.7666666666666666</v>
      </c>
      <c r="E13" s="17">
        <f>4+42/60</f>
        <v>4.7</v>
      </c>
      <c r="F13" s="17">
        <f>4+42/60</f>
        <v>4.7</v>
      </c>
      <c r="G13" s="17">
        <f>4+17/60</f>
        <v>4.2833333333333332</v>
      </c>
      <c r="H13" s="17">
        <f t="shared" ref="H13:H18" si="12">4+26/60</f>
        <v>4.4333333333333336</v>
      </c>
      <c r="I13" s="17">
        <f>5+26/60</f>
        <v>5.4333333333333336</v>
      </c>
      <c r="J13" s="17">
        <f>4+24/60</f>
        <v>4.4000000000000004</v>
      </c>
      <c r="K13" s="14">
        <f>4+23/60</f>
        <v>4.3833333333333337</v>
      </c>
      <c r="L13" s="17">
        <v>5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f t="shared" ref="S13:S18" si="13">5+5/60</f>
        <v>5.083333333333333</v>
      </c>
      <c r="T13" s="17">
        <f t="shared" ref="T13:T18" si="14">4+59/60</f>
        <v>4.9833333333333334</v>
      </c>
      <c r="U13" s="17">
        <f t="shared" ref="U13:U18" si="15">5+3/60</f>
        <v>5.05</v>
      </c>
      <c r="V13" s="17">
        <f t="shared" ref="V13:V18" si="16">5+10/60</f>
        <v>5.166666666666667</v>
      </c>
      <c r="W13" s="17">
        <v>3</v>
      </c>
      <c r="X13" s="17">
        <f t="shared" ref="X13:X18" si="17">4+5/6</f>
        <v>4.833333333333333</v>
      </c>
      <c r="Y13" s="17">
        <f t="shared" ref="Y13:Y18" si="18">4+55/60</f>
        <v>4.916666666666667</v>
      </c>
      <c r="Z13" s="17">
        <f t="shared" ref="Z13:AA18" si="19">5+19/60</f>
        <v>5.3166666666666664</v>
      </c>
      <c r="AA13" s="17">
        <f t="shared" si="19"/>
        <v>5.3166666666666664</v>
      </c>
      <c r="AB13" s="17">
        <f t="shared" ref="AB13:AB18" si="20">5+32/60</f>
        <v>5.5333333333333332</v>
      </c>
      <c r="AC13" s="17">
        <f t="shared" ref="AC13:AC18" si="21">5+20/60</f>
        <v>5.333333333333333</v>
      </c>
      <c r="AD13" s="17">
        <f t="shared" ref="AD13:AD18" si="22">5+36/60</f>
        <v>5.6</v>
      </c>
    </row>
    <row r="14" spans="1:32" x14ac:dyDescent="0.45">
      <c r="A14" s="15">
        <v>12</v>
      </c>
      <c r="B14" s="17">
        <f t="shared" si="9"/>
        <v>4.6833333333333336</v>
      </c>
      <c r="C14" s="17">
        <f t="shared" si="10"/>
        <v>4.75</v>
      </c>
      <c r="D14" s="17">
        <f t="shared" si="11"/>
        <v>4.7666666666666666</v>
      </c>
      <c r="E14" s="17">
        <f t="shared" ref="E14:F18" si="23">4+42/60</f>
        <v>4.7</v>
      </c>
      <c r="F14" s="17">
        <f t="shared" si="23"/>
        <v>4.7</v>
      </c>
      <c r="G14" s="17">
        <f t="shared" ref="G14:G18" si="24">4+17/60</f>
        <v>4.2833333333333332</v>
      </c>
      <c r="H14" s="17">
        <f t="shared" si="12"/>
        <v>4.4333333333333336</v>
      </c>
      <c r="I14" s="17">
        <f t="shared" ref="I14:I18" si="25">5+26/60</f>
        <v>5.4333333333333336</v>
      </c>
      <c r="J14" s="17">
        <f t="shared" ref="J14:J18" si="26">4+24/60</f>
        <v>4.4000000000000004</v>
      </c>
      <c r="K14" s="14">
        <f t="shared" ref="K14:K18" si="27">4+23/60</f>
        <v>4.3833333333333337</v>
      </c>
      <c r="L14" s="17">
        <v>5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f t="shared" si="13"/>
        <v>5.083333333333333</v>
      </c>
      <c r="T14" s="17">
        <f t="shared" si="14"/>
        <v>4.9833333333333334</v>
      </c>
      <c r="U14" s="17">
        <f t="shared" si="15"/>
        <v>5.05</v>
      </c>
      <c r="V14" s="17">
        <f t="shared" si="16"/>
        <v>5.166666666666667</v>
      </c>
      <c r="W14" s="17">
        <v>3</v>
      </c>
      <c r="X14" s="17">
        <f t="shared" si="17"/>
        <v>4.833333333333333</v>
      </c>
      <c r="Y14" s="17">
        <f t="shared" si="18"/>
        <v>4.916666666666667</v>
      </c>
      <c r="Z14" s="17">
        <f t="shared" si="19"/>
        <v>5.3166666666666664</v>
      </c>
      <c r="AA14" s="17">
        <f t="shared" si="19"/>
        <v>5.3166666666666664</v>
      </c>
      <c r="AB14" s="17">
        <f t="shared" si="20"/>
        <v>5.5333333333333332</v>
      </c>
      <c r="AC14" s="17">
        <f t="shared" si="21"/>
        <v>5.333333333333333</v>
      </c>
      <c r="AD14" s="17">
        <f t="shared" si="22"/>
        <v>5.6</v>
      </c>
    </row>
    <row r="15" spans="1:32" x14ac:dyDescent="0.45">
      <c r="A15" s="15">
        <v>13</v>
      </c>
      <c r="B15" s="17">
        <f t="shared" si="9"/>
        <v>4.6833333333333336</v>
      </c>
      <c r="C15" s="17">
        <f t="shared" si="10"/>
        <v>4.75</v>
      </c>
      <c r="D15" s="17">
        <f t="shared" si="11"/>
        <v>4.7666666666666666</v>
      </c>
      <c r="E15" s="17">
        <f t="shared" si="23"/>
        <v>4.7</v>
      </c>
      <c r="F15" s="17">
        <f t="shared" si="23"/>
        <v>4.7</v>
      </c>
      <c r="G15" s="17">
        <f t="shared" si="24"/>
        <v>4.2833333333333332</v>
      </c>
      <c r="H15" s="17">
        <f t="shared" si="12"/>
        <v>4.4333333333333336</v>
      </c>
      <c r="I15" s="17">
        <f t="shared" si="25"/>
        <v>5.4333333333333336</v>
      </c>
      <c r="J15" s="17">
        <f t="shared" si="26"/>
        <v>4.4000000000000004</v>
      </c>
      <c r="K15" s="14">
        <f t="shared" si="27"/>
        <v>4.3833333333333337</v>
      </c>
      <c r="L15" s="17">
        <v>5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f t="shared" si="13"/>
        <v>5.083333333333333</v>
      </c>
      <c r="T15" s="17">
        <f t="shared" si="14"/>
        <v>4.9833333333333334</v>
      </c>
      <c r="U15" s="17">
        <f t="shared" si="15"/>
        <v>5.05</v>
      </c>
      <c r="V15" s="17">
        <f t="shared" si="16"/>
        <v>5.166666666666667</v>
      </c>
      <c r="W15" s="17">
        <v>3</v>
      </c>
      <c r="X15" s="17">
        <f t="shared" si="17"/>
        <v>4.833333333333333</v>
      </c>
      <c r="Y15" s="17">
        <f t="shared" si="18"/>
        <v>4.916666666666667</v>
      </c>
      <c r="Z15" s="17">
        <f t="shared" si="19"/>
        <v>5.3166666666666664</v>
      </c>
      <c r="AA15" s="17">
        <f t="shared" si="19"/>
        <v>5.3166666666666664</v>
      </c>
      <c r="AB15" s="17">
        <f t="shared" si="20"/>
        <v>5.5333333333333332</v>
      </c>
      <c r="AC15" s="17">
        <f t="shared" si="21"/>
        <v>5.333333333333333</v>
      </c>
      <c r="AD15" s="17">
        <f t="shared" si="22"/>
        <v>5.6</v>
      </c>
    </row>
    <row r="16" spans="1:32" x14ac:dyDescent="0.45">
      <c r="A16" s="15">
        <v>14</v>
      </c>
      <c r="B16" s="17">
        <f t="shared" si="9"/>
        <v>4.6833333333333336</v>
      </c>
      <c r="C16" s="17">
        <f t="shared" si="10"/>
        <v>4.75</v>
      </c>
      <c r="D16" s="17">
        <f t="shared" si="11"/>
        <v>4.7666666666666666</v>
      </c>
      <c r="E16" s="17">
        <f t="shared" si="23"/>
        <v>4.7</v>
      </c>
      <c r="F16" s="17">
        <f t="shared" si="23"/>
        <v>4.7</v>
      </c>
      <c r="G16" s="17">
        <f t="shared" si="24"/>
        <v>4.2833333333333332</v>
      </c>
      <c r="H16" s="17">
        <f t="shared" si="12"/>
        <v>4.4333333333333336</v>
      </c>
      <c r="I16" s="17">
        <f t="shared" si="25"/>
        <v>5.4333333333333336</v>
      </c>
      <c r="J16" s="17">
        <f t="shared" si="26"/>
        <v>4.4000000000000004</v>
      </c>
      <c r="K16" s="14">
        <f t="shared" si="27"/>
        <v>4.3833333333333337</v>
      </c>
      <c r="L16" s="17">
        <v>5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f t="shared" si="13"/>
        <v>5.083333333333333</v>
      </c>
      <c r="T16" s="17">
        <f t="shared" si="14"/>
        <v>4.9833333333333334</v>
      </c>
      <c r="U16" s="17">
        <f t="shared" si="15"/>
        <v>5.05</v>
      </c>
      <c r="V16" s="17">
        <f t="shared" si="16"/>
        <v>5.166666666666667</v>
      </c>
      <c r="W16" s="17">
        <v>3</v>
      </c>
      <c r="X16" s="17">
        <f t="shared" si="17"/>
        <v>4.833333333333333</v>
      </c>
      <c r="Y16" s="17">
        <f t="shared" si="18"/>
        <v>4.916666666666667</v>
      </c>
      <c r="Z16" s="17">
        <f t="shared" si="19"/>
        <v>5.3166666666666664</v>
      </c>
      <c r="AA16" s="17">
        <f t="shared" si="19"/>
        <v>5.3166666666666664</v>
      </c>
      <c r="AB16" s="17">
        <f t="shared" si="20"/>
        <v>5.5333333333333332</v>
      </c>
      <c r="AC16" s="17">
        <f t="shared" si="21"/>
        <v>5.333333333333333</v>
      </c>
      <c r="AD16" s="17">
        <f t="shared" si="22"/>
        <v>5.6</v>
      </c>
      <c r="AE16" s="17"/>
      <c r="AF16" s="17"/>
    </row>
    <row r="17" spans="1:31" x14ac:dyDescent="0.45">
      <c r="A17" s="15">
        <v>15</v>
      </c>
      <c r="B17" s="17">
        <f t="shared" si="9"/>
        <v>4.6833333333333336</v>
      </c>
      <c r="C17" s="17">
        <f t="shared" si="10"/>
        <v>4.75</v>
      </c>
      <c r="D17" s="17">
        <f t="shared" si="11"/>
        <v>4.7666666666666666</v>
      </c>
      <c r="E17" s="17">
        <f t="shared" si="23"/>
        <v>4.7</v>
      </c>
      <c r="F17" s="17">
        <f t="shared" si="23"/>
        <v>4.7</v>
      </c>
      <c r="G17" s="17">
        <f t="shared" si="24"/>
        <v>4.2833333333333332</v>
      </c>
      <c r="H17" s="17">
        <f t="shared" si="12"/>
        <v>4.4333333333333336</v>
      </c>
      <c r="I17" s="17">
        <f t="shared" si="25"/>
        <v>5.4333333333333336</v>
      </c>
      <c r="J17" s="17">
        <f t="shared" si="26"/>
        <v>4.4000000000000004</v>
      </c>
      <c r="K17" s="14">
        <f t="shared" si="27"/>
        <v>4.3833333333333337</v>
      </c>
      <c r="L17" s="17">
        <v>5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f t="shared" si="13"/>
        <v>5.083333333333333</v>
      </c>
      <c r="T17" s="17">
        <f t="shared" si="14"/>
        <v>4.9833333333333334</v>
      </c>
      <c r="U17" s="17">
        <f t="shared" si="15"/>
        <v>5.05</v>
      </c>
      <c r="V17" s="17">
        <f t="shared" si="16"/>
        <v>5.166666666666667</v>
      </c>
      <c r="W17" s="17">
        <v>3</v>
      </c>
      <c r="X17" s="17">
        <f t="shared" si="17"/>
        <v>4.833333333333333</v>
      </c>
      <c r="Y17" s="17">
        <f t="shared" si="18"/>
        <v>4.916666666666667</v>
      </c>
      <c r="Z17" s="17">
        <f t="shared" si="19"/>
        <v>5.3166666666666664</v>
      </c>
      <c r="AA17" s="17">
        <f t="shared" si="19"/>
        <v>5.3166666666666664</v>
      </c>
      <c r="AB17" s="17">
        <f t="shared" si="20"/>
        <v>5.5333333333333332</v>
      </c>
      <c r="AC17" s="17">
        <f t="shared" si="21"/>
        <v>5.333333333333333</v>
      </c>
      <c r="AD17" s="17">
        <f t="shared" si="22"/>
        <v>5.6</v>
      </c>
      <c r="AE17" s="17"/>
    </row>
    <row r="18" spans="1:31" x14ac:dyDescent="0.45">
      <c r="A18" s="15">
        <v>16</v>
      </c>
      <c r="B18" s="17">
        <f t="shared" si="9"/>
        <v>4.6833333333333336</v>
      </c>
      <c r="C18" s="17">
        <f t="shared" si="10"/>
        <v>4.75</v>
      </c>
      <c r="D18" s="17">
        <f t="shared" si="11"/>
        <v>4.7666666666666666</v>
      </c>
      <c r="E18" s="17">
        <f t="shared" si="23"/>
        <v>4.7</v>
      </c>
      <c r="F18" s="17">
        <f t="shared" si="23"/>
        <v>4.7</v>
      </c>
      <c r="G18" s="17">
        <f t="shared" si="24"/>
        <v>4.2833333333333332</v>
      </c>
      <c r="H18" s="17">
        <f t="shared" si="12"/>
        <v>4.4333333333333336</v>
      </c>
      <c r="I18" s="17">
        <f t="shared" si="25"/>
        <v>5.4333333333333336</v>
      </c>
      <c r="J18" s="17">
        <f t="shared" si="26"/>
        <v>4.4000000000000004</v>
      </c>
      <c r="K18" s="14">
        <f t="shared" si="27"/>
        <v>4.3833333333333337</v>
      </c>
      <c r="L18" s="17">
        <v>5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f t="shared" si="13"/>
        <v>5.083333333333333</v>
      </c>
      <c r="T18" s="17">
        <f t="shared" si="14"/>
        <v>4.9833333333333334</v>
      </c>
      <c r="U18" s="17">
        <f t="shared" si="15"/>
        <v>5.05</v>
      </c>
      <c r="V18" s="17">
        <f t="shared" si="16"/>
        <v>5.166666666666667</v>
      </c>
      <c r="W18" s="17">
        <v>3</v>
      </c>
      <c r="X18" s="17">
        <f t="shared" si="17"/>
        <v>4.833333333333333</v>
      </c>
      <c r="Y18" s="17">
        <f t="shared" si="18"/>
        <v>4.916666666666667</v>
      </c>
      <c r="Z18" s="17">
        <f t="shared" si="19"/>
        <v>5.3166666666666664</v>
      </c>
      <c r="AA18" s="17">
        <f t="shared" si="19"/>
        <v>5.3166666666666664</v>
      </c>
      <c r="AB18" s="17">
        <f t="shared" si="20"/>
        <v>5.5333333333333332</v>
      </c>
      <c r="AC18" s="17">
        <f t="shared" si="21"/>
        <v>5.333333333333333</v>
      </c>
      <c r="AD18" s="17">
        <f t="shared" si="22"/>
        <v>5.6</v>
      </c>
    </row>
    <row r="19" spans="1:31" x14ac:dyDescent="0.45">
      <c r="A19" s="15">
        <v>17</v>
      </c>
      <c r="B19" s="17">
        <f>6+36/60</f>
        <v>6.6</v>
      </c>
      <c r="C19" s="17">
        <f>6+40/60</f>
        <v>6.666666666666667</v>
      </c>
      <c r="D19" s="17">
        <f>6+41/60</f>
        <v>6.6833333333333336</v>
      </c>
      <c r="E19" s="17">
        <f>6+38/60</f>
        <v>6.6333333333333329</v>
      </c>
      <c r="F19" s="17">
        <f>6+38/60</f>
        <v>6.6333333333333329</v>
      </c>
      <c r="G19" s="17">
        <f>6+12/60</f>
        <v>6.2</v>
      </c>
      <c r="H19" s="17">
        <f>6+23/60</f>
        <v>6.3833333333333337</v>
      </c>
      <c r="I19" s="17">
        <f>7+25/60</f>
        <v>7.416666666666667</v>
      </c>
      <c r="J19" s="17">
        <f>6+23/60</f>
        <v>6.3833333333333337</v>
      </c>
      <c r="K19" s="17">
        <f>6+22/60</f>
        <v>6.3666666666666663</v>
      </c>
      <c r="L19" s="17">
        <f>6+58/60</f>
        <v>6.9666666666666668</v>
      </c>
      <c r="M19" s="17">
        <f t="shared" ref="M19:R19" si="28">5+5/60</f>
        <v>5.083333333333333</v>
      </c>
      <c r="N19" s="17">
        <f t="shared" si="28"/>
        <v>5.083333333333333</v>
      </c>
      <c r="O19" s="17">
        <f t="shared" si="28"/>
        <v>5.083333333333333</v>
      </c>
      <c r="P19" s="17">
        <f t="shared" si="28"/>
        <v>5.083333333333333</v>
      </c>
      <c r="Q19" s="17">
        <f t="shared" si="28"/>
        <v>5.083333333333333</v>
      </c>
      <c r="R19" s="17">
        <f t="shared" si="28"/>
        <v>5.083333333333333</v>
      </c>
      <c r="S19" s="17">
        <v>0</v>
      </c>
      <c r="T19" s="17">
        <f>8/60</f>
        <v>0.13333333333333333</v>
      </c>
      <c r="U19" s="17">
        <f>10/60</f>
        <v>0.16666666666666666</v>
      </c>
      <c r="V19" s="17">
        <f>16/60</f>
        <v>0.26666666666666666</v>
      </c>
      <c r="W19" s="17">
        <v>0.61699999999999999</v>
      </c>
      <c r="X19" s="17">
        <f>36/60</f>
        <v>0.6</v>
      </c>
      <c r="Y19" s="17">
        <f>4+49/60</f>
        <v>4.8166666666666664</v>
      </c>
      <c r="Z19" s="17">
        <f>4+41/60</f>
        <v>4.6833333333333336</v>
      </c>
      <c r="AA19" s="17">
        <f>4+41/60</f>
        <v>4.6833333333333336</v>
      </c>
      <c r="AB19" s="17">
        <f>4+54/60</f>
        <v>4.9000000000000004</v>
      </c>
      <c r="AC19" s="17">
        <f>4+34/60</f>
        <v>4.5666666666666664</v>
      </c>
      <c r="AD19" s="17">
        <f>4+58/60</f>
        <v>4.9666666666666668</v>
      </c>
    </row>
    <row r="20" spans="1:31" x14ac:dyDescent="0.45">
      <c r="A20" s="15">
        <v>18</v>
      </c>
      <c r="B20" s="17">
        <v>6.5</v>
      </c>
      <c r="C20" s="17">
        <f>6+35/60</f>
        <v>6.583333333333333</v>
      </c>
      <c r="D20" s="17">
        <f>6+36/60</f>
        <v>6.6</v>
      </c>
      <c r="E20" s="17">
        <f>6+33/60</f>
        <v>6.55</v>
      </c>
      <c r="F20" s="17">
        <f>6+33/60</f>
        <v>6.55</v>
      </c>
      <c r="G20" s="17">
        <f>6+7/60</f>
        <v>6.1166666666666663</v>
      </c>
      <c r="H20" s="17">
        <f>6+18/60</f>
        <v>6.3</v>
      </c>
      <c r="I20" s="17">
        <f>7+19/60</f>
        <v>7.3166666666666664</v>
      </c>
      <c r="J20" s="17">
        <f>6+17/60</f>
        <v>6.2833333333333332</v>
      </c>
      <c r="K20" s="17">
        <f>6+16/60</f>
        <v>6.2666666666666666</v>
      </c>
      <c r="L20" s="17">
        <f>6+53/60</f>
        <v>6.8833333333333329</v>
      </c>
      <c r="M20" s="17">
        <f t="shared" ref="M20:R20" si="29">4+59/60</f>
        <v>4.9833333333333334</v>
      </c>
      <c r="N20" s="17">
        <f t="shared" si="29"/>
        <v>4.9833333333333334</v>
      </c>
      <c r="O20" s="17">
        <f t="shared" si="29"/>
        <v>4.9833333333333334</v>
      </c>
      <c r="P20" s="17">
        <f t="shared" si="29"/>
        <v>4.9833333333333334</v>
      </c>
      <c r="Q20" s="17">
        <f t="shared" si="29"/>
        <v>4.9833333333333334</v>
      </c>
      <c r="R20" s="17">
        <f t="shared" si="29"/>
        <v>4.9833333333333334</v>
      </c>
      <c r="S20" s="17">
        <f>8/60</f>
        <v>0.13333333333333333</v>
      </c>
      <c r="T20" s="17">
        <v>0</v>
      </c>
      <c r="U20" s="17">
        <f>6/60</f>
        <v>0.1</v>
      </c>
      <c r="V20" s="17">
        <f>23/60</f>
        <v>0.38333333333333336</v>
      </c>
      <c r="W20" s="17">
        <v>0.55000000000000004</v>
      </c>
      <c r="X20" s="17">
        <f>43/60</f>
        <v>0.71666666666666667</v>
      </c>
      <c r="Y20" s="17">
        <f>4+44/60</f>
        <v>4.7333333333333334</v>
      </c>
      <c r="Z20" s="17">
        <f>4+36/60</f>
        <v>4.5999999999999996</v>
      </c>
      <c r="AA20" s="17">
        <f>4+36/60</f>
        <v>4.5999999999999996</v>
      </c>
      <c r="AB20" s="17">
        <f>4+49/60</f>
        <v>4.8166666666666664</v>
      </c>
      <c r="AC20" s="17">
        <f>4.5</f>
        <v>4.5</v>
      </c>
      <c r="AD20" s="17">
        <f>4+52/60</f>
        <v>4.8666666666666671</v>
      </c>
    </row>
    <row r="21" spans="1:31" x14ac:dyDescent="0.45">
      <c r="A21" s="15">
        <v>19</v>
      </c>
      <c r="B21" s="17">
        <f>6+34/60</f>
        <v>6.5666666666666664</v>
      </c>
      <c r="C21" s="17">
        <f>6+38/60</f>
        <v>6.6333333333333329</v>
      </c>
      <c r="D21" s="17">
        <f>6+39/60</f>
        <v>6.65</v>
      </c>
      <c r="E21" s="17">
        <f>6+36/60</f>
        <v>6.6</v>
      </c>
      <c r="F21" s="17">
        <f>6+36/60</f>
        <v>6.6</v>
      </c>
      <c r="G21" s="17">
        <f>6+10/60</f>
        <v>6.166666666666667</v>
      </c>
      <c r="H21" s="17">
        <f>6+21/60</f>
        <v>6.35</v>
      </c>
      <c r="I21" s="17">
        <f>7+23/60</f>
        <v>7.3833333333333337</v>
      </c>
      <c r="J21" s="17">
        <f>6+21/60</f>
        <v>6.35</v>
      </c>
      <c r="K21" s="17">
        <f>6+20/60</f>
        <v>6.333333333333333</v>
      </c>
      <c r="L21" s="17">
        <f>6+56/60</f>
        <v>6.9333333333333336</v>
      </c>
      <c r="M21" s="17">
        <f t="shared" ref="M21:R21" si="30">5+3/60</f>
        <v>5.05</v>
      </c>
      <c r="N21" s="17">
        <f t="shared" si="30"/>
        <v>5.05</v>
      </c>
      <c r="O21" s="17">
        <f t="shared" si="30"/>
        <v>5.05</v>
      </c>
      <c r="P21" s="17">
        <f t="shared" si="30"/>
        <v>5.05</v>
      </c>
      <c r="Q21" s="17">
        <f t="shared" si="30"/>
        <v>5.05</v>
      </c>
      <c r="R21" s="17">
        <f t="shared" si="30"/>
        <v>5.05</v>
      </c>
      <c r="S21" s="17">
        <f>10/60</f>
        <v>0.16666666666666666</v>
      </c>
      <c r="T21" s="17">
        <f>6/60</f>
        <v>0.1</v>
      </c>
      <c r="U21" s="17">
        <v>0</v>
      </c>
      <c r="V21" s="17">
        <f>22/60</f>
        <v>0.36666666666666664</v>
      </c>
      <c r="W21" s="17">
        <v>0.61699999999999999</v>
      </c>
      <c r="X21" s="17">
        <f>42/60</f>
        <v>0.7</v>
      </c>
      <c r="Y21" s="17">
        <f>4+46/60</f>
        <v>4.7666666666666666</v>
      </c>
      <c r="Z21" s="17">
        <f>4+38/60</f>
        <v>4.6333333333333329</v>
      </c>
      <c r="AA21" s="17">
        <f>4+38/60</f>
        <v>4.6333333333333329</v>
      </c>
      <c r="AB21" s="17">
        <f>4+51/60</f>
        <v>4.8499999999999996</v>
      </c>
      <c r="AC21" s="17">
        <v>4.5</v>
      </c>
      <c r="AD21" s="17">
        <f>4+54/60</f>
        <v>4.9000000000000004</v>
      </c>
    </row>
    <row r="22" spans="1:31" x14ac:dyDescent="0.45">
      <c r="A22" s="15">
        <v>20</v>
      </c>
      <c r="B22" s="17">
        <f>6+39/60</f>
        <v>6.65</v>
      </c>
      <c r="C22" s="17">
        <f>6+45/60</f>
        <v>6.75</v>
      </c>
      <c r="D22" s="17">
        <f>6+47/60</f>
        <v>6.7833333333333332</v>
      </c>
      <c r="E22" s="17">
        <f>6+43/60</f>
        <v>6.7166666666666668</v>
      </c>
      <c r="F22" s="17">
        <f>6+43/60</f>
        <v>6.7166666666666668</v>
      </c>
      <c r="G22" s="17">
        <f>6+18/60</f>
        <v>6.3</v>
      </c>
      <c r="H22" s="17">
        <f>6+29/60</f>
        <v>6.4833333333333334</v>
      </c>
      <c r="I22" s="17">
        <v>7.5</v>
      </c>
      <c r="J22" s="17">
        <f>6+28/60</f>
        <v>6.4666666666666668</v>
      </c>
      <c r="K22" s="17">
        <f>6+27/60</f>
        <v>6.45</v>
      </c>
      <c r="L22" s="17">
        <f>7+4/60</f>
        <v>7.0666666666666664</v>
      </c>
      <c r="M22" s="17">
        <f t="shared" ref="M22:R22" si="31">5+10/60</f>
        <v>5.166666666666667</v>
      </c>
      <c r="N22" s="17">
        <f t="shared" si="31"/>
        <v>5.166666666666667</v>
      </c>
      <c r="O22" s="17">
        <f t="shared" si="31"/>
        <v>5.166666666666667</v>
      </c>
      <c r="P22" s="17">
        <f t="shared" si="31"/>
        <v>5.166666666666667</v>
      </c>
      <c r="Q22" s="17">
        <f t="shared" si="31"/>
        <v>5.166666666666667</v>
      </c>
      <c r="R22" s="17">
        <f t="shared" si="31"/>
        <v>5.166666666666667</v>
      </c>
      <c r="S22" s="17">
        <f>16/60</f>
        <v>0.26666666666666666</v>
      </c>
      <c r="T22" s="17">
        <f>23/60</f>
        <v>0.38333333333333336</v>
      </c>
      <c r="U22" s="17">
        <f>22/60</f>
        <v>0.36666666666666664</v>
      </c>
      <c r="V22" s="17">
        <v>0</v>
      </c>
      <c r="W22" s="17">
        <v>0.91700000000000004</v>
      </c>
      <c r="X22" s="17">
        <f>28/60</f>
        <v>0.46666666666666667</v>
      </c>
      <c r="Y22" s="17">
        <f>4+55/60</f>
        <v>4.916666666666667</v>
      </c>
      <c r="Z22" s="17">
        <f>4+12/60</f>
        <v>4.2</v>
      </c>
      <c r="AA22" s="17">
        <f>4+12/60</f>
        <v>4.2</v>
      </c>
      <c r="AB22" s="17">
        <f>4+25/60</f>
        <v>4.416666666666667</v>
      </c>
      <c r="AC22" s="17">
        <f>4+5/60</f>
        <v>4.083333333333333</v>
      </c>
      <c r="AD22" s="17">
        <f>4.5</f>
        <v>4.5</v>
      </c>
    </row>
    <row r="23" spans="1:31" x14ac:dyDescent="0.45">
      <c r="A23" s="15">
        <v>21</v>
      </c>
      <c r="B23" s="17">
        <v>6.0830000000000002</v>
      </c>
      <c r="C23" s="17">
        <v>6.2329999999999997</v>
      </c>
      <c r="D23" s="17">
        <v>6.3330000000000002</v>
      </c>
      <c r="E23" s="17">
        <v>6.1669999999999998</v>
      </c>
      <c r="F23" s="17">
        <v>6.1669999999999998</v>
      </c>
      <c r="G23" s="17">
        <v>6.2830000000000004</v>
      </c>
      <c r="H23" s="17">
        <v>6.2329999999999997</v>
      </c>
      <c r="I23" s="17">
        <v>7.0670000000000002</v>
      </c>
      <c r="J23" s="17">
        <v>6.2169999999999996</v>
      </c>
      <c r="K23" s="17">
        <v>6.2</v>
      </c>
      <c r="L23" s="17">
        <v>6.633</v>
      </c>
      <c r="M23" s="17">
        <v>3</v>
      </c>
      <c r="N23" s="17">
        <v>3</v>
      </c>
      <c r="O23" s="17">
        <v>3</v>
      </c>
      <c r="P23" s="17">
        <v>3</v>
      </c>
      <c r="Q23" s="17">
        <v>3</v>
      </c>
      <c r="R23" s="17">
        <v>3</v>
      </c>
      <c r="S23" s="17">
        <v>0.61699999999999999</v>
      </c>
      <c r="T23" s="17">
        <v>0.55000000000000004</v>
      </c>
      <c r="U23" s="17">
        <v>0.61699999999999999</v>
      </c>
      <c r="V23" s="17">
        <v>0.91700000000000004</v>
      </c>
      <c r="W23" s="17">
        <v>0</v>
      </c>
      <c r="X23" s="17">
        <v>0.433</v>
      </c>
      <c r="Y23" s="17">
        <v>4.2667000000000002</v>
      </c>
      <c r="Z23" s="17">
        <v>4.0999999999999996</v>
      </c>
      <c r="AA23" s="17">
        <v>4.0999999999999996</v>
      </c>
      <c r="AB23" s="17">
        <v>4.3330000000000002</v>
      </c>
      <c r="AC23" s="17">
        <v>4</v>
      </c>
      <c r="AD23" s="17">
        <v>4.383</v>
      </c>
    </row>
    <row r="24" spans="1:31" x14ac:dyDescent="0.45">
      <c r="A24" s="15">
        <v>22</v>
      </c>
      <c r="B24" s="17">
        <f>6+20/60</f>
        <v>6.333333333333333</v>
      </c>
      <c r="C24" s="17">
        <f>6+26/60</f>
        <v>6.4333333333333336</v>
      </c>
      <c r="D24" s="17">
        <f>6+27/60</f>
        <v>6.45</v>
      </c>
      <c r="E24" s="17">
        <f>6+24/60</f>
        <v>6.4</v>
      </c>
      <c r="F24" s="17">
        <f>6+24/60</f>
        <v>6.4</v>
      </c>
      <c r="G24" s="17">
        <f>5+58/60</f>
        <v>5.9666666666666668</v>
      </c>
      <c r="H24" s="17">
        <f>6+9/60</f>
        <v>6.15</v>
      </c>
      <c r="I24" s="17">
        <f>7+10/60</f>
        <v>7.166666666666667</v>
      </c>
      <c r="J24" s="17">
        <f>6+8/60</f>
        <v>6.1333333333333337</v>
      </c>
      <c r="K24" s="17">
        <f>6+7/60</f>
        <v>6.1166666666666663</v>
      </c>
      <c r="L24" s="17">
        <f>6+44/60</f>
        <v>6.7333333333333334</v>
      </c>
      <c r="M24" s="17">
        <f t="shared" ref="M24:R24" si="32">4+5/6</f>
        <v>4.833333333333333</v>
      </c>
      <c r="N24" s="17">
        <f t="shared" si="32"/>
        <v>4.833333333333333</v>
      </c>
      <c r="O24" s="17">
        <f t="shared" si="32"/>
        <v>4.833333333333333</v>
      </c>
      <c r="P24" s="17">
        <f t="shared" si="32"/>
        <v>4.833333333333333</v>
      </c>
      <c r="Q24" s="17">
        <f t="shared" si="32"/>
        <v>4.833333333333333</v>
      </c>
      <c r="R24" s="17">
        <f t="shared" si="32"/>
        <v>4.833333333333333</v>
      </c>
      <c r="S24" s="17">
        <f>36/60</f>
        <v>0.6</v>
      </c>
      <c r="T24" s="17">
        <f>43/60</f>
        <v>0.71666666666666667</v>
      </c>
      <c r="U24" s="17">
        <f>42/60</f>
        <v>0.7</v>
      </c>
      <c r="V24" s="17">
        <f>28/60</f>
        <v>0.46666666666666667</v>
      </c>
      <c r="W24" s="17">
        <v>0.433</v>
      </c>
      <c r="X24" s="17">
        <v>0</v>
      </c>
      <c r="Y24" s="17">
        <f>4+36/60</f>
        <v>4.5999999999999996</v>
      </c>
      <c r="Z24" s="17">
        <f>4+27/60</f>
        <v>4.45</v>
      </c>
      <c r="AA24" s="17">
        <f>4+27/60</f>
        <v>4.45</v>
      </c>
      <c r="AB24" s="17">
        <f>4.6666</f>
        <v>4.6665999999999999</v>
      </c>
      <c r="AC24" s="17">
        <f>4+19/60</f>
        <v>4.3166666666666664</v>
      </c>
      <c r="AD24" s="17">
        <f>4+43/60</f>
        <v>4.7166666666666668</v>
      </c>
    </row>
    <row r="25" spans="1:31" x14ac:dyDescent="0.45">
      <c r="A25" s="15">
        <v>23</v>
      </c>
      <c r="B25" s="17">
        <f>6+14/60</f>
        <v>6.2333333333333334</v>
      </c>
      <c r="C25" s="17">
        <f>6+20/60</f>
        <v>6.333333333333333</v>
      </c>
      <c r="D25" s="17">
        <f>6+20/60</f>
        <v>6.333333333333333</v>
      </c>
      <c r="E25" s="17">
        <f>6+17/60</f>
        <v>6.2833333333333332</v>
      </c>
      <c r="F25" s="17">
        <f>6+16/60</f>
        <v>6.2666666666666666</v>
      </c>
      <c r="G25" s="17">
        <f>5+51/60</f>
        <v>5.85</v>
      </c>
      <c r="H25" s="17">
        <f>6+1/60</f>
        <v>6.0166666666666666</v>
      </c>
      <c r="I25" s="17">
        <f>7+3/60</f>
        <v>7.05</v>
      </c>
      <c r="J25" s="17">
        <v>6</v>
      </c>
      <c r="K25" s="17">
        <f>5+59/60</f>
        <v>5.9833333333333334</v>
      </c>
      <c r="L25" s="17">
        <f>6+37/60</f>
        <v>6.6166666666666671</v>
      </c>
      <c r="M25" s="17">
        <f t="shared" ref="M25:R25" si="33">4+55/60</f>
        <v>4.916666666666667</v>
      </c>
      <c r="N25" s="17">
        <f t="shared" si="33"/>
        <v>4.916666666666667</v>
      </c>
      <c r="O25" s="17">
        <f t="shared" si="33"/>
        <v>4.916666666666667</v>
      </c>
      <c r="P25" s="17">
        <f t="shared" si="33"/>
        <v>4.916666666666667</v>
      </c>
      <c r="Q25" s="17">
        <f t="shared" si="33"/>
        <v>4.916666666666667</v>
      </c>
      <c r="R25" s="17">
        <f t="shared" si="33"/>
        <v>4.916666666666667</v>
      </c>
      <c r="S25" s="17">
        <f>4+49/60</f>
        <v>4.8166666666666664</v>
      </c>
      <c r="T25" s="17">
        <f>4+44/60</f>
        <v>4.7333333333333334</v>
      </c>
      <c r="U25" s="17">
        <f>4+46/60</f>
        <v>4.7666666666666666</v>
      </c>
      <c r="V25" s="17">
        <f>4+55/60</f>
        <v>4.916666666666667</v>
      </c>
      <c r="W25" s="17">
        <v>4.2667000000000002</v>
      </c>
      <c r="X25" s="17">
        <f>4+36/60</f>
        <v>4.5999999999999996</v>
      </c>
      <c r="Y25" s="17">
        <v>0</v>
      </c>
      <c r="Z25" s="17">
        <f>39/60</f>
        <v>0.65</v>
      </c>
      <c r="AA25" s="17">
        <f>39/60</f>
        <v>0.65</v>
      </c>
      <c r="AB25" s="17">
        <f>52/60</f>
        <v>0.8666666666666667</v>
      </c>
      <c r="AC25" s="17">
        <f>40/60</f>
        <v>0.66666666666666663</v>
      </c>
      <c r="AD25" s="17">
        <f>56/60</f>
        <v>0.93333333333333335</v>
      </c>
    </row>
    <row r="26" spans="1:31" x14ac:dyDescent="0.45">
      <c r="A26" s="15">
        <v>24</v>
      </c>
      <c r="B26" s="17">
        <f>6+37/60</f>
        <v>6.6166666666666671</v>
      </c>
      <c r="C26" s="17">
        <f>6+43/60</f>
        <v>6.7166666666666668</v>
      </c>
      <c r="D26" s="17">
        <f>6+43/60</f>
        <v>6.7166666666666668</v>
      </c>
      <c r="E26" s="17">
        <f>6+40/60</f>
        <v>6.666666666666667</v>
      </c>
      <c r="F26" s="17">
        <f>6+39/60</f>
        <v>6.65</v>
      </c>
      <c r="G26" s="17">
        <f>6+14/60</f>
        <v>6.2333333333333334</v>
      </c>
      <c r="H26" s="17">
        <f>6+24/60</f>
        <v>6.4</v>
      </c>
      <c r="I26" s="17">
        <f>7+26/60</f>
        <v>7.4333333333333336</v>
      </c>
      <c r="J26" s="17">
        <v>6</v>
      </c>
      <c r="K26" s="17">
        <f>6+22/60</f>
        <v>6.3666666666666663</v>
      </c>
      <c r="L26" s="17">
        <v>7</v>
      </c>
      <c r="M26" s="17">
        <f t="shared" ref="M26:R27" si="34">5+19/60</f>
        <v>5.3166666666666664</v>
      </c>
      <c r="N26" s="17">
        <f t="shared" si="34"/>
        <v>5.3166666666666664</v>
      </c>
      <c r="O26" s="17">
        <f t="shared" si="34"/>
        <v>5.3166666666666664</v>
      </c>
      <c r="P26" s="17">
        <f t="shared" si="34"/>
        <v>5.3166666666666664</v>
      </c>
      <c r="Q26" s="17">
        <f t="shared" si="34"/>
        <v>5.3166666666666664</v>
      </c>
      <c r="R26" s="17">
        <f t="shared" si="34"/>
        <v>5.3166666666666664</v>
      </c>
      <c r="S26" s="17">
        <f>4+41/60</f>
        <v>4.6833333333333336</v>
      </c>
      <c r="T26" s="17">
        <f>4+36/60</f>
        <v>4.5999999999999996</v>
      </c>
      <c r="U26" s="17">
        <f>4+38/60</f>
        <v>4.6333333333333329</v>
      </c>
      <c r="V26" s="17">
        <f>4+12/60</f>
        <v>4.2</v>
      </c>
      <c r="W26" s="17">
        <v>4.0999999999999996</v>
      </c>
      <c r="X26" s="17">
        <f>4+27/60</f>
        <v>4.45</v>
      </c>
      <c r="Y26" s="17">
        <f>39/60</f>
        <v>0.65</v>
      </c>
      <c r="Z26" s="17">
        <v>0</v>
      </c>
      <c r="AA26" s="17">
        <v>0</v>
      </c>
      <c r="AB26" s="17">
        <v>0.25</v>
      </c>
      <c r="AC26" s="14">
        <f>10/60</f>
        <v>0.16666666666666666</v>
      </c>
      <c r="AD26" s="17">
        <f>19/60</f>
        <v>0.31666666666666665</v>
      </c>
    </row>
    <row r="27" spans="1:31" x14ac:dyDescent="0.45">
      <c r="A27" s="15">
        <v>25</v>
      </c>
      <c r="B27" s="17">
        <f>6+37/60</f>
        <v>6.6166666666666671</v>
      </c>
      <c r="C27" s="17">
        <f>6+43/60</f>
        <v>6.7166666666666668</v>
      </c>
      <c r="D27" s="17">
        <f>6+43/60</f>
        <v>6.7166666666666668</v>
      </c>
      <c r="E27" s="17">
        <f>6+40/60</f>
        <v>6.666666666666667</v>
      </c>
      <c r="F27" s="17">
        <f>6+39/60</f>
        <v>6.65</v>
      </c>
      <c r="G27" s="17">
        <f>6+14/60</f>
        <v>6.2333333333333334</v>
      </c>
      <c r="H27" s="17">
        <f>6+24/60</f>
        <v>6.4</v>
      </c>
      <c r="I27" s="17">
        <f>7+26/60</f>
        <v>7.4333333333333336</v>
      </c>
      <c r="J27" s="17">
        <v>6</v>
      </c>
      <c r="K27" s="17">
        <f>6+22/60</f>
        <v>6.3666666666666663</v>
      </c>
      <c r="L27" s="17">
        <v>7</v>
      </c>
      <c r="M27" s="17">
        <f t="shared" si="34"/>
        <v>5.3166666666666664</v>
      </c>
      <c r="N27" s="17">
        <f t="shared" si="34"/>
        <v>5.3166666666666664</v>
      </c>
      <c r="O27" s="17">
        <f t="shared" si="34"/>
        <v>5.3166666666666664</v>
      </c>
      <c r="P27" s="17">
        <f t="shared" si="34"/>
        <v>5.3166666666666664</v>
      </c>
      <c r="Q27" s="17">
        <f t="shared" si="34"/>
        <v>5.3166666666666664</v>
      </c>
      <c r="R27" s="17">
        <f t="shared" si="34"/>
        <v>5.3166666666666664</v>
      </c>
      <c r="S27" s="17">
        <f>4+41/60</f>
        <v>4.6833333333333336</v>
      </c>
      <c r="T27" s="17">
        <f>4+36/60</f>
        <v>4.5999999999999996</v>
      </c>
      <c r="U27" s="17">
        <f>4+38/60</f>
        <v>4.6333333333333329</v>
      </c>
      <c r="V27" s="17">
        <f>4+12/60</f>
        <v>4.2</v>
      </c>
      <c r="W27" s="17">
        <v>4.0999999999999996</v>
      </c>
      <c r="X27" s="17">
        <f>4+27/60</f>
        <v>4.45</v>
      </c>
      <c r="Y27" s="17">
        <f>39/60</f>
        <v>0.65</v>
      </c>
      <c r="Z27" s="17">
        <v>0</v>
      </c>
      <c r="AA27" s="17">
        <v>0</v>
      </c>
      <c r="AB27" s="17">
        <v>0.25</v>
      </c>
      <c r="AC27" s="14">
        <f>10/60</f>
        <v>0.16666666666666666</v>
      </c>
      <c r="AD27" s="17">
        <f>19/60</f>
        <v>0.31666666666666665</v>
      </c>
    </row>
    <row r="28" spans="1:31" x14ac:dyDescent="0.45">
      <c r="A28" s="15">
        <v>26</v>
      </c>
      <c r="B28" s="17">
        <f>6+50/60</f>
        <v>6.833333333333333</v>
      </c>
      <c r="C28" s="17">
        <f>6+56/60</f>
        <v>6.9333333333333336</v>
      </c>
      <c r="D28" s="17">
        <f>6+57/60</f>
        <v>6.95</v>
      </c>
      <c r="E28" s="17">
        <f>6+53/60</f>
        <v>6.8833333333333329</v>
      </c>
      <c r="F28" s="17">
        <f>6+52/60</f>
        <v>6.8666666666666671</v>
      </c>
      <c r="G28" s="17">
        <f>6+27/60</f>
        <v>6.45</v>
      </c>
      <c r="H28" s="17">
        <f>6+37/60</f>
        <v>6.6166666666666671</v>
      </c>
      <c r="I28" s="17">
        <f>7+39/60</f>
        <v>7.65</v>
      </c>
      <c r="J28" s="14">
        <f>6+36/60</f>
        <v>6.6</v>
      </c>
      <c r="K28" s="17">
        <f>6+35/60</f>
        <v>6.583333333333333</v>
      </c>
      <c r="L28" s="17">
        <f>7+13/60</f>
        <v>7.2166666666666668</v>
      </c>
      <c r="M28" s="17">
        <f t="shared" ref="M28:R28" si="35">5+32/60</f>
        <v>5.5333333333333332</v>
      </c>
      <c r="N28" s="17">
        <f t="shared" si="35"/>
        <v>5.5333333333333332</v>
      </c>
      <c r="O28" s="17">
        <f t="shared" si="35"/>
        <v>5.5333333333333332</v>
      </c>
      <c r="P28" s="17">
        <f t="shared" si="35"/>
        <v>5.5333333333333332</v>
      </c>
      <c r="Q28" s="17">
        <f t="shared" si="35"/>
        <v>5.5333333333333332</v>
      </c>
      <c r="R28" s="17">
        <f t="shared" si="35"/>
        <v>5.5333333333333332</v>
      </c>
      <c r="S28" s="17">
        <f>4+54/60</f>
        <v>4.9000000000000004</v>
      </c>
      <c r="T28" s="17">
        <f>4+49/60</f>
        <v>4.8166666666666664</v>
      </c>
      <c r="U28" s="17">
        <f>4+51/60</f>
        <v>4.8499999999999996</v>
      </c>
      <c r="V28" s="17">
        <f>4+25/60</f>
        <v>4.416666666666667</v>
      </c>
      <c r="W28" s="17">
        <v>4.3330000000000002</v>
      </c>
      <c r="X28" s="17">
        <f>4.6666</f>
        <v>4.6665999999999999</v>
      </c>
      <c r="Y28" s="17">
        <f>52/60</f>
        <v>0.8666666666666667</v>
      </c>
      <c r="Z28" s="17">
        <v>0.25</v>
      </c>
      <c r="AA28" s="17">
        <v>0.25</v>
      </c>
      <c r="AB28" s="17">
        <v>0</v>
      </c>
      <c r="AC28" s="17">
        <f>23/60</f>
        <v>0.38333333333333336</v>
      </c>
      <c r="AD28" s="17">
        <f>16/60</f>
        <v>0.26666666666666666</v>
      </c>
    </row>
    <row r="29" spans="1:31" x14ac:dyDescent="0.45">
      <c r="A29" s="15">
        <v>27</v>
      </c>
      <c r="B29" s="17">
        <f>6+38/60</f>
        <v>6.6333333333333329</v>
      </c>
      <c r="C29" s="17">
        <f>6+44/60</f>
        <v>6.7333333333333334</v>
      </c>
      <c r="D29" s="17">
        <f>6+45/60</f>
        <v>6.75</v>
      </c>
      <c r="E29" s="17">
        <f>6+42/60</f>
        <v>6.7</v>
      </c>
      <c r="F29" s="17">
        <f>6+40/60</f>
        <v>6.666666666666667</v>
      </c>
      <c r="G29" s="17">
        <f>6+16/60</f>
        <v>6.2666666666666666</v>
      </c>
      <c r="H29" s="17">
        <f>6+25/60</f>
        <v>6.416666666666667</v>
      </c>
      <c r="I29" s="17">
        <f>7+28/60</f>
        <v>7.4666666666666668</v>
      </c>
      <c r="J29" s="17">
        <f>6+24/60</f>
        <v>6.4</v>
      </c>
      <c r="K29" s="17">
        <f>6+23/60</f>
        <v>6.3833333333333337</v>
      </c>
      <c r="L29" s="17">
        <f>7+1/60</f>
        <v>7.0166666666666666</v>
      </c>
      <c r="M29" s="17">
        <f t="shared" ref="M29:R29" si="36">5+20/60</f>
        <v>5.333333333333333</v>
      </c>
      <c r="N29" s="17">
        <f t="shared" si="36"/>
        <v>5.333333333333333</v>
      </c>
      <c r="O29" s="17">
        <f t="shared" si="36"/>
        <v>5.333333333333333</v>
      </c>
      <c r="P29" s="17">
        <f t="shared" si="36"/>
        <v>5.333333333333333</v>
      </c>
      <c r="Q29" s="17">
        <f t="shared" si="36"/>
        <v>5.333333333333333</v>
      </c>
      <c r="R29" s="17">
        <f t="shared" si="36"/>
        <v>5.333333333333333</v>
      </c>
      <c r="S29" s="17">
        <f>4+34/60</f>
        <v>4.5666666666666664</v>
      </c>
      <c r="T29" s="17">
        <f>4.5</f>
        <v>4.5</v>
      </c>
      <c r="U29" s="17">
        <v>4.5</v>
      </c>
      <c r="V29" s="17">
        <f>4+5/60</f>
        <v>4.083333333333333</v>
      </c>
      <c r="W29" s="17">
        <v>4</v>
      </c>
      <c r="X29" s="17">
        <f>4+19/60</f>
        <v>4.3166666666666664</v>
      </c>
      <c r="Y29" s="17">
        <f>40/60</f>
        <v>0.66666666666666663</v>
      </c>
      <c r="Z29" s="14">
        <f>10/60</f>
        <v>0.16666666666666666</v>
      </c>
      <c r="AA29" s="14">
        <f>10/60</f>
        <v>0.16666666666666666</v>
      </c>
      <c r="AB29" s="17">
        <f>23/60</f>
        <v>0.38333333333333336</v>
      </c>
      <c r="AC29" s="17">
        <v>0</v>
      </c>
      <c r="AD29" s="17">
        <f>26/60</f>
        <v>0.43333333333333335</v>
      </c>
    </row>
    <row r="30" spans="1:31" x14ac:dyDescent="0.45">
      <c r="A30" s="15">
        <v>28</v>
      </c>
      <c r="B30" s="17">
        <f>6+54/60</f>
        <v>6.9</v>
      </c>
      <c r="C30" s="17">
        <f>6+59/60</f>
        <v>6.9833333333333334</v>
      </c>
      <c r="D30" s="17">
        <f>7</f>
        <v>7</v>
      </c>
      <c r="E30" s="17">
        <f>6+57/60</f>
        <v>6.95</v>
      </c>
      <c r="F30" s="17">
        <f>6+56/60</f>
        <v>6.9333333333333336</v>
      </c>
      <c r="G30" s="17">
        <f>6+31/60</f>
        <v>6.5166666666666666</v>
      </c>
      <c r="H30" s="17">
        <f>6+41/60</f>
        <v>6.6833333333333336</v>
      </c>
      <c r="I30" s="17">
        <f>7+43/60</f>
        <v>7.7166666666666668</v>
      </c>
      <c r="J30" s="17">
        <f>6+25/60</f>
        <v>6.416666666666667</v>
      </c>
      <c r="K30" s="17">
        <f>6+24/60</f>
        <v>6.4</v>
      </c>
      <c r="L30" s="17">
        <f>7+16/60</f>
        <v>7.2666666666666666</v>
      </c>
      <c r="M30" s="17">
        <f t="shared" ref="M30:R30" si="37">5+36/60</f>
        <v>5.6</v>
      </c>
      <c r="N30" s="17">
        <f t="shared" si="37"/>
        <v>5.6</v>
      </c>
      <c r="O30" s="17">
        <f t="shared" si="37"/>
        <v>5.6</v>
      </c>
      <c r="P30" s="17">
        <f t="shared" si="37"/>
        <v>5.6</v>
      </c>
      <c r="Q30" s="17">
        <f t="shared" si="37"/>
        <v>5.6</v>
      </c>
      <c r="R30" s="17">
        <f t="shared" si="37"/>
        <v>5.6</v>
      </c>
      <c r="S30" s="17">
        <f>4+58/60</f>
        <v>4.9666666666666668</v>
      </c>
      <c r="T30" s="17">
        <f>4+52/60</f>
        <v>4.8666666666666671</v>
      </c>
      <c r="U30" s="17">
        <f>4+54/60</f>
        <v>4.9000000000000004</v>
      </c>
      <c r="V30" s="17">
        <f>4.5</f>
        <v>4.5</v>
      </c>
      <c r="W30" s="17">
        <v>4.383</v>
      </c>
      <c r="X30" s="17">
        <f>4+43/60</f>
        <v>4.7166666666666668</v>
      </c>
      <c r="Y30" s="17">
        <f>55/60</f>
        <v>0.91666666666666663</v>
      </c>
      <c r="Z30" s="17">
        <f>19/60</f>
        <v>0.31666666666666665</v>
      </c>
      <c r="AA30" s="17">
        <f>19/60</f>
        <v>0.31666666666666665</v>
      </c>
      <c r="AB30" s="17">
        <f>16/60</f>
        <v>0.26666666666666666</v>
      </c>
      <c r="AC30" s="17">
        <f>26/60</f>
        <v>0.43333333333333335</v>
      </c>
      <c r="AD30" s="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B25"/>
  <sheetViews>
    <sheetView tabSelected="1" workbookViewId="0">
      <selection activeCell="G10" sqref="G10"/>
    </sheetView>
  </sheetViews>
  <sheetFormatPr defaultColWidth="8.796875" defaultRowHeight="14.25" x14ac:dyDescent="0.45"/>
  <cols>
    <col min="1" max="1" width="13.46484375" bestFit="1" customWidth="1"/>
    <col min="2" max="2" width="28" bestFit="1" customWidth="1"/>
    <col min="3" max="3" width="14.796875" style="2" bestFit="1" customWidth="1"/>
    <col min="4" max="5" width="13" bestFit="1" customWidth="1"/>
    <col min="6" max="6" width="13" style="2" bestFit="1" customWidth="1"/>
    <col min="7" max="7" width="37.796875" bestFit="1" customWidth="1"/>
    <col min="8" max="28" width="13" bestFit="1" customWidth="1"/>
  </cols>
  <sheetData>
    <row r="1" spans="1:28" ht="18" customHeight="1" x14ac:dyDescent="0.45">
      <c r="A1" s="1" t="s">
        <v>0</v>
      </c>
    </row>
    <row r="2" spans="1:28" ht="18" customHeight="1" x14ac:dyDescent="0.45">
      <c r="A2" s="1" t="s">
        <v>1</v>
      </c>
      <c r="B2" s="1" t="s">
        <v>2</v>
      </c>
      <c r="C2" s="3" t="s">
        <v>3</v>
      </c>
      <c r="D2" s="1" t="s">
        <v>4</v>
      </c>
      <c r="E2" s="1" t="s">
        <v>5</v>
      </c>
      <c r="F2" s="3" t="s">
        <v>6</v>
      </c>
      <c r="G2" s="1" t="s">
        <v>7</v>
      </c>
    </row>
    <row r="3" spans="1:28" ht="18" customHeight="1" x14ac:dyDescent="0.45">
      <c r="A3" s="1" t="s">
        <v>8</v>
      </c>
      <c r="B3" s="1" t="s">
        <v>9</v>
      </c>
      <c r="C3" s="3" t="s">
        <v>10</v>
      </c>
      <c r="D3" s="1" t="s">
        <v>11</v>
      </c>
      <c r="E3" s="1" t="s">
        <v>12</v>
      </c>
      <c r="F3" s="4">
        <f>1+3</f>
        <v>4</v>
      </c>
      <c r="G3" s="1" t="s">
        <v>13</v>
      </c>
    </row>
    <row r="4" spans="1:28" ht="18" customHeight="1" x14ac:dyDescent="0.45">
      <c r="A4" s="1" t="s">
        <v>8</v>
      </c>
      <c r="B4" s="1" t="s">
        <v>14</v>
      </c>
      <c r="C4" s="3" t="s">
        <v>15</v>
      </c>
      <c r="D4" s="1" t="s">
        <v>11</v>
      </c>
      <c r="E4" s="1" t="s">
        <v>12</v>
      </c>
      <c r="F4" s="4">
        <f>1+1+1</f>
        <v>3</v>
      </c>
      <c r="G4" s="1" t="s">
        <v>16</v>
      </c>
    </row>
    <row r="5" spans="1:28" ht="18" customHeight="1" x14ac:dyDescent="0.45">
      <c r="A5" s="1" t="s">
        <v>8</v>
      </c>
      <c r="B5" s="1" t="s">
        <v>17</v>
      </c>
      <c r="C5" s="3" t="s">
        <v>18</v>
      </c>
      <c r="D5" s="1" t="s">
        <v>19</v>
      </c>
      <c r="E5" s="1" t="s">
        <v>12</v>
      </c>
      <c r="F5" s="4">
        <f>0+2</f>
        <v>2</v>
      </c>
      <c r="G5" s="1" t="s">
        <v>20</v>
      </c>
    </row>
    <row r="6" spans="1:28" ht="18" customHeight="1" x14ac:dyDescent="0.45">
      <c r="A6" s="1" t="s">
        <v>8</v>
      </c>
      <c r="B6" s="1" t="s">
        <v>21</v>
      </c>
      <c r="C6" s="3" t="s">
        <v>22</v>
      </c>
      <c r="D6" s="1" t="s">
        <v>19</v>
      </c>
      <c r="E6" s="1" t="s">
        <v>12</v>
      </c>
      <c r="F6" s="4">
        <f>0+3</f>
        <v>3</v>
      </c>
      <c r="G6" s="1" t="s">
        <v>23</v>
      </c>
    </row>
    <row r="7" spans="1:28" ht="18" customHeight="1" x14ac:dyDescent="0.45">
      <c r="A7" s="1" t="s">
        <v>24</v>
      </c>
      <c r="B7" s="1" t="s">
        <v>25</v>
      </c>
      <c r="C7" s="3" t="s">
        <v>26</v>
      </c>
      <c r="D7" s="1"/>
      <c r="E7" s="1" t="s">
        <v>12</v>
      </c>
      <c r="F7" s="4">
        <v>2</v>
      </c>
      <c r="G7" s="1" t="s">
        <v>27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8" customHeight="1" x14ac:dyDescent="0.45"/>
    <row r="9" spans="1:28" ht="18" customHeight="1" x14ac:dyDescent="0.45">
      <c r="A9" s="1" t="s">
        <v>28</v>
      </c>
    </row>
    <row r="10" spans="1:28" ht="18" customHeight="1" x14ac:dyDescent="0.45">
      <c r="A10" s="1" t="s">
        <v>1</v>
      </c>
      <c r="B10" s="1" t="s">
        <v>2</v>
      </c>
      <c r="C10" s="3" t="s">
        <v>3</v>
      </c>
      <c r="D10" s="1" t="s">
        <v>4</v>
      </c>
      <c r="E10" s="1" t="s">
        <v>5</v>
      </c>
      <c r="F10" s="3" t="s">
        <v>6</v>
      </c>
      <c r="G10" s="1" t="s">
        <v>7</v>
      </c>
    </row>
    <row r="11" spans="1:28" ht="18" customHeight="1" x14ac:dyDescent="0.45">
      <c r="A11" s="1" t="s">
        <v>8</v>
      </c>
      <c r="B11" s="1" t="s">
        <v>29</v>
      </c>
      <c r="C11" s="3" t="s">
        <v>30</v>
      </c>
      <c r="D11" s="1" t="s">
        <v>11</v>
      </c>
      <c r="E11" s="1" t="s">
        <v>12</v>
      </c>
      <c r="F11" s="4">
        <f>1+1+1</f>
        <v>3</v>
      </c>
    </row>
    <row r="12" spans="1:28" ht="18" customHeight="1" x14ac:dyDescent="0.45">
      <c r="A12" s="1" t="s">
        <v>8</v>
      </c>
      <c r="B12" s="1" t="s">
        <v>31</v>
      </c>
      <c r="C12" s="3" t="s">
        <v>32</v>
      </c>
      <c r="D12" s="1" t="s">
        <v>11</v>
      </c>
      <c r="E12" s="1" t="s">
        <v>12</v>
      </c>
      <c r="F12" s="4">
        <f>1+1+1</f>
        <v>3</v>
      </c>
    </row>
    <row r="13" spans="1:28" ht="18" customHeight="1" x14ac:dyDescent="0.45">
      <c r="A13" s="1" t="s">
        <v>8</v>
      </c>
      <c r="B13" s="1" t="s">
        <v>33</v>
      </c>
      <c r="C13" s="3" t="s">
        <v>34</v>
      </c>
      <c r="D13" s="1" t="s">
        <v>11</v>
      </c>
      <c r="E13" s="1" t="s">
        <v>12</v>
      </c>
      <c r="F13" s="4">
        <f>1+1</f>
        <v>2</v>
      </c>
    </row>
    <row r="14" spans="1:28" ht="18" customHeight="1" x14ac:dyDescent="0.45">
      <c r="A14" s="1" t="s">
        <v>35</v>
      </c>
      <c r="B14" s="1" t="s">
        <v>36</v>
      </c>
      <c r="C14" s="3" t="s">
        <v>37</v>
      </c>
      <c r="E14" s="1" t="s">
        <v>38</v>
      </c>
      <c r="F14" s="4">
        <v>2</v>
      </c>
      <c r="G14" s="1" t="s">
        <v>39</v>
      </c>
    </row>
    <row r="15" spans="1:28" ht="18" customHeight="1" x14ac:dyDescent="0.45">
      <c r="A15" s="1" t="s">
        <v>40</v>
      </c>
      <c r="B15" s="1" t="s">
        <v>36</v>
      </c>
      <c r="C15" s="3" t="s">
        <v>41</v>
      </c>
      <c r="D15" s="1"/>
      <c r="E15" s="1" t="s">
        <v>42</v>
      </c>
      <c r="F15" s="4">
        <f>5</f>
        <v>5</v>
      </c>
      <c r="G15" s="1" t="s">
        <v>43</v>
      </c>
    </row>
    <row r="16" spans="1:28" ht="18" customHeight="1" x14ac:dyDescent="0.45">
      <c r="A16" s="1" t="s">
        <v>44</v>
      </c>
      <c r="B16" s="1" t="s">
        <v>45</v>
      </c>
      <c r="C16" s="3" t="s">
        <v>46</v>
      </c>
      <c r="E16" s="1" t="s">
        <v>47</v>
      </c>
      <c r="F16" s="4">
        <v>5</v>
      </c>
      <c r="G16" s="1" t="s">
        <v>48</v>
      </c>
    </row>
    <row r="17" spans="1:7" ht="18" customHeight="1" x14ac:dyDescent="0.45"/>
    <row r="18" spans="1:7" ht="18" customHeight="1" x14ac:dyDescent="0.45">
      <c r="A18" s="1" t="s">
        <v>49</v>
      </c>
    </row>
    <row r="19" spans="1:7" ht="18" customHeight="1" x14ac:dyDescent="0.45">
      <c r="A19" s="1" t="s">
        <v>50</v>
      </c>
      <c r="B19" s="1" t="s">
        <v>2</v>
      </c>
      <c r="C19" s="3" t="s">
        <v>51</v>
      </c>
      <c r="D19" s="1" t="s">
        <v>52</v>
      </c>
      <c r="E19" s="1" t="s">
        <v>53</v>
      </c>
      <c r="F19" s="3" t="s">
        <v>54</v>
      </c>
      <c r="G19" s="1" t="s">
        <v>55</v>
      </c>
    </row>
    <row r="20" spans="1:7" ht="18" customHeight="1" x14ac:dyDescent="0.45">
      <c r="A20" s="1" t="s">
        <v>8</v>
      </c>
      <c r="B20" s="1" t="s">
        <v>56</v>
      </c>
      <c r="C20" s="3" t="s">
        <v>57</v>
      </c>
      <c r="D20" s="1" t="s">
        <v>19</v>
      </c>
      <c r="E20" s="1" t="s">
        <v>12</v>
      </c>
      <c r="F20" s="4">
        <v>3</v>
      </c>
    </row>
    <row r="21" spans="1:7" ht="18" customHeight="1" x14ac:dyDescent="0.45">
      <c r="A21" s="1" t="s">
        <v>8</v>
      </c>
      <c r="B21" s="1" t="s">
        <v>58</v>
      </c>
      <c r="C21" s="3" t="s">
        <v>59</v>
      </c>
      <c r="D21" s="1" t="s">
        <v>19</v>
      </c>
      <c r="E21" s="1" t="s">
        <v>12</v>
      </c>
      <c r="F21" s="4">
        <v>2</v>
      </c>
    </row>
    <row r="22" spans="1:7" ht="18" customHeight="1" x14ac:dyDescent="0.45">
      <c r="A22" s="1" t="s">
        <v>8</v>
      </c>
      <c r="B22" s="1" t="s">
        <v>60</v>
      </c>
      <c r="C22" s="3" t="s">
        <v>61</v>
      </c>
      <c r="D22" s="1" t="s">
        <v>19</v>
      </c>
      <c r="E22" s="1" t="s">
        <v>12</v>
      </c>
      <c r="F22" s="4">
        <v>2</v>
      </c>
      <c r="G22" s="1" t="s">
        <v>62</v>
      </c>
    </row>
    <row r="23" spans="1:7" ht="18" customHeight="1" x14ac:dyDescent="0.45">
      <c r="A23" s="1" t="s">
        <v>8</v>
      </c>
      <c r="B23" s="1" t="s">
        <v>63</v>
      </c>
      <c r="C23" s="3" t="s">
        <v>64</v>
      </c>
      <c r="D23" s="1" t="s">
        <v>19</v>
      </c>
      <c r="E23" s="1" t="s">
        <v>12</v>
      </c>
      <c r="F23" s="4">
        <v>3</v>
      </c>
    </row>
    <row r="24" spans="1:7" ht="18" customHeight="1" x14ac:dyDescent="0.45">
      <c r="A24" s="1" t="s">
        <v>65</v>
      </c>
      <c r="B24" s="1" t="s">
        <v>66</v>
      </c>
      <c r="C24" s="5">
        <v>2.5</v>
      </c>
      <c r="E24" s="1" t="s">
        <v>67</v>
      </c>
      <c r="F24" s="4">
        <v>5</v>
      </c>
      <c r="G24" s="6" t="s">
        <v>68</v>
      </c>
    </row>
    <row r="25" spans="1:7" ht="18" customHeight="1" x14ac:dyDescent="0.45">
      <c r="A25" s="1" t="s">
        <v>69</v>
      </c>
      <c r="B25" s="1" t="s">
        <v>70</v>
      </c>
      <c r="C25" s="4">
        <v>3</v>
      </c>
      <c r="E25" s="1" t="s">
        <v>71</v>
      </c>
      <c r="F25" s="4">
        <v>5</v>
      </c>
      <c r="G25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Activities</vt:lpstr>
      <vt:lpstr>Lodging Options</vt:lpstr>
      <vt:lpstr>Node of Network Flow</vt:lpstr>
      <vt:lpstr>Distances between actitivities</vt:lpstr>
      <vt:lpstr>Travel Time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Anjana Hariprasad</cp:lastModifiedBy>
  <dcterms:created xsi:type="dcterms:W3CDTF">2025-05-09T18:41:16Z</dcterms:created>
  <dcterms:modified xsi:type="dcterms:W3CDTF">2025-05-10T01:31:02Z</dcterms:modified>
</cp:coreProperties>
</file>