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20"/>
  <workbookPr/>
  <mc:AlternateContent xmlns:mc="http://schemas.openxmlformats.org/markup-compatibility/2006">
    <mc:Choice Requires="x15">
      <x15ac:absPath xmlns:x15ac="http://schemas.microsoft.com/office/spreadsheetml/2010/11/ac" url="/Users/nikitamehendale/Downloads/ieor164-mini-project/"/>
    </mc:Choice>
  </mc:AlternateContent>
  <xr:revisionPtr revIDLastSave="0" documentId="13_ncr:1_{A6CBEBDE-5560-0743-85BA-B38FC6B7EF1A}" xr6:coauthVersionLast="47" xr6:coauthVersionMax="47" xr10:uidLastSave="{00000000-0000-0000-0000-000000000000}"/>
  <bookViews>
    <workbookView xWindow="420" yWindow="740" windowWidth="17500" windowHeight="16960" firstSheet="1" activeTab="3" xr2:uid="{00000000-000D-0000-FFFF-FFFF00000000}"/>
  </bookViews>
  <sheets>
    <sheet name="Activities" sheetId="1" r:id="rId1"/>
    <sheet name="Lodging Options" sheetId="2" r:id="rId2"/>
    <sheet name="Node of Network Flow" sheetId="3" r:id="rId3"/>
    <sheet name="Distances between actitivities" sheetId="4" r:id="rId4"/>
    <sheet name="=" sheetId="7" r:id="rId5"/>
    <sheet name="Gas Consumption Between Activit" sheetId="5" r:id="rId6"/>
    <sheet name="Sheet1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13" i="7" l="1"/>
  <c r="AC13" i="7"/>
  <c r="AB13" i="7"/>
  <c r="AA13" i="7"/>
  <c r="Z13" i="7"/>
  <c r="Y13" i="7"/>
  <c r="X13" i="7"/>
  <c r="V13" i="7"/>
  <c r="U13" i="7"/>
  <c r="T13" i="7"/>
  <c r="S13" i="7"/>
  <c r="M30" i="7"/>
  <c r="M29" i="7"/>
  <c r="M28" i="7"/>
  <c r="M27" i="7"/>
  <c r="M26" i="7"/>
  <c r="M25" i="7"/>
  <c r="M24" i="7"/>
  <c r="M22" i="7"/>
  <c r="M21" i="7"/>
  <c r="M20" i="7"/>
  <c r="AD12" i="7"/>
  <c r="AC12" i="7"/>
  <c r="AB12" i="7"/>
  <c r="Y12" i="7"/>
  <c r="X12" i="7"/>
  <c r="V12" i="7"/>
  <c r="U12" i="7"/>
  <c r="T12" i="7"/>
  <c r="S12" i="7"/>
  <c r="M19" i="7"/>
  <c r="L30" i="7"/>
  <c r="L29" i="7"/>
  <c r="L28" i="7"/>
  <c r="L25" i="7"/>
  <c r="L24" i="7"/>
  <c r="L22" i="7"/>
  <c r="L21" i="7"/>
  <c r="L20" i="7"/>
  <c r="L19" i="7"/>
  <c r="AD11" i="7"/>
  <c r="AC11" i="7"/>
  <c r="AB11" i="7"/>
  <c r="AA11" i="7"/>
  <c r="Z11" i="7"/>
  <c r="Y11" i="7"/>
  <c r="X11" i="7"/>
  <c r="V11" i="7"/>
  <c r="U11" i="7"/>
  <c r="T11" i="7"/>
  <c r="S11" i="7"/>
  <c r="R11" i="7"/>
  <c r="Q11" i="7"/>
  <c r="P11" i="7"/>
  <c r="O11" i="7"/>
  <c r="N11" i="7"/>
  <c r="M11" i="7"/>
  <c r="L11" i="7"/>
  <c r="K29" i="7"/>
  <c r="K28" i="7"/>
  <c r="K27" i="7"/>
  <c r="K26" i="7"/>
  <c r="K25" i="7"/>
  <c r="K24" i="7"/>
  <c r="K22" i="7"/>
  <c r="K21" i="7"/>
  <c r="K20" i="7"/>
  <c r="K19" i="7"/>
  <c r="K14" i="7"/>
  <c r="K15" i="7"/>
  <c r="K16" i="7"/>
  <c r="K17" i="7"/>
  <c r="K18" i="7"/>
  <c r="K13" i="7"/>
  <c r="AD10" i="7"/>
  <c r="AC10" i="7"/>
  <c r="AB10" i="7"/>
  <c r="X10" i="7"/>
  <c r="V10" i="7"/>
  <c r="U10" i="7"/>
  <c r="T10" i="7"/>
  <c r="S10" i="7"/>
  <c r="R10" i="7"/>
  <c r="Q10" i="7"/>
  <c r="P10" i="7"/>
  <c r="O10" i="7"/>
  <c r="N10" i="7"/>
  <c r="M10" i="7"/>
  <c r="L10" i="7"/>
  <c r="K10" i="7"/>
  <c r="K12" i="7"/>
  <c r="J29" i="7"/>
  <c r="J28" i="7"/>
  <c r="J24" i="7"/>
  <c r="J22" i="7"/>
  <c r="J21" i="7"/>
  <c r="J20" i="7"/>
  <c r="J19" i="7"/>
  <c r="J14" i="7"/>
  <c r="J15" i="7"/>
  <c r="J16" i="7"/>
  <c r="J17" i="7"/>
  <c r="J18" i="7"/>
  <c r="J13" i="7"/>
  <c r="J12" i="7"/>
  <c r="AD9" i="7"/>
  <c r="AC9" i="7"/>
  <c r="AB9" i="7"/>
  <c r="AA9" i="7"/>
  <c r="Z9" i="7"/>
  <c r="Y9" i="7"/>
  <c r="X9" i="7"/>
  <c r="U9" i="7"/>
  <c r="T9" i="7"/>
  <c r="S9" i="7"/>
  <c r="R9" i="7"/>
  <c r="Q9" i="7"/>
  <c r="P9" i="7"/>
  <c r="O9" i="7"/>
  <c r="N9" i="7"/>
  <c r="M9" i="7"/>
  <c r="L9" i="7"/>
  <c r="K9" i="7"/>
  <c r="J9" i="7"/>
  <c r="J11" i="7"/>
  <c r="K30" i="7"/>
  <c r="J30" i="7"/>
  <c r="AB9" i="4"/>
  <c r="I29" i="7"/>
  <c r="I28" i="4"/>
  <c r="I28" i="7"/>
  <c r="I27" i="7"/>
  <c r="I26" i="7"/>
  <c r="I25" i="7"/>
  <c r="I24" i="7"/>
  <c r="I21" i="7"/>
  <c r="I20" i="7"/>
  <c r="I19" i="7"/>
  <c r="I14" i="7"/>
  <c r="I15" i="7"/>
  <c r="I16" i="7"/>
  <c r="I17" i="7"/>
  <c r="I18" i="7"/>
  <c r="I13" i="7"/>
  <c r="I12" i="7"/>
  <c r="I11" i="7"/>
  <c r="I10" i="7"/>
  <c r="I30" i="7"/>
  <c r="AD8" i="7"/>
  <c r="AC8" i="7"/>
  <c r="AB8" i="7"/>
  <c r="AA8" i="7"/>
  <c r="Z8" i="7"/>
  <c r="Y8" i="7"/>
  <c r="X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30" i="7"/>
  <c r="H29" i="7"/>
  <c r="H28" i="7"/>
  <c r="H27" i="7"/>
  <c r="H26" i="7"/>
  <c r="H25" i="7"/>
  <c r="H24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AD7" i="7"/>
  <c r="AC7" i="7"/>
  <c r="AB7" i="7"/>
  <c r="AA7" i="7"/>
  <c r="Z7" i="7"/>
  <c r="Y7" i="7"/>
  <c r="X7" i="7"/>
  <c r="V7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29" i="7"/>
  <c r="G28" i="7"/>
  <c r="G27" i="7"/>
  <c r="G26" i="7"/>
  <c r="G25" i="7"/>
  <c r="G24" i="7"/>
  <c r="G22" i="7"/>
  <c r="G21" i="7"/>
  <c r="G20" i="7"/>
  <c r="G19" i="7"/>
  <c r="G14" i="7"/>
  <c r="G15" i="7"/>
  <c r="G16" i="7"/>
  <c r="G17" i="7"/>
  <c r="G18" i="7"/>
  <c r="G13" i="7"/>
  <c r="G12" i="7"/>
  <c r="G11" i="7"/>
  <c r="G10" i="7"/>
  <c r="G9" i="7"/>
  <c r="G8" i="7"/>
  <c r="G30" i="7"/>
  <c r="AD6" i="7"/>
  <c r="AC6" i="7"/>
  <c r="AB6" i="7"/>
  <c r="AA6" i="7"/>
  <c r="Z6" i="7"/>
  <c r="Y6" i="7"/>
  <c r="X6" i="7"/>
  <c r="V6" i="7"/>
  <c r="U6" i="7"/>
  <c r="T6" i="7"/>
  <c r="S6" i="7"/>
  <c r="R6" i="7"/>
  <c r="Q6" i="7"/>
  <c r="P6" i="7"/>
  <c r="O6" i="7"/>
  <c r="N6" i="7"/>
  <c r="M6" i="7"/>
  <c r="L6" i="7"/>
  <c r="J6" i="7"/>
  <c r="K6" i="7" s="1"/>
  <c r="I6" i="7"/>
  <c r="H6" i="7"/>
  <c r="G6" i="7"/>
  <c r="F30" i="7"/>
  <c r="F29" i="7"/>
  <c r="F28" i="7"/>
  <c r="F27" i="7"/>
  <c r="F26" i="7"/>
  <c r="F25" i="7"/>
  <c r="F24" i="7"/>
  <c r="F22" i="7"/>
  <c r="F21" i="7"/>
  <c r="F20" i="7"/>
  <c r="F19" i="7"/>
  <c r="F14" i="7"/>
  <c r="F15" i="7"/>
  <c r="F16" i="7"/>
  <c r="F17" i="7"/>
  <c r="F18" i="7"/>
  <c r="F13" i="7"/>
  <c r="F12" i="7"/>
  <c r="F10" i="7"/>
  <c r="F11" i="7" s="1"/>
  <c r="F9" i="7"/>
  <c r="F8" i="7"/>
  <c r="F7" i="7"/>
  <c r="AD5" i="7"/>
  <c r="AC5" i="7"/>
  <c r="AB5" i="7"/>
  <c r="AA5" i="7"/>
  <c r="Z5" i="7"/>
  <c r="Y5" i="7"/>
  <c r="X5" i="7"/>
  <c r="V5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30" i="7"/>
  <c r="E29" i="7"/>
  <c r="E28" i="7"/>
  <c r="E27" i="7"/>
  <c r="E26" i="7"/>
  <c r="E25" i="7"/>
  <c r="E24" i="7"/>
  <c r="E22" i="7"/>
  <c r="E21" i="7"/>
  <c r="E20" i="7"/>
  <c r="E19" i="7"/>
  <c r="E14" i="7"/>
  <c r="E15" i="7"/>
  <c r="E16" i="7"/>
  <c r="E17" i="7"/>
  <c r="E18" i="7"/>
  <c r="E13" i="7"/>
  <c r="E12" i="7"/>
  <c r="E11" i="7"/>
  <c r="E10" i="7"/>
  <c r="E9" i="7"/>
  <c r="E8" i="7"/>
  <c r="E7" i="7"/>
  <c r="E6" i="7"/>
  <c r="AD4" i="7"/>
  <c r="AC4" i="7"/>
  <c r="AB4" i="7"/>
  <c r="AA4" i="7"/>
  <c r="Z4" i="7"/>
  <c r="Y4" i="7"/>
  <c r="X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30" i="7"/>
  <c r="D29" i="7"/>
  <c r="D28" i="7"/>
  <c r="D27" i="7"/>
  <c r="D26" i="7"/>
  <c r="D25" i="7"/>
  <c r="D24" i="7"/>
  <c r="D22" i="7"/>
  <c r="D21" i="7"/>
  <c r="D20" i="7"/>
  <c r="D19" i="7"/>
  <c r="D18" i="7"/>
  <c r="D17" i="7"/>
  <c r="D16" i="7"/>
  <c r="D15" i="7"/>
  <c r="D14" i="7"/>
  <c r="D13" i="7"/>
  <c r="D12" i="7"/>
  <c r="D11" i="7"/>
  <c r="D9" i="7"/>
  <c r="D10" i="7"/>
  <c r="D8" i="7"/>
  <c r="D7" i="7"/>
  <c r="D6" i="7"/>
  <c r="D5" i="7"/>
  <c r="AD3" i="7"/>
  <c r="AC3" i="7"/>
  <c r="AB3" i="7"/>
  <c r="AA3" i="7"/>
  <c r="Z3" i="7"/>
  <c r="Y3" i="7"/>
  <c r="X3" i="7"/>
  <c r="C30" i="7"/>
  <c r="C29" i="7"/>
  <c r="C28" i="7"/>
  <c r="C27" i="7"/>
  <c r="C26" i="7"/>
  <c r="C25" i="7"/>
  <c r="C24" i="7"/>
  <c r="C22" i="7"/>
  <c r="V3" i="7"/>
  <c r="C21" i="7"/>
  <c r="U3" i="7"/>
  <c r="C20" i="7"/>
  <c r="T3" i="7"/>
  <c r="C19" i="7"/>
  <c r="S3" i="7"/>
  <c r="C18" i="7"/>
  <c r="C17" i="7"/>
  <c r="C15" i="7"/>
  <c r="C16" i="7"/>
  <c r="C14" i="7"/>
  <c r="R3" i="7"/>
  <c r="Q3" i="7"/>
  <c r="P3" i="7"/>
  <c r="O3" i="7"/>
  <c r="N3" i="7"/>
  <c r="C13" i="7"/>
  <c r="M3" i="7"/>
  <c r="C12" i="7"/>
  <c r="L3" i="7"/>
  <c r="C11" i="7"/>
  <c r="K3" i="7"/>
  <c r="J3" i="7"/>
  <c r="C10" i="7"/>
  <c r="C9" i="7"/>
  <c r="I3" i="7"/>
  <c r="C8" i="7"/>
  <c r="H3" i="7"/>
  <c r="C7" i="7"/>
  <c r="G3" i="7"/>
  <c r="C6" i="7"/>
  <c r="F3" i="7"/>
  <c r="C5" i="7"/>
  <c r="E3" i="7"/>
  <c r="C4" i="7"/>
  <c r="D3" i="7"/>
  <c r="B30" i="7"/>
  <c r="AD2" i="7"/>
  <c r="B29" i="7"/>
  <c r="AC2" i="7"/>
  <c r="B28" i="7"/>
  <c r="AB2" i="7"/>
  <c r="B27" i="7"/>
  <c r="AA2" i="7"/>
  <c r="Z2" i="7"/>
  <c r="B26" i="7"/>
  <c r="B25" i="7"/>
  <c r="Y2" i="7"/>
  <c r="B24" i="7"/>
  <c r="X2" i="7"/>
  <c r="B22" i="7"/>
  <c r="V2" i="7"/>
  <c r="B21" i="7"/>
  <c r="U2" i="7"/>
  <c r="B19" i="7"/>
  <c r="S2" i="7"/>
  <c r="B18" i="7"/>
  <c r="B17" i="7"/>
  <c r="B16" i="7"/>
  <c r="B15" i="7"/>
  <c r="B14" i="7"/>
  <c r="R2" i="7"/>
  <c r="Q2" i="7"/>
  <c r="P2" i="7"/>
  <c r="O2" i="7"/>
  <c r="N2" i="7"/>
  <c r="B13" i="7"/>
  <c r="M2" i="7"/>
  <c r="B12" i="4"/>
  <c r="L2" i="4"/>
  <c r="L2" i="7"/>
  <c r="B12" i="7" s="1"/>
  <c r="B10" i="7"/>
  <c r="B11" i="7" s="1"/>
  <c r="J2" i="7"/>
  <c r="K2" i="7" s="1"/>
  <c r="B9" i="7"/>
  <c r="I2" i="7"/>
  <c r="B8" i="7"/>
  <c r="H2" i="7"/>
  <c r="B7" i="7"/>
  <c r="G2" i="7"/>
  <c r="B6" i="7"/>
  <c r="F2" i="7"/>
  <c r="B5" i="7"/>
  <c r="E2" i="7"/>
  <c r="B4" i="7"/>
  <c r="D2" i="7"/>
  <c r="B3" i="7"/>
  <c r="C2" i="7"/>
  <c r="F15" i="6"/>
  <c r="F13" i="6"/>
  <c r="F12" i="6"/>
  <c r="F11" i="6"/>
  <c r="F6" i="6"/>
  <c r="F5" i="6"/>
  <c r="F4" i="6"/>
  <c r="F3" i="6"/>
  <c r="E30" i="1"/>
  <c r="E29" i="1"/>
  <c r="E28" i="1"/>
  <c r="E27" i="1"/>
  <c r="E26" i="1"/>
  <c r="E25" i="1"/>
  <c r="E24" i="1"/>
  <c r="E22" i="1"/>
  <c r="E21" i="1"/>
  <c r="E20" i="1"/>
  <c r="E19" i="1"/>
  <c r="E11" i="1"/>
  <c r="E9" i="1"/>
  <c r="E8" i="1"/>
  <c r="E7" i="1"/>
  <c r="E5" i="1"/>
  <c r="E4" i="1"/>
  <c r="E3" i="1"/>
  <c r="E2" i="1"/>
</calcChain>
</file>

<file path=xl/sharedStrings.xml><?xml version="1.0" encoding="utf-8"?>
<sst xmlns="http://schemas.openxmlformats.org/spreadsheetml/2006/main" count="214" uniqueCount="117">
  <si>
    <t>Sequoia National Park</t>
  </si>
  <si>
    <t>Activity Category</t>
  </si>
  <si>
    <t>Activity Name</t>
  </si>
  <si>
    <t>Duration</t>
  </si>
  <si>
    <t>Difficulty</t>
  </si>
  <si>
    <t>Cost</t>
  </si>
  <si>
    <t>Fun Points</t>
  </si>
  <si>
    <t>Notes</t>
  </si>
  <si>
    <t>Hiking</t>
  </si>
  <si>
    <t xml:space="preserve">Congress Trail </t>
  </si>
  <si>
    <t>3 hrs (2.9 miles)</t>
  </si>
  <si>
    <t>Easy</t>
  </si>
  <si>
    <t>Free</t>
  </si>
  <si>
    <t>covers the giant forest, general sherman tree</t>
  </si>
  <si>
    <t>Crescent Meadown Loop</t>
  </si>
  <si>
    <t>1 hr (1.3 miles)</t>
  </si>
  <si>
    <t>light walking</t>
  </si>
  <si>
    <t>Tokopah Falls</t>
  </si>
  <si>
    <t>3 hrs (3.5 miles</t>
  </si>
  <si>
    <t>Moderate</t>
  </si>
  <si>
    <t>easy walk, falls at the end of the trail</t>
  </si>
  <si>
    <t>Sunset at Moro Rock</t>
  </si>
  <si>
    <t>3 hrs</t>
  </si>
  <si>
    <t>stunning views</t>
  </si>
  <si>
    <t>Driving</t>
  </si>
  <si>
    <t>Tunnel Log</t>
  </si>
  <si>
    <t>1 hrs</t>
  </si>
  <si>
    <t>common picture spot</t>
  </si>
  <si>
    <t>Kings Canyon National Park</t>
  </si>
  <si>
    <t>Big Stump Loop Trail</t>
  </si>
  <si>
    <t>1 hr (1.6 miles)</t>
  </si>
  <si>
    <t>General Grant  LoopTrail</t>
  </si>
  <si>
    <t>0.5 hr (0.7miles)</t>
  </si>
  <si>
    <t>Zumwalt Meadow Trail</t>
  </si>
  <si>
    <t>1.5 hr (1.5 miles)</t>
  </si>
  <si>
    <t>Shopping</t>
  </si>
  <si>
    <t>Grant Grove Village</t>
  </si>
  <si>
    <t>1-2 hrs</t>
  </si>
  <si>
    <t>stochastic</t>
  </si>
  <si>
    <t>Lunch?</t>
  </si>
  <si>
    <t>Horseback riding</t>
  </si>
  <si>
    <t>1 hr</t>
  </si>
  <si>
    <t>70-110/person</t>
  </si>
  <si>
    <t>close to lunch</t>
  </si>
  <si>
    <t>Caving</t>
  </si>
  <si>
    <t>Boyden Carvern Tour</t>
  </si>
  <si>
    <t>1.5 hr</t>
  </si>
  <si>
    <t>36.40/person</t>
  </si>
  <si>
    <t>flashlight only tour of caverns</t>
  </si>
  <si>
    <t>Channel Islands</t>
  </si>
  <si>
    <t xml:space="preserve">Activity Category </t>
  </si>
  <si>
    <t xml:space="preserve">Duration </t>
  </si>
  <si>
    <t xml:space="preserve">Difficulty </t>
  </si>
  <si>
    <t xml:space="preserve">Cost </t>
  </si>
  <si>
    <t xml:space="preserve">Fun Points </t>
  </si>
  <si>
    <t xml:space="preserve">Notes </t>
  </si>
  <si>
    <t xml:space="preserve">Scorpion Canyon Loop Trail </t>
  </si>
  <si>
    <t>2 hours (4.3 miles)</t>
  </si>
  <si>
    <t>Smugglers Cove Trail</t>
  </si>
  <si>
    <t>4 hrs (7.7 miles)</t>
  </si>
  <si>
    <t>Potato Harbor</t>
  </si>
  <si>
    <t>2.5 hrs (5.2 miles)</t>
  </si>
  <si>
    <t xml:space="preserve">gorgeous views, </t>
  </si>
  <si>
    <t>Smugglers, Scorpion, Potator Harbor</t>
  </si>
  <si>
    <t>4 hrs (7.8 miles)</t>
  </si>
  <si>
    <t>Kayaking</t>
  </si>
  <si>
    <t>Sea Cave exploring with Kayaks</t>
  </si>
  <si>
    <t>149/person</t>
  </si>
  <si>
    <t>https://www.islandkayaking.com/kayaking/</t>
  </si>
  <si>
    <t xml:space="preserve">Snorkeling </t>
  </si>
  <si>
    <t>Snorkeling with Sea Kelp</t>
  </si>
  <si>
    <t>153/person</t>
  </si>
  <si>
    <t>https://www.islandkayaking.com/snorkel-rentals/</t>
  </si>
  <si>
    <t>Lodging</t>
  </si>
  <si>
    <t>Name</t>
  </si>
  <si>
    <t>Cost ($/person)</t>
  </si>
  <si>
    <t xml:space="preserve">Category </t>
  </si>
  <si>
    <t xml:space="preserve">Park </t>
  </si>
  <si>
    <t>Activity</t>
  </si>
  <si>
    <t>Category</t>
  </si>
  <si>
    <t>Congress Trail - Sequoia</t>
  </si>
  <si>
    <t>Sequoia</t>
  </si>
  <si>
    <t>Crescent Meadown Loop - Sequoia</t>
  </si>
  <si>
    <t>Tokopah Falls - Sequoia</t>
  </si>
  <si>
    <t>Sunset at Moro Rock - Sequoia</t>
  </si>
  <si>
    <t>Tunnel Log - Sequoia</t>
  </si>
  <si>
    <t>Big Stump Loop Trail - Kings Canyon</t>
  </si>
  <si>
    <t>Kings Canyon</t>
  </si>
  <si>
    <t>General Grant  LoopTrail - Kings Canyon</t>
  </si>
  <si>
    <t>Zumwalt Meadow Trail - Kings Canyon</t>
  </si>
  <si>
    <t>Grant Grove Village - Kings Canyon</t>
  </si>
  <si>
    <t>Grant Grove Village Stables - Kings Canyon</t>
  </si>
  <si>
    <t>Adventures</t>
  </si>
  <si>
    <t>Boyden Carvern Tour - Kings Canyon</t>
  </si>
  <si>
    <t>Scorpion Canyon Loop Trail - Channel Islands</t>
  </si>
  <si>
    <t>Smugglers Cove Trail - Channel Islands</t>
  </si>
  <si>
    <t>Potato Harbor - Channel Islands</t>
  </si>
  <si>
    <t xml:space="preserve"> </t>
  </si>
  <si>
    <t>Smugglers, Scorpion, Potator Harbor - Channel Islands</t>
  </si>
  <si>
    <t>Sea Cave exploring with Kayaks - Channel Islands</t>
  </si>
  <si>
    <t>Snorkeling with Sea Kelp - Channel Islands</t>
  </si>
  <si>
    <t>Ryan Mountain - Joshua Tree</t>
  </si>
  <si>
    <t>Joshua Tree</t>
  </si>
  <si>
    <t>Hidden Valley - Joshua Tree</t>
  </si>
  <si>
    <t>Barker Dam - Joshua Tree</t>
  </si>
  <si>
    <t>Arch Rock Trail - Joshua Tree</t>
  </si>
  <si>
    <t>Open Air Hummer Adventure - Joshua Tree</t>
  </si>
  <si>
    <t>Fortynine Palms Oasis Train - Joshua Tree</t>
  </si>
  <si>
    <t>Mosaic Canyon Trail - Death Valley</t>
  </si>
  <si>
    <t>Death Valley</t>
  </si>
  <si>
    <t>Mosaic Canyon Trailhead 3.5 miles, California 92328</t>
  </si>
  <si>
    <t>Golden Canyon and Gower Gulch Loop via Zabriskie Point - Death Valley</t>
  </si>
  <si>
    <t>Inyo County, California</t>
  </si>
  <si>
    <t>Golden Canyon Trail to Red Cathedral - Death Valley</t>
  </si>
  <si>
    <t>Natural Bridge Canyon Trail - Death Valley</t>
  </si>
  <si>
    <t>Badlands Loop - Death Valley</t>
  </si>
  <si>
    <t>Artistis Palette - Death Valley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</si>
</sst>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$#,##0_);\(\$#,##0\)"/>
    <numFmt numFmtId="169" formatCode="0.000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u/>
      <sz val="11"/>
      <color rgb="FF0000FF"/>
      <name val="Calibri"/>
      <family val="2"/>
    </font>
    <font>
      <b/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left"/>
    </xf>
    <xf numFmtId="3" fontId="0" fillId="0" borderId="0" xfId="0" applyNumberFormat="1" applyAlignment="1">
      <alignment horizontal="right"/>
    </xf>
    <xf numFmtId="3" fontId="1" fillId="0" borderId="1" xfId="0" applyNumberFormat="1" applyFont="1" applyBorder="1" applyAlignment="1">
      <alignment horizontal="left"/>
    </xf>
    <xf numFmtId="3" fontId="1" fillId="0" borderId="1" xfId="0" applyNumberFormat="1" applyFont="1" applyBorder="1" applyAlignment="1">
      <alignment horizontal="right"/>
    </xf>
    <xf numFmtId="4" fontId="1" fillId="0" borderId="1" xfId="0" applyNumberFormat="1" applyFont="1" applyBorder="1" applyAlignment="1">
      <alignment horizontal="right"/>
    </xf>
    <xf numFmtId="0" fontId="2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3" fontId="3" fillId="0" borderId="1" xfId="0" applyNumberFormat="1" applyFont="1" applyBorder="1" applyAlignment="1">
      <alignment horizontal="left"/>
    </xf>
    <xf numFmtId="164" fontId="3" fillId="0" borderId="1" xfId="0" applyNumberFormat="1" applyFont="1" applyBorder="1" applyAlignment="1">
      <alignment horizontal="left"/>
    </xf>
    <xf numFmtId="4" fontId="3" fillId="0" borderId="1" xfId="0" applyNumberFormat="1" applyFont="1" applyBorder="1" applyAlignment="1">
      <alignment horizontal="left"/>
    </xf>
    <xf numFmtId="164" fontId="1" fillId="0" borderId="1" xfId="0" applyNumberFormat="1" applyFont="1" applyBorder="1" applyAlignment="1">
      <alignment horizontal="right"/>
    </xf>
    <xf numFmtId="164" fontId="0" fillId="0" borderId="0" xfId="0" applyNumberFormat="1"/>
    <xf numFmtId="4" fontId="0" fillId="0" borderId="0" xfId="0" applyNumberFormat="1" applyAlignment="1">
      <alignment horizontal="right"/>
    </xf>
    <xf numFmtId="16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Z30"/>
  <sheetViews>
    <sheetView workbookViewId="0">
      <pane ySplit="1" topLeftCell="A18" activePane="bottomLeft" state="frozen"/>
      <selection pane="bottomLeft" activeCell="A2" sqref="A2:A30"/>
    </sheetView>
  </sheetViews>
  <sheetFormatPr baseColWidth="10" defaultColWidth="8.83203125" defaultRowHeight="15" x14ac:dyDescent="0.2"/>
  <cols>
    <col min="1" max="1" width="6.33203125" style="2" bestFit="1" customWidth="1"/>
    <col min="2" max="2" width="45.6640625" bestFit="1" customWidth="1"/>
    <col min="3" max="3" width="13" style="12" bestFit="1" customWidth="1"/>
    <col min="4" max="4" width="13" style="13" bestFit="1" customWidth="1"/>
    <col min="5" max="5" width="13" style="2" bestFit="1" customWidth="1"/>
    <col min="6" max="6" width="13" bestFit="1" customWidth="1"/>
    <col min="7" max="7" width="13.5" bestFit="1" customWidth="1"/>
    <col min="8" max="26" width="13" bestFit="1" customWidth="1"/>
  </cols>
  <sheetData>
    <row r="1" spans="1:26" ht="18" customHeight="1" x14ac:dyDescent="0.2">
      <c r="A1" s="8" t="s">
        <v>78</v>
      </c>
      <c r="B1" s="7" t="s">
        <v>74</v>
      </c>
      <c r="C1" s="9" t="s">
        <v>5</v>
      </c>
      <c r="D1" s="10" t="s">
        <v>3</v>
      </c>
      <c r="E1" s="8" t="s">
        <v>6</v>
      </c>
      <c r="F1" s="7" t="s">
        <v>79</v>
      </c>
      <c r="G1" s="7" t="s">
        <v>77</v>
      </c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8" customHeight="1" x14ac:dyDescent="0.2">
      <c r="A2" s="4">
        <v>0</v>
      </c>
      <c r="B2" s="1" t="s">
        <v>80</v>
      </c>
      <c r="C2" s="4">
        <v>0</v>
      </c>
      <c r="D2" s="4">
        <v>3</v>
      </c>
      <c r="E2" s="4">
        <f>1+3</f>
        <v>4</v>
      </c>
      <c r="F2" s="1" t="s">
        <v>8</v>
      </c>
      <c r="G2" s="1" t="s">
        <v>81</v>
      </c>
    </row>
    <row r="3" spans="1:26" ht="18" customHeight="1" x14ac:dyDescent="0.2">
      <c r="A3" s="4">
        <v>1</v>
      </c>
      <c r="B3" s="1" t="s">
        <v>82</v>
      </c>
      <c r="C3" s="4">
        <v>0</v>
      </c>
      <c r="D3" s="4">
        <v>1</v>
      </c>
      <c r="E3" s="4">
        <f>1+1+1</f>
        <v>3</v>
      </c>
      <c r="F3" s="1" t="s">
        <v>8</v>
      </c>
      <c r="G3" s="1" t="s">
        <v>81</v>
      </c>
    </row>
    <row r="4" spans="1:26" ht="18" customHeight="1" x14ac:dyDescent="0.2">
      <c r="A4" s="4">
        <v>2</v>
      </c>
      <c r="B4" s="1" t="s">
        <v>83</v>
      </c>
      <c r="C4" s="4">
        <v>0</v>
      </c>
      <c r="D4" s="4">
        <v>3</v>
      </c>
      <c r="E4" s="4">
        <f>0+2</f>
        <v>2</v>
      </c>
      <c r="F4" s="1" t="s">
        <v>8</v>
      </c>
      <c r="G4" s="1" t="s">
        <v>81</v>
      </c>
    </row>
    <row r="5" spans="1:26" ht="18" customHeight="1" x14ac:dyDescent="0.2">
      <c r="A5" s="4">
        <v>3</v>
      </c>
      <c r="B5" s="1" t="s">
        <v>84</v>
      </c>
      <c r="C5" s="4">
        <v>0</v>
      </c>
      <c r="D5" s="4">
        <v>3</v>
      </c>
      <c r="E5" s="4">
        <f>0+3</f>
        <v>3</v>
      </c>
      <c r="F5" s="1" t="s">
        <v>8</v>
      </c>
      <c r="G5" s="1" t="s">
        <v>81</v>
      </c>
    </row>
    <row r="6" spans="1:26" ht="18" customHeight="1" x14ac:dyDescent="0.2">
      <c r="A6" s="4">
        <v>4</v>
      </c>
      <c r="B6" s="1" t="s">
        <v>85</v>
      </c>
      <c r="C6" s="4">
        <v>0</v>
      </c>
      <c r="D6" s="4">
        <v>1</v>
      </c>
      <c r="E6" s="4">
        <v>2</v>
      </c>
      <c r="F6" s="1" t="s">
        <v>24</v>
      </c>
      <c r="G6" s="1" t="s">
        <v>81</v>
      </c>
    </row>
    <row r="7" spans="1:26" ht="18" customHeight="1" x14ac:dyDescent="0.2">
      <c r="A7" s="4">
        <v>5</v>
      </c>
      <c r="B7" s="1" t="s">
        <v>86</v>
      </c>
      <c r="C7" s="4">
        <v>0</v>
      </c>
      <c r="D7" s="4">
        <v>1</v>
      </c>
      <c r="E7" s="4">
        <f>1+1+1</f>
        <v>3</v>
      </c>
      <c r="F7" s="1" t="s">
        <v>8</v>
      </c>
      <c r="G7" s="1" t="s">
        <v>87</v>
      </c>
    </row>
    <row r="8" spans="1:26" ht="18" customHeight="1" x14ac:dyDescent="0.2">
      <c r="A8" s="4">
        <v>6</v>
      </c>
      <c r="B8" s="1" t="s">
        <v>88</v>
      </c>
      <c r="C8" s="4">
        <v>0</v>
      </c>
      <c r="D8" s="5">
        <v>0.5</v>
      </c>
      <c r="E8" s="4">
        <f>1+1+1</f>
        <v>3</v>
      </c>
      <c r="F8" s="1" t="s">
        <v>8</v>
      </c>
      <c r="G8" s="1" t="s">
        <v>87</v>
      </c>
    </row>
    <row r="9" spans="1:26" ht="18" customHeight="1" x14ac:dyDescent="0.2">
      <c r="A9" s="4">
        <v>7</v>
      </c>
      <c r="B9" s="1" t="s">
        <v>89</v>
      </c>
      <c r="C9" s="4">
        <v>0</v>
      </c>
      <c r="D9" s="5">
        <v>1.5</v>
      </c>
      <c r="E9" s="4">
        <f>1+1</f>
        <v>2</v>
      </c>
      <c r="F9" s="1" t="s">
        <v>8</v>
      </c>
      <c r="G9" s="1" t="s">
        <v>87</v>
      </c>
    </row>
    <row r="10" spans="1:26" ht="18" customHeight="1" x14ac:dyDescent="0.2">
      <c r="A10" s="4">
        <v>8</v>
      </c>
      <c r="B10" s="1" t="s">
        <v>90</v>
      </c>
      <c r="C10" s="4">
        <v>0</v>
      </c>
      <c r="D10" s="4">
        <v>2</v>
      </c>
      <c r="E10" s="4">
        <v>2</v>
      </c>
      <c r="F10" s="1" t="s">
        <v>35</v>
      </c>
      <c r="G10" s="1" t="s">
        <v>87</v>
      </c>
    </row>
    <row r="11" spans="1:26" ht="18" customHeight="1" x14ac:dyDescent="0.2">
      <c r="A11" s="4">
        <v>9</v>
      </c>
      <c r="B11" s="1" t="s">
        <v>91</v>
      </c>
      <c r="C11" s="4">
        <v>70</v>
      </c>
      <c r="D11" s="4">
        <v>1</v>
      </c>
      <c r="E11" s="4">
        <f>5</f>
        <v>5</v>
      </c>
      <c r="F11" s="1" t="s">
        <v>92</v>
      </c>
      <c r="G11" s="1" t="s">
        <v>87</v>
      </c>
    </row>
    <row r="12" spans="1:26" ht="18" customHeight="1" x14ac:dyDescent="0.2">
      <c r="A12" s="4">
        <v>10</v>
      </c>
      <c r="B12" s="1" t="s">
        <v>93</v>
      </c>
      <c r="C12" s="5">
        <v>36.4</v>
      </c>
      <c r="D12" s="5">
        <v>1.5</v>
      </c>
      <c r="E12" s="4">
        <v>5</v>
      </c>
      <c r="F12" s="1" t="s">
        <v>92</v>
      </c>
      <c r="G12" s="1" t="s">
        <v>87</v>
      </c>
    </row>
    <row r="13" spans="1:26" ht="18" customHeight="1" x14ac:dyDescent="0.2">
      <c r="A13" s="4">
        <v>11</v>
      </c>
      <c r="B13" s="1" t="s">
        <v>94</v>
      </c>
      <c r="C13" s="4">
        <v>0</v>
      </c>
      <c r="D13" s="4">
        <v>2</v>
      </c>
      <c r="E13" s="4">
        <v>3</v>
      </c>
      <c r="F13" s="1" t="s">
        <v>8</v>
      </c>
      <c r="G13" s="1" t="s">
        <v>49</v>
      </c>
    </row>
    <row r="14" spans="1:26" ht="18" customHeight="1" x14ac:dyDescent="0.2">
      <c r="A14" s="4">
        <v>12</v>
      </c>
      <c r="B14" s="1" t="s">
        <v>95</v>
      </c>
      <c r="C14" s="4">
        <v>0</v>
      </c>
      <c r="D14" s="4">
        <v>4</v>
      </c>
      <c r="E14" s="4">
        <v>2</v>
      </c>
      <c r="F14" s="1" t="s">
        <v>8</v>
      </c>
      <c r="G14" s="1" t="s">
        <v>49</v>
      </c>
    </row>
    <row r="15" spans="1:26" ht="18" customHeight="1" x14ac:dyDescent="0.2">
      <c r="A15" s="4">
        <v>13</v>
      </c>
      <c r="B15" s="1" t="s">
        <v>96</v>
      </c>
      <c r="C15" s="4">
        <v>0</v>
      </c>
      <c r="D15" s="5">
        <v>2.5</v>
      </c>
      <c r="E15" s="4">
        <v>2</v>
      </c>
      <c r="F15" s="1" t="s">
        <v>8</v>
      </c>
      <c r="G15" s="1" t="s">
        <v>49</v>
      </c>
      <c r="J15" s="1" t="s">
        <v>97</v>
      </c>
    </row>
    <row r="16" spans="1:26" ht="18" customHeight="1" x14ac:dyDescent="0.2">
      <c r="A16" s="4">
        <v>14</v>
      </c>
      <c r="B16" s="1" t="s">
        <v>98</v>
      </c>
      <c r="C16" s="4">
        <v>0</v>
      </c>
      <c r="D16" s="4">
        <v>4</v>
      </c>
      <c r="E16" s="4">
        <v>3</v>
      </c>
      <c r="F16" s="1" t="s">
        <v>8</v>
      </c>
      <c r="G16" s="1" t="s">
        <v>49</v>
      </c>
    </row>
    <row r="17" spans="1:8" ht="18" customHeight="1" x14ac:dyDescent="0.2">
      <c r="A17" s="4">
        <v>15</v>
      </c>
      <c r="B17" s="1" t="s">
        <v>99</v>
      </c>
      <c r="C17" s="4">
        <v>149</v>
      </c>
      <c r="D17" s="5">
        <v>2.5</v>
      </c>
      <c r="E17" s="4">
        <v>5</v>
      </c>
      <c r="F17" s="1" t="s">
        <v>92</v>
      </c>
      <c r="G17" s="1" t="s">
        <v>49</v>
      </c>
    </row>
    <row r="18" spans="1:8" ht="18" customHeight="1" x14ac:dyDescent="0.2">
      <c r="A18" s="4">
        <v>16</v>
      </c>
      <c r="B18" s="1" t="s">
        <v>100</v>
      </c>
      <c r="C18" s="4">
        <v>153</v>
      </c>
      <c r="D18" s="4">
        <v>3</v>
      </c>
      <c r="E18" s="4">
        <v>5</v>
      </c>
      <c r="F18" s="1" t="s">
        <v>92</v>
      </c>
      <c r="G18" s="1" t="s">
        <v>49</v>
      </c>
    </row>
    <row r="19" spans="1:8" ht="18" customHeight="1" x14ac:dyDescent="0.2">
      <c r="A19" s="4">
        <v>17</v>
      </c>
      <c r="B19" s="1" t="s">
        <v>101</v>
      </c>
      <c r="C19" s="4">
        <v>0</v>
      </c>
      <c r="D19" s="4">
        <v>3</v>
      </c>
      <c r="E19" s="4">
        <f>-1+5</f>
        <v>4</v>
      </c>
      <c r="F19" s="1" t="s">
        <v>8</v>
      </c>
      <c r="G19" s="1" t="s">
        <v>102</v>
      </c>
    </row>
    <row r="20" spans="1:8" ht="18" customHeight="1" x14ac:dyDescent="0.2">
      <c r="A20" s="4">
        <v>18</v>
      </c>
      <c r="B20" s="1" t="s">
        <v>103</v>
      </c>
      <c r="C20" s="4">
        <v>0</v>
      </c>
      <c r="D20" s="5">
        <v>0.5</v>
      </c>
      <c r="E20" s="4">
        <f>1+1+4</f>
        <v>6</v>
      </c>
      <c r="F20" s="1" t="s">
        <v>8</v>
      </c>
      <c r="G20" s="1" t="s">
        <v>102</v>
      </c>
    </row>
    <row r="21" spans="1:8" ht="18" customHeight="1" x14ac:dyDescent="0.2">
      <c r="A21" s="4">
        <v>19</v>
      </c>
      <c r="B21" s="1" t="s">
        <v>104</v>
      </c>
      <c r="C21" s="4">
        <v>0</v>
      </c>
      <c r="D21" s="5">
        <v>0.5</v>
      </c>
      <c r="E21" s="4">
        <f>1+1+3</f>
        <v>5</v>
      </c>
      <c r="F21" s="1" t="s">
        <v>8</v>
      </c>
      <c r="G21" s="1" t="s">
        <v>102</v>
      </c>
    </row>
    <row r="22" spans="1:8" ht="18" customHeight="1" x14ac:dyDescent="0.2">
      <c r="A22" s="4">
        <v>20</v>
      </c>
      <c r="B22" s="1" t="s">
        <v>105</v>
      </c>
      <c r="C22" s="4">
        <v>0</v>
      </c>
      <c r="D22" s="5">
        <v>0.5</v>
      </c>
      <c r="E22" s="4">
        <f>1+4</f>
        <v>5</v>
      </c>
      <c r="F22" s="1" t="s">
        <v>8</v>
      </c>
      <c r="G22" s="1" t="s">
        <v>102</v>
      </c>
    </row>
    <row r="23" spans="1:8" ht="18" customHeight="1" x14ac:dyDescent="0.2">
      <c r="A23" s="4">
        <v>21</v>
      </c>
      <c r="B23" s="1" t="s">
        <v>106</v>
      </c>
      <c r="C23" s="11">
        <v>197</v>
      </c>
      <c r="D23" s="4">
        <v>5</v>
      </c>
      <c r="E23" s="4">
        <v>0</v>
      </c>
      <c r="F23" s="1" t="s">
        <v>92</v>
      </c>
      <c r="G23" s="1" t="s">
        <v>102</v>
      </c>
    </row>
    <row r="24" spans="1:8" ht="18" customHeight="1" x14ac:dyDescent="0.2">
      <c r="A24" s="4">
        <v>22</v>
      </c>
      <c r="B24" s="1" t="s">
        <v>107</v>
      </c>
      <c r="C24" s="4">
        <v>0</v>
      </c>
      <c r="D24" s="5">
        <v>1.5</v>
      </c>
      <c r="E24" s="4">
        <f>3</f>
        <v>3</v>
      </c>
      <c r="F24" s="1" t="s">
        <v>8</v>
      </c>
      <c r="G24" s="1" t="s">
        <v>102</v>
      </c>
    </row>
    <row r="25" spans="1:8" ht="18" customHeight="1" x14ac:dyDescent="0.2">
      <c r="A25" s="4">
        <v>23</v>
      </c>
      <c r="B25" s="1" t="s">
        <v>108</v>
      </c>
      <c r="C25" s="4">
        <v>0</v>
      </c>
      <c r="D25" s="4">
        <v>0</v>
      </c>
      <c r="E25" s="4">
        <f>3</f>
        <v>3</v>
      </c>
      <c r="F25" s="1" t="s">
        <v>8</v>
      </c>
      <c r="G25" s="1" t="s">
        <v>109</v>
      </c>
      <c r="H25" s="1" t="s">
        <v>110</v>
      </c>
    </row>
    <row r="26" spans="1:8" ht="18" customHeight="1" x14ac:dyDescent="0.2">
      <c r="A26" s="4">
        <v>24</v>
      </c>
      <c r="B26" s="1" t="s">
        <v>111</v>
      </c>
      <c r="C26" s="4">
        <v>0</v>
      </c>
      <c r="D26" s="4">
        <v>0</v>
      </c>
      <c r="E26" s="4">
        <f>1+3</f>
        <v>4</v>
      </c>
      <c r="F26" s="1" t="s">
        <v>8</v>
      </c>
      <c r="G26" s="1" t="s">
        <v>109</v>
      </c>
      <c r="H26" s="1" t="s">
        <v>112</v>
      </c>
    </row>
    <row r="27" spans="1:8" ht="18" customHeight="1" x14ac:dyDescent="0.2">
      <c r="A27" s="4">
        <v>25</v>
      </c>
      <c r="B27" s="1" t="s">
        <v>113</v>
      </c>
      <c r="C27" s="4">
        <v>0</v>
      </c>
      <c r="D27" s="4">
        <v>0</v>
      </c>
      <c r="E27" s="4">
        <f>3</f>
        <v>3</v>
      </c>
      <c r="F27" s="1" t="s">
        <v>8</v>
      </c>
      <c r="G27" s="1" t="s">
        <v>109</v>
      </c>
    </row>
    <row r="28" spans="1:8" ht="18" customHeight="1" x14ac:dyDescent="0.2">
      <c r="A28" s="4">
        <v>26</v>
      </c>
      <c r="B28" s="1" t="s">
        <v>114</v>
      </c>
      <c r="C28" s="4">
        <v>0</v>
      </c>
      <c r="D28" s="4">
        <v>0</v>
      </c>
      <c r="E28" s="4">
        <f>3</f>
        <v>3</v>
      </c>
      <c r="F28" s="1" t="s">
        <v>8</v>
      </c>
      <c r="G28" s="1" t="s">
        <v>109</v>
      </c>
    </row>
    <row r="29" spans="1:8" ht="18" customHeight="1" x14ac:dyDescent="0.2">
      <c r="A29" s="4">
        <v>27</v>
      </c>
      <c r="B29" s="1" t="s">
        <v>115</v>
      </c>
      <c r="C29" s="4">
        <v>0</v>
      </c>
      <c r="D29" s="5">
        <v>1.5</v>
      </c>
      <c r="E29" s="4">
        <f>1+3</f>
        <v>4</v>
      </c>
      <c r="F29" s="1" t="s">
        <v>8</v>
      </c>
      <c r="G29" s="1" t="s">
        <v>109</v>
      </c>
    </row>
    <row r="30" spans="1:8" ht="18" customHeight="1" x14ac:dyDescent="0.2">
      <c r="A30" s="4">
        <v>28</v>
      </c>
      <c r="B30" s="1" t="s">
        <v>116</v>
      </c>
      <c r="C30" s="4">
        <v>0</v>
      </c>
      <c r="D30" s="5">
        <v>0.3</v>
      </c>
      <c r="E30" s="4">
        <f>1+3</f>
        <v>4</v>
      </c>
      <c r="F30" s="1" t="s">
        <v>8</v>
      </c>
      <c r="G30" s="1" t="s">
        <v>109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H1"/>
  <sheetViews>
    <sheetView workbookViewId="0">
      <selection activeCell="A2" sqref="A2"/>
    </sheetView>
  </sheetViews>
  <sheetFormatPr baseColWidth="10" defaultColWidth="8.83203125" defaultRowHeight="15" x14ac:dyDescent="0.2"/>
  <cols>
    <col min="1" max="1" width="17.6640625" bestFit="1" customWidth="1"/>
    <col min="2" max="2" width="14.1640625" bestFit="1" customWidth="1"/>
    <col min="3" max="3" width="14.33203125" customWidth="1"/>
    <col min="4" max="8" width="13" bestFit="1" customWidth="1"/>
  </cols>
  <sheetData>
    <row r="1" spans="1:8" ht="21.75" customHeight="1" x14ac:dyDescent="0.2">
      <c r="A1" s="7" t="s">
        <v>73</v>
      </c>
      <c r="B1" s="7" t="s">
        <v>74</v>
      </c>
      <c r="C1" s="7" t="s">
        <v>75</v>
      </c>
      <c r="D1" s="7"/>
      <c r="E1" s="7"/>
      <c r="F1" s="7"/>
      <c r="G1" s="7" t="s">
        <v>76</v>
      </c>
      <c r="H1" s="7" t="s">
        <v>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"/>
  <sheetViews>
    <sheetView workbookViewId="0">
      <selection activeCell="B1" sqref="B1"/>
    </sheetView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AD30"/>
  <sheetViews>
    <sheetView tabSelected="1" zoomScale="131" zoomScaleNormal="131" zoomScaleSheetLayoutView="100" workbookViewId="0">
      <selection activeCell="Q24" sqref="Q24"/>
    </sheetView>
  </sheetViews>
  <sheetFormatPr baseColWidth="10" defaultColWidth="8.83203125" defaultRowHeight="15" x14ac:dyDescent="0.2"/>
  <cols>
    <col min="1" max="1" width="8.83203125" customWidth="1"/>
    <col min="2" max="3" width="5.1640625" customWidth="1"/>
    <col min="4" max="4" width="5" customWidth="1"/>
    <col min="5" max="5" width="4.6640625" customWidth="1"/>
    <col min="6" max="6" width="5" customWidth="1"/>
    <col min="7" max="10" width="4.83203125" customWidth="1"/>
    <col min="11" max="11" width="4.33203125" customWidth="1"/>
    <col min="12" max="13" width="5" customWidth="1"/>
    <col min="14" max="14" width="4.83203125" customWidth="1"/>
    <col min="15" max="15" width="5.33203125" customWidth="1"/>
    <col min="16" max="16" width="5.83203125" customWidth="1"/>
    <col min="17" max="17" width="5.5" customWidth="1"/>
    <col min="18" max="18" width="5.33203125" customWidth="1"/>
    <col min="19" max="19" width="5" customWidth="1"/>
    <col min="20" max="20" width="5.5" customWidth="1"/>
    <col min="21" max="21" width="5.33203125" customWidth="1"/>
    <col min="22" max="22" width="4.83203125" customWidth="1"/>
    <col min="23" max="23" width="5.33203125" customWidth="1"/>
    <col min="24" max="24" width="5" customWidth="1"/>
    <col min="25" max="25" width="5.1640625" customWidth="1"/>
    <col min="26" max="26" width="4.83203125" customWidth="1"/>
    <col min="27" max="27" width="5.33203125" customWidth="1"/>
    <col min="28" max="28" width="4.5" customWidth="1"/>
    <col min="29" max="29" width="5.33203125" customWidth="1"/>
    <col min="30" max="30" width="5.5" customWidth="1"/>
  </cols>
  <sheetData>
    <row r="1" spans="1:30" x14ac:dyDescent="0.2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</row>
    <row r="2" spans="1:30" x14ac:dyDescent="0.2">
      <c r="A2" s="4">
        <v>0</v>
      </c>
      <c r="B2">
        <v>0</v>
      </c>
      <c r="C2">
        <v>4.8</v>
      </c>
      <c r="D2">
        <v>2.9</v>
      </c>
      <c r="E2">
        <v>3.8</v>
      </c>
      <c r="F2">
        <v>3.8</v>
      </c>
      <c r="G2">
        <v>28.5</v>
      </c>
      <c r="H2">
        <v>29.3</v>
      </c>
      <c r="I2">
        <v>61.7</v>
      </c>
      <c r="J2">
        <v>28.3</v>
      </c>
      <c r="K2">
        <v>28.6</v>
      </c>
      <c r="L2">
        <f>47.6</f>
        <v>47.6</v>
      </c>
      <c r="M2">
        <v>231</v>
      </c>
      <c r="N2">
        <v>231</v>
      </c>
      <c r="O2">
        <v>231</v>
      </c>
      <c r="P2">
        <v>231</v>
      </c>
      <c r="Q2">
        <v>231</v>
      </c>
      <c r="R2">
        <v>231</v>
      </c>
      <c r="S2">
        <v>343</v>
      </c>
      <c r="T2">
        <v>339</v>
      </c>
      <c r="U2">
        <v>341</v>
      </c>
      <c r="V2">
        <v>352</v>
      </c>
      <c r="X2">
        <v>338</v>
      </c>
      <c r="Y2">
        <v>317</v>
      </c>
      <c r="Z2">
        <v>342</v>
      </c>
      <c r="AA2">
        <v>342</v>
      </c>
      <c r="AB2">
        <v>354</v>
      </c>
      <c r="AC2">
        <v>340</v>
      </c>
      <c r="AD2">
        <v>353</v>
      </c>
    </row>
    <row r="3" spans="1:30" x14ac:dyDescent="0.2">
      <c r="A3" s="4">
        <v>1</v>
      </c>
      <c r="B3">
        <v>4.8</v>
      </c>
      <c r="C3">
        <v>0</v>
      </c>
      <c r="D3">
        <v>7.7</v>
      </c>
      <c r="E3">
        <v>1.8</v>
      </c>
      <c r="F3">
        <v>1</v>
      </c>
      <c r="G3">
        <v>33.299999999999997</v>
      </c>
      <c r="H3">
        <v>34.1</v>
      </c>
      <c r="I3">
        <v>66.5</v>
      </c>
      <c r="J3">
        <v>33.1</v>
      </c>
      <c r="K3">
        <v>33.4</v>
      </c>
      <c r="L3">
        <v>52.4</v>
      </c>
      <c r="M3">
        <v>232</v>
      </c>
      <c r="N3">
        <v>232</v>
      </c>
      <c r="O3">
        <v>232</v>
      </c>
      <c r="P3">
        <v>232</v>
      </c>
      <c r="Q3">
        <v>232</v>
      </c>
      <c r="R3">
        <v>232</v>
      </c>
      <c r="S3">
        <v>343</v>
      </c>
      <c r="T3">
        <v>340</v>
      </c>
      <c r="U3">
        <v>341</v>
      </c>
      <c r="V3">
        <v>352</v>
      </c>
    </row>
    <row r="4" spans="1:30" x14ac:dyDescent="0.2">
      <c r="A4" s="4">
        <v>2</v>
      </c>
      <c r="B4">
        <v>2.9</v>
      </c>
      <c r="C4">
        <v>7.7</v>
      </c>
      <c r="D4">
        <v>0</v>
      </c>
      <c r="E4">
        <v>6.7</v>
      </c>
      <c r="F4">
        <v>6.7</v>
      </c>
      <c r="G4">
        <v>27</v>
      </c>
      <c r="H4">
        <v>27.8</v>
      </c>
      <c r="I4">
        <v>60.2</v>
      </c>
      <c r="J4">
        <v>27.9</v>
      </c>
      <c r="K4">
        <v>27.2</v>
      </c>
      <c r="L4">
        <v>46.2</v>
      </c>
      <c r="M4">
        <v>234</v>
      </c>
      <c r="N4">
        <v>234</v>
      </c>
      <c r="O4">
        <v>234</v>
      </c>
      <c r="P4">
        <v>234</v>
      </c>
      <c r="Q4">
        <v>234</v>
      </c>
      <c r="R4">
        <v>234</v>
      </c>
      <c r="S4">
        <v>346</v>
      </c>
      <c r="T4">
        <v>342</v>
      </c>
      <c r="U4">
        <v>344</v>
      </c>
      <c r="V4">
        <v>354</v>
      </c>
      <c r="X4">
        <v>341</v>
      </c>
      <c r="Y4">
        <v>320</v>
      </c>
      <c r="Z4">
        <v>345</v>
      </c>
      <c r="AA4">
        <v>345</v>
      </c>
      <c r="AB4">
        <v>357</v>
      </c>
      <c r="AC4">
        <v>347</v>
      </c>
      <c r="AD4">
        <v>356</v>
      </c>
    </row>
    <row r="5" spans="1:30" x14ac:dyDescent="0.2">
      <c r="A5" s="4">
        <v>3</v>
      </c>
      <c r="B5">
        <v>3.8</v>
      </c>
      <c r="C5">
        <v>1.8</v>
      </c>
      <c r="D5">
        <v>6.7</v>
      </c>
      <c r="E5">
        <v>0</v>
      </c>
      <c r="F5">
        <v>0.6</v>
      </c>
      <c r="G5">
        <v>32.4</v>
      </c>
      <c r="H5">
        <v>33.1</v>
      </c>
      <c r="I5">
        <v>65.5</v>
      </c>
      <c r="J5">
        <v>32.200000000000003</v>
      </c>
      <c r="K5">
        <v>32.5</v>
      </c>
      <c r="L5">
        <v>51.5</v>
      </c>
      <c r="M5">
        <v>231</v>
      </c>
      <c r="N5">
        <v>231</v>
      </c>
      <c r="O5">
        <v>231</v>
      </c>
      <c r="P5">
        <v>231</v>
      </c>
      <c r="Q5">
        <v>231</v>
      </c>
      <c r="R5">
        <v>231</v>
      </c>
      <c r="S5">
        <v>342</v>
      </c>
      <c r="T5">
        <v>339</v>
      </c>
      <c r="U5">
        <v>340</v>
      </c>
      <c r="V5">
        <v>351</v>
      </c>
      <c r="X5">
        <v>337</v>
      </c>
      <c r="Y5">
        <v>316</v>
      </c>
      <c r="Z5">
        <v>342</v>
      </c>
      <c r="AA5">
        <v>342</v>
      </c>
      <c r="AB5">
        <v>353</v>
      </c>
      <c r="AC5">
        <v>343</v>
      </c>
      <c r="AD5">
        <v>353</v>
      </c>
    </row>
    <row r="6" spans="1:30" x14ac:dyDescent="0.2">
      <c r="A6" s="4">
        <v>4</v>
      </c>
      <c r="B6">
        <v>3.8</v>
      </c>
      <c r="C6">
        <v>1</v>
      </c>
      <c r="D6">
        <v>6.7</v>
      </c>
      <c r="E6">
        <v>0.6</v>
      </c>
      <c r="F6">
        <v>0</v>
      </c>
      <c r="G6">
        <v>32.299999999999997</v>
      </c>
      <c r="H6">
        <v>33</v>
      </c>
      <c r="I6">
        <v>65.400000000000006</v>
      </c>
      <c r="J6">
        <v>32</v>
      </c>
      <c r="K6">
        <v>32.4</v>
      </c>
      <c r="L6">
        <v>51.4</v>
      </c>
      <c r="M6">
        <v>231</v>
      </c>
      <c r="N6">
        <v>231</v>
      </c>
      <c r="O6">
        <v>231</v>
      </c>
      <c r="P6">
        <v>231</v>
      </c>
      <c r="Q6">
        <v>231</v>
      </c>
      <c r="R6">
        <v>231</v>
      </c>
      <c r="S6">
        <v>342</v>
      </c>
      <c r="T6">
        <v>339</v>
      </c>
      <c r="U6">
        <v>340</v>
      </c>
      <c r="V6">
        <v>351</v>
      </c>
      <c r="X6">
        <v>337</v>
      </c>
      <c r="Y6">
        <v>316</v>
      </c>
      <c r="Z6">
        <v>342</v>
      </c>
      <c r="AA6">
        <v>342</v>
      </c>
      <c r="AB6">
        <v>353</v>
      </c>
      <c r="AC6">
        <v>343</v>
      </c>
      <c r="AD6">
        <v>353</v>
      </c>
    </row>
    <row r="7" spans="1:30" x14ac:dyDescent="0.2">
      <c r="A7" s="4">
        <v>5</v>
      </c>
      <c r="B7">
        <v>28.5</v>
      </c>
      <c r="C7">
        <v>33.299999999999997</v>
      </c>
      <c r="D7">
        <v>27</v>
      </c>
      <c r="E7">
        <v>32.4</v>
      </c>
      <c r="F7">
        <v>32.299999999999997</v>
      </c>
      <c r="G7">
        <v>0</v>
      </c>
      <c r="H7">
        <v>4.0999999999999996</v>
      </c>
      <c r="I7">
        <v>36.5</v>
      </c>
      <c r="J7">
        <v>3.2</v>
      </c>
      <c r="K7">
        <v>3.5</v>
      </c>
      <c r="L7">
        <v>22.5</v>
      </c>
      <c r="M7">
        <v>250</v>
      </c>
      <c r="N7">
        <v>250</v>
      </c>
      <c r="O7">
        <v>250</v>
      </c>
      <c r="P7">
        <v>250</v>
      </c>
      <c r="Q7">
        <v>250</v>
      </c>
      <c r="R7">
        <v>250</v>
      </c>
      <c r="S7">
        <v>361</v>
      </c>
      <c r="T7">
        <v>358</v>
      </c>
      <c r="U7">
        <v>359</v>
      </c>
      <c r="V7">
        <v>370</v>
      </c>
      <c r="X7">
        <v>356</v>
      </c>
      <c r="Y7">
        <v>335</v>
      </c>
      <c r="Z7">
        <v>361</v>
      </c>
      <c r="AA7">
        <v>361</v>
      </c>
      <c r="AB7">
        <v>372</v>
      </c>
      <c r="AC7">
        <v>362</v>
      </c>
      <c r="AD7">
        <v>372</v>
      </c>
    </row>
    <row r="8" spans="1:30" x14ac:dyDescent="0.2">
      <c r="A8" s="4">
        <v>6</v>
      </c>
      <c r="B8">
        <v>29.3</v>
      </c>
      <c r="C8">
        <v>34.1</v>
      </c>
      <c r="D8">
        <v>27.8</v>
      </c>
      <c r="E8">
        <v>33.1</v>
      </c>
      <c r="F8">
        <v>33</v>
      </c>
      <c r="G8">
        <v>4.0999999999999996</v>
      </c>
      <c r="H8">
        <v>0</v>
      </c>
      <c r="I8">
        <v>34</v>
      </c>
      <c r="J8">
        <v>1</v>
      </c>
      <c r="K8">
        <v>0.5</v>
      </c>
      <c r="L8">
        <v>20</v>
      </c>
      <c r="M8">
        <v>254</v>
      </c>
      <c r="N8">
        <v>254</v>
      </c>
      <c r="O8">
        <v>254</v>
      </c>
      <c r="P8">
        <v>254</v>
      </c>
      <c r="Q8">
        <v>254</v>
      </c>
      <c r="R8">
        <v>254</v>
      </c>
      <c r="S8">
        <v>365</v>
      </c>
      <c r="T8">
        <v>362</v>
      </c>
      <c r="U8">
        <v>363</v>
      </c>
      <c r="V8">
        <v>374</v>
      </c>
      <c r="X8">
        <v>360</v>
      </c>
      <c r="Y8">
        <v>339</v>
      </c>
      <c r="Z8">
        <v>365</v>
      </c>
      <c r="AA8">
        <v>365</v>
      </c>
      <c r="AB8">
        <v>376</v>
      </c>
      <c r="AC8">
        <v>366</v>
      </c>
      <c r="AD8">
        <v>376</v>
      </c>
    </row>
    <row r="9" spans="1:30" x14ac:dyDescent="0.2">
      <c r="A9" s="4">
        <v>7</v>
      </c>
      <c r="B9">
        <v>61.7</v>
      </c>
      <c r="C9">
        <v>66.5</v>
      </c>
      <c r="D9">
        <v>60.2</v>
      </c>
      <c r="E9">
        <v>65.5</v>
      </c>
      <c r="F9">
        <v>65.400000000000006</v>
      </c>
      <c r="G9">
        <v>36.5</v>
      </c>
      <c r="H9">
        <v>34</v>
      </c>
      <c r="I9">
        <v>0</v>
      </c>
      <c r="J9">
        <v>33.5</v>
      </c>
      <c r="K9">
        <v>33.1</v>
      </c>
      <c r="L9">
        <v>14.1</v>
      </c>
      <c r="M9">
        <v>286</v>
      </c>
      <c r="N9">
        <v>286</v>
      </c>
      <c r="O9">
        <v>286</v>
      </c>
      <c r="P9">
        <v>286</v>
      </c>
      <c r="Q9">
        <v>286</v>
      </c>
      <c r="R9">
        <v>286</v>
      </c>
      <c r="S9">
        <v>398</v>
      </c>
      <c r="T9">
        <v>394</v>
      </c>
      <c r="U9">
        <v>396</v>
      </c>
      <c r="V9">
        <v>407</v>
      </c>
      <c r="X9">
        <v>393</v>
      </c>
      <c r="Y9">
        <v>372</v>
      </c>
      <c r="Z9">
        <v>397</v>
      </c>
      <c r="AA9">
        <v>397</v>
      </c>
      <c r="AB9">
        <f>409</f>
        <v>409</v>
      </c>
      <c r="AC9">
        <v>399</v>
      </c>
      <c r="AD9">
        <v>408</v>
      </c>
    </row>
    <row r="10" spans="1:30" x14ac:dyDescent="0.2">
      <c r="A10" s="4">
        <v>8</v>
      </c>
      <c r="B10">
        <v>28.3</v>
      </c>
      <c r="C10">
        <v>33.1</v>
      </c>
      <c r="D10">
        <v>27.9</v>
      </c>
      <c r="E10">
        <v>32.200000000000003</v>
      </c>
      <c r="F10">
        <v>32</v>
      </c>
      <c r="G10">
        <v>3.2</v>
      </c>
      <c r="H10">
        <v>1</v>
      </c>
      <c r="I10">
        <v>33.5</v>
      </c>
      <c r="J10">
        <v>0</v>
      </c>
      <c r="K10">
        <v>0.8</v>
      </c>
      <c r="L10">
        <v>19.399999999999999</v>
      </c>
      <c r="M10">
        <v>253</v>
      </c>
      <c r="N10">
        <v>253</v>
      </c>
      <c r="O10">
        <v>253</v>
      </c>
      <c r="P10">
        <v>253</v>
      </c>
      <c r="Q10">
        <v>253</v>
      </c>
      <c r="R10">
        <v>253</v>
      </c>
      <c r="S10">
        <v>364</v>
      </c>
      <c r="T10">
        <v>361</v>
      </c>
      <c r="U10">
        <v>362</v>
      </c>
      <c r="V10">
        <v>373</v>
      </c>
      <c r="X10">
        <v>359</v>
      </c>
      <c r="Y10">
        <v>338</v>
      </c>
      <c r="Z10">
        <v>338</v>
      </c>
      <c r="AA10">
        <v>338</v>
      </c>
      <c r="AB10">
        <v>375</v>
      </c>
      <c r="AC10">
        <v>365</v>
      </c>
      <c r="AD10">
        <v>365</v>
      </c>
    </row>
    <row r="11" spans="1:30" x14ac:dyDescent="0.2">
      <c r="A11" s="4">
        <v>9</v>
      </c>
      <c r="B11">
        <v>28.6</v>
      </c>
      <c r="C11">
        <v>33.4</v>
      </c>
      <c r="D11">
        <v>27.2</v>
      </c>
      <c r="E11">
        <v>32.5</v>
      </c>
      <c r="F11">
        <v>32.4</v>
      </c>
      <c r="G11">
        <v>3.5</v>
      </c>
      <c r="H11">
        <v>0.5</v>
      </c>
      <c r="I11">
        <v>33.1</v>
      </c>
      <c r="J11">
        <v>0.8</v>
      </c>
      <c r="K11">
        <v>0</v>
      </c>
      <c r="L11">
        <v>19</v>
      </c>
      <c r="M11">
        <v>253</v>
      </c>
      <c r="N11">
        <v>253</v>
      </c>
      <c r="O11">
        <v>253</v>
      </c>
      <c r="P11">
        <v>253</v>
      </c>
      <c r="Q11">
        <v>253</v>
      </c>
      <c r="R11">
        <v>253</v>
      </c>
      <c r="S11">
        <v>365</v>
      </c>
      <c r="T11">
        <v>361</v>
      </c>
      <c r="U11">
        <v>363</v>
      </c>
      <c r="V11">
        <v>373</v>
      </c>
      <c r="X11">
        <v>360</v>
      </c>
      <c r="Y11">
        <v>339</v>
      </c>
      <c r="Z11">
        <v>364</v>
      </c>
      <c r="AA11">
        <v>364</v>
      </c>
      <c r="AB11">
        <v>376</v>
      </c>
      <c r="AC11">
        <v>366</v>
      </c>
      <c r="AD11">
        <v>366</v>
      </c>
    </row>
    <row r="12" spans="1:30" x14ac:dyDescent="0.2">
      <c r="A12" s="4">
        <v>10</v>
      </c>
      <c r="B12">
        <f>L2</f>
        <v>47.6</v>
      </c>
      <c r="C12">
        <v>52.4</v>
      </c>
      <c r="D12">
        <v>46.2</v>
      </c>
      <c r="E12">
        <v>51.5</v>
      </c>
      <c r="F12">
        <v>51.4</v>
      </c>
      <c r="G12">
        <v>22.5</v>
      </c>
      <c r="H12">
        <v>20</v>
      </c>
      <c r="I12">
        <v>14.1</v>
      </c>
      <c r="J12">
        <v>19.399999999999999</v>
      </c>
      <c r="K12">
        <v>19</v>
      </c>
      <c r="L12">
        <v>0</v>
      </c>
      <c r="M12">
        <v>272</v>
      </c>
      <c r="N12">
        <v>272</v>
      </c>
      <c r="O12">
        <v>272</v>
      </c>
      <c r="P12">
        <v>272</v>
      </c>
      <c r="Q12">
        <v>272</v>
      </c>
      <c r="R12">
        <v>272</v>
      </c>
      <c r="S12">
        <v>384</v>
      </c>
      <c r="T12">
        <v>380</v>
      </c>
      <c r="U12">
        <v>382</v>
      </c>
      <c r="V12">
        <v>392</v>
      </c>
      <c r="X12">
        <v>379</v>
      </c>
      <c r="Y12">
        <v>358</v>
      </c>
      <c r="Z12">
        <v>383</v>
      </c>
      <c r="AA12">
        <v>383</v>
      </c>
      <c r="AB12">
        <v>395</v>
      </c>
      <c r="AC12">
        <v>385</v>
      </c>
      <c r="AD12">
        <v>394</v>
      </c>
    </row>
    <row r="13" spans="1:30" x14ac:dyDescent="0.2">
      <c r="A13" s="4">
        <v>11</v>
      </c>
      <c r="B13">
        <v>231</v>
      </c>
      <c r="C13">
        <v>232</v>
      </c>
      <c r="D13">
        <v>234</v>
      </c>
      <c r="E13">
        <v>231</v>
      </c>
      <c r="F13">
        <v>231</v>
      </c>
      <c r="G13">
        <v>250</v>
      </c>
      <c r="H13">
        <v>254</v>
      </c>
      <c r="I13">
        <v>286</v>
      </c>
      <c r="J13">
        <v>253</v>
      </c>
      <c r="K13">
        <v>253</v>
      </c>
      <c r="L13">
        <v>272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224</v>
      </c>
      <c r="T13">
        <v>220</v>
      </c>
      <c r="U13">
        <v>222</v>
      </c>
      <c r="V13">
        <v>233</v>
      </c>
      <c r="X13">
        <v>219</v>
      </c>
      <c r="Y13">
        <v>258</v>
      </c>
      <c r="Z13">
        <v>284</v>
      </c>
      <c r="AA13">
        <v>284</v>
      </c>
      <c r="AB13">
        <v>295</v>
      </c>
      <c r="AC13">
        <v>285</v>
      </c>
      <c r="AD13">
        <v>295</v>
      </c>
    </row>
    <row r="14" spans="1:30" x14ac:dyDescent="0.2">
      <c r="A14" s="4">
        <v>12</v>
      </c>
      <c r="B14">
        <v>231</v>
      </c>
      <c r="C14">
        <v>232</v>
      </c>
      <c r="D14">
        <v>234</v>
      </c>
      <c r="E14">
        <v>231</v>
      </c>
      <c r="F14">
        <v>231</v>
      </c>
      <c r="G14">
        <v>250</v>
      </c>
      <c r="H14">
        <v>254</v>
      </c>
      <c r="I14">
        <v>286</v>
      </c>
      <c r="J14">
        <v>253</v>
      </c>
      <c r="K14">
        <v>253</v>
      </c>
      <c r="L14">
        <v>272</v>
      </c>
      <c r="M14">
        <v>0</v>
      </c>
      <c r="N14">
        <v>0</v>
      </c>
    </row>
    <row r="15" spans="1:30" x14ac:dyDescent="0.2">
      <c r="A15" s="4">
        <v>13</v>
      </c>
      <c r="B15">
        <v>231</v>
      </c>
      <c r="C15">
        <v>232</v>
      </c>
      <c r="D15">
        <v>234</v>
      </c>
      <c r="E15">
        <v>231</v>
      </c>
      <c r="F15">
        <v>231</v>
      </c>
      <c r="G15">
        <v>250</v>
      </c>
      <c r="H15">
        <v>254</v>
      </c>
      <c r="I15">
        <v>286</v>
      </c>
      <c r="J15">
        <v>253</v>
      </c>
      <c r="K15">
        <v>253</v>
      </c>
      <c r="L15">
        <v>272</v>
      </c>
      <c r="M15">
        <v>0</v>
      </c>
      <c r="O15">
        <v>0</v>
      </c>
    </row>
    <row r="16" spans="1:30" x14ac:dyDescent="0.2">
      <c r="A16" s="4">
        <v>14</v>
      </c>
      <c r="B16">
        <v>231</v>
      </c>
      <c r="C16">
        <v>232</v>
      </c>
      <c r="D16">
        <v>234</v>
      </c>
      <c r="E16">
        <v>231</v>
      </c>
      <c r="F16">
        <v>231</v>
      </c>
      <c r="G16">
        <v>250</v>
      </c>
      <c r="H16">
        <v>254</v>
      </c>
      <c r="I16">
        <v>286</v>
      </c>
      <c r="J16">
        <v>253</v>
      </c>
      <c r="K16">
        <v>253</v>
      </c>
      <c r="L16">
        <v>272</v>
      </c>
      <c r="M16">
        <v>0</v>
      </c>
      <c r="P16">
        <v>0</v>
      </c>
    </row>
    <row r="17" spans="1:30" x14ac:dyDescent="0.2">
      <c r="A17" s="4">
        <v>15</v>
      </c>
      <c r="B17">
        <v>231</v>
      </c>
      <c r="C17">
        <v>232</v>
      </c>
      <c r="D17">
        <v>234</v>
      </c>
      <c r="E17">
        <v>231</v>
      </c>
      <c r="F17">
        <v>231</v>
      </c>
      <c r="G17">
        <v>250</v>
      </c>
      <c r="H17">
        <v>254</v>
      </c>
      <c r="I17">
        <v>286</v>
      </c>
      <c r="J17">
        <v>253</v>
      </c>
      <c r="K17">
        <v>253</v>
      </c>
      <c r="L17">
        <v>272</v>
      </c>
      <c r="M17">
        <v>0</v>
      </c>
      <c r="Q17">
        <v>0</v>
      </c>
    </row>
    <row r="18" spans="1:30" x14ac:dyDescent="0.2">
      <c r="A18" s="4">
        <v>16</v>
      </c>
      <c r="B18">
        <v>231</v>
      </c>
      <c r="C18">
        <v>232</v>
      </c>
      <c r="D18">
        <v>234</v>
      </c>
      <c r="E18">
        <v>231</v>
      </c>
      <c r="F18">
        <v>231</v>
      </c>
      <c r="G18">
        <v>250</v>
      </c>
      <c r="H18">
        <v>254</v>
      </c>
      <c r="I18">
        <v>286</v>
      </c>
      <c r="J18">
        <v>253</v>
      </c>
      <c r="K18">
        <v>253</v>
      </c>
      <c r="L18">
        <v>272</v>
      </c>
      <c r="M18">
        <v>0</v>
      </c>
      <c r="R18">
        <v>0</v>
      </c>
    </row>
    <row r="19" spans="1:30" x14ac:dyDescent="0.2">
      <c r="A19" s="4">
        <v>17</v>
      </c>
      <c r="B19">
        <v>343</v>
      </c>
      <c r="C19">
        <v>343</v>
      </c>
      <c r="D19">
        <v>346</v>
      </c>
      <c r="E19">
        <v>342</v>
      </c>
      <c r="F19">
        <v>342</v>
      </c>
      <c r="G19">
        <v>361</v>
      </c>
      <c r="H19">
        <v>365</v>
      </c>
      <c r="I19">
        <v>398</v>
      </c>
      <c r="J19">
        <v>364</v>
      </c>
      <c r="K19">
        <v>365</v>
      </c>
      <c r="L19">
        <v>384</v>
      </c>
      <c r="M19">
        <v>224</v>
      </c>
      <c r="S19">
        <v>0</v>
      </c>
    </row>
    <row r="20" spans="1:30" x14ac:dyDescent="0.2">
      <c r="A20" s="4">
        <v>18</v>
      </c>
      <c r="B20">
        <v>339</v>
      </c>
      <c r="C20">
        <v>340</v>
      </c>
      <c r="D20">
        <v>342</v>
      </c>
      <c r="E20">
        <v>339</v>
      </c>
      <c r="F20">
        <v>339</v>
      </c>
      <c r="G20">
        <v>358</v>
      </c>
      <c r="H20">
        <v>362</v>
      </c>
      <c r="I20">
        <v>394</v>
      </c>
      <c r="J20">
        <v>361</v>
      </c>
      <c r="K20">
        <v>361</v>
      </c>
      <c r="L20">
        <v>380</v>
      </c>
      <c r="M20">
        <v>220</v>
      </c>
      <c r="T20">
        <v>0</v>
      </c>
    </row>
    <row r="21" spans="1:30" x14ac:dyDescent="0.2">
      <c r="A21" s="4">
        <v>19</v>
      </c>
      <c r="B21">
        <v>341</v>
      </c>
      <c r="C21">
        <v>341</v>
      </c>
      <c r="D21">
        <v>344</v>
      </c>
      <c r="E21">
        <v>340</v>
      </c>
      <c r="F21">
        <v>340</v>
      </c>
      <c r="G21">
        <v>359</v>
      </c>
      <c r="H21">
        <v>363</v>
      </c>
      <c r="I21">
        <v>396</v>
      </c>
      <c r="J21">
        <v>362</v>
      </c>
      <c r="K21">
        <v>363</v>
      </c>
      <c r="L21">
        <v>382</v>
      </c>
      <c r="M21">
        <v>222</v>
      </c>
      <c r="U21">
        <v>0</v>
      </c>
    </row>
    <row r="22" spans="1:30" x14ac:dyDescent="0.2">
      <c r="A22" s="4">
        <v>20</v>
      </c>
      <c r="B22">
        <v>352</v>
      </c>
      <c r="C22">
        <v>352</v>
      </c>
      <c r="D22">
        <v>354</v>
      </c>
      <c r="E22">
        <v>351</v>
      </c>
      <c r="F22">
        <v>351</v>
      </c>
      <c r="G22">
        <v>370</v>
      </c>
      <c r="H22">
        <v>374</v>
      </c>
      <c r="I22">
        <v>407</v>
      </c>
      <c r="J22">
        <v>373</v>
      </c>
      <c r="K22">
        <v>373</v>
      </c>
      <c r="L22">
        <v>392</v>
      </c>
      <c r="M22">
        <v>233</v>
      </c>
      <c r="V22">
        <v>0</v>
      </c>
    </row>
    <row r="23" spans="1:30" x14ac:dyDescent="0.2">
      <c r="A23" s="4">
        <v>21</v>
      </c>
      <c r="W23">
        <v>0</v>
      </c>
    </row>
    <row r="24" spans="1:30" x14ac:dyDescent="0.2">
      <c r="A24" s="4">
        <v>22</v>
      </c>
      <c r="B24">
        <v>338</v>
      </c>
      <c r="C24">
        <v>338</v>
      </c>
      <c r="D24">
        <v>341</v>
      </c>
      <c r="E24">
        <v>337</v>
      </c>
      <c r="F24">
        <v>337</v>
      </c>
      <c r="G24">
        <v>356</v>
      </c>
      <c r="H24">
        <v>360</v>
      </c>
      <c r="I24">
        <v>393</v>
      </c>
      <c r="J24">
        <v>359</v>
      </c>
      <c r="K24">
        <v>360</v>
      </c>
      <c r="L24">
        <v>379</v>
      </c>
      <c r="M24">
        <v>219</v>
      </c>
      <c r="X24">
        <v>0</v>
      </c>
    </row>
    <row r="25" spans="1:30" x14ac:dyDescent="0.2">
      <c r="A25" s="4">
        <v>23</v>
      </c>
      <c r="B25">
        <v>317</v>
      </c>
      <c r="C25">
        <v>317</v>
      </c>
      <c r="D25">
        <v>320</v>
      </c>
      <c r="E25">
        <v>316</v>
      </c>
      <c r="F25">
        <v>316</v>
      </c>
      <c r="G25">
        <v>335</v>
      </c>
      <c r="H25">
        <v>339</v>
      </c>
      <c r="I25">
        <v>372</v>
      </c>
      <c r="J25">
        <v>338</v>
      </c>
      <c r="K25">
        <v>339</v>
      </c>
      <c r="L25">
        <v>358</v>
      </c>
      <c r="M25">
        <v>258</v>
      </c>
      <c r="Y25">
        <v>0</v>
      </c>
    </row>
    <row r="26" spans="1:30" x14ac:dyDescent="0.2">
      <c r="A26" s="4">
        <v>24</v>
      </c>
      <c r="B26">
        <v>342</v>
      </c>
      <c r="C26">
        <v>343</v>
      </c>
      <c r="D26">
        <v>345</v>
      </c>
      <c r="E26">
        <v>342</v>
      </c>
      <c r="F26">
        <v>342</v>
      </c>
      <c r="G26">
        <v>361</v>
      </c>
      <c r="H26">
        <v>365</v>
      </c>
      <c r="I26">
        <v>397</v>
      </c>
      <c r="J26">
        <v>338</v>
      </c>
      <c r="K26">
        <v>364</v>
      </c>
      <c r="L26">
        <v>383</v>
      </c>
      <c r="M26">
        <v>284</v>
      </c>
      <c r="Z26">
        <v>0</v>
      </c>
    </row>
    <row r="27" spans="1:30" x14ac:dyDescent="0.2">
      <c r="A27" s="4">
        <v>25</v>
      </c>
      <c r="B27">
        <v>342</v>
      </c>
      <c r="C27">
        <v>343</v>
      </c>
      <c r="D27">
        <v>345</v>
      </c>
      <c r="E27">
        <v>342</v>
      </c>
      <c r="F27">
        <v>342</v>
      </c>
      <c r="G27">
        <v>361</v>
      </c>
      <c r="H27">
        <v>365</v>
      </c>
      <c r="I27">
        <v>397</v>
      </c>
      <c r="J27">
        <v>338</v>
      </c>
      <c r="K27">
        <v>364</v>
      </c>
      <c r="L27">
        <v>383</v>
      </c>
      <c r="M27">
        <v>284</v>
      </c>
      <c r="AA27">
        <v>0</v>
      </c>
    </row>
    <row r="28" spans="1:30" x14ac:dyDescent="0.2">
      <c r="A28" s="4">
        <v>26</v>
      </c>
      <c r="B28">
        <v>354</v>
      </c>
      <c r="C28">
        <v>354</v>
      </c>
      <c r="D28">
        <v>357</v>
      </c>
      <c r="E28">
        <v>353</v>
      </c>
      <c r="F28">
        <v>353</v>
      </c>
      <c r="G28">
        <v>372</v>
      </c>
      <c r="H28">
        <v>376</v>
      </c>
      <c r="I28">
        <f>409</f>
        <v>409</v>
      </c>
      <c r="J28">
        <v>375</v>
      </c>
      <c r="K28">
        <v>376</v>
      </c>
      <c r="L28">
        <v>395</v>
      </c>
      <c r="M28">
        <v>295</v>
      </c>
      <c r="AB28">
        <v>0</v>
      </c>
    </row>
    <row r="29" spans="1:30" x14ac:dyDescent="0.2">
      <c r="A29" s="4">
        <v>27</v>
      </c>
      <c r="B29">
        <v>340</v>
      </c>
      <c r="C29">
        <v>344</v>
      </c>
      <c r="D29">
        <v>347</v>
      </c>
      <c r="E29">
        <v>343</v>
      </c>
      <c r="F29">
        <v>343</v>
      </c>
      <c r="G29">
        <v>362</v>
      </c>
      <c r="H29">
        <v>366</v>
      </c>
      <c r="I29">
        <v>399</v>
      </c>
      <c r="J29">
        <v>365</v>
      </c>
      <c r="K29">
        <v>366</v>
      </c>
      <c r="L29">
        <v>385</v>
      </c>
      <c r="M29">
        <v>285</v>
      </c>
      <c r="AC29">
        <v>0</v>
      </c>
    </row>
    <row r="30" spans="1:30" x14ac:dyDescent="0.2">
      <c r="A30" s="4">
        <v>28</v>
      </c>
      <c r="B30">
        <v>353</v>
      </c>
      <c r="C30">
        <v>354</v>
      </c>
      <c r="D30">
        <v>356</v>
      </c>
      <c r="E30">
        <v>353</v>
      </c>
      <c r="F30">
        <v>353</v>
      </c>
      <c r="G30">
        <v>372</v>
      </c>
      <c r="H30">
        <v>376</v>
      </c>
      <c r="I30">
        <v>408</v>
      </c>
      <c r="J30">
        <v>365</v>
      </c>
      <c r="K30">
        <v>366</v>
      </c>
      <c r="L30">
        <v>394</v>
      </c>
      <c r="M30">
        <v>295</v>
      </c>
      <c r="AD30">
        <v>0</v>
      </c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BBA5B2-16EB-3B43-8A69-291A3597013E}">
  <dimension ref="A1:AD30"/>
  <sheetViews>
    <sheetView topLeftCell="D4" zoomScale="125" workbookViewId="0">
      <selection activeCell="N13" sqref="N13:AD13"/>
    </sheetView>
  </sheetViews>
  <sheetFormatPr baseColWidth="10" defaultRowHeight="15" x14ac:dyDescent="0.2"/>
  <cols>
    <col min="2" max="2" width="8.33203125" customWidth="1"/>
    <col min="3" max="3" width="6.1640625" customWidth="1"/>
    <col min="4" max="4" width="5.83203125" customWidth="1"/>
    <col min="5" max="5" width="6" customWidth="1"/>
    <col min="6" max="6" width="5.83203125" customWidth="1"/>
    <col min="7" max="7" width="5.6640625" customWidth="1"/>
    <col min="8" max="8" width="5.83203125" customWidth="1"/>
    <col min="9" max="9" width="5.6640625" customWidth="1"/>
    <col min="10" max="12" width="5.83203125" customWidth="1"/>
    <col min="13" max="13" width="5.6640625" customWidth="1"/>
    <col min="14" max="14" width="5.5" customWidth="1"/>
    <col min="15" max="15" width="5.83203125" customWidth="1"/>
    <col min="16" max="17" width="5.5" customWidth="1"/>
    <col min="18" max="19" width="5.83203125" customWidth="1"/>
    <col min="20" max="21" width="5.5" customWidth="1"/>
    <col min="22" max="22" width="5.83203125" customWidth="1"/>
    <col min="23" max="23" width="6.1640625" customWidth="1"/>
    <col min="24" max="25" width="5.6640625" customWidth="1"/>
    <col min="26" max="28" width="5.83203125" customWidth="1"/>
    <col min="29" max="29" width="5.6640625" customWidth="1"/>
    <col min="30" max="30" width="5.5" customWidth="1"/>
  </cols>
  <sheetData>
    <row r="1" spans="1:30" x14ac:dyDescent="0.2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</row>
    <row r="2" spans="1:30" x14ac:dyDescent="0.2">
      <c r="A2" s="4">
        <v>0</v>
      </c>
      <c r="B2" s="14">
        <v>0</v>
      </c>
      <c r="C2" s="14">
        <f>17/60</f>
        <v>0.28333333333333333</v>
      </c>
      <c r="D2" s="14">
        <f>8/60</f>
        <v>0.13333333333333333</v>
      </c>
      <c r="E2" s="14">
        <f>13/60</f>
        <v>0.21666666666666667</v>
      </c>
      <c r="F2" s="14">
        <f>13/60</f>
        <v>0.21666666666666667</v>
      </c>
      <c r="G2" s="14">
        <f>1 + 4/60</f>
        <v>1.0666666666666667</v>
      </c>
      <c r="H2" s="14">
        <f>1 + 6/60</f>
        <v>1.1000000000000001</v>
      </c>
      <c r="I2" s="14">
        <f>2+7/60</f>
        <v>2.1166666666666667</v>
      </c>
      <c r="J2" s="14">
        <f>1 + 4/60</f>
        <v>1.0666666666666667</v>
      </c>
      <c r="K2" s="14">
        <f>J2</f>
        <v>1.0666666666666667</v>
      </c>
      <c r="L2" s="14">
        <f>1+40/60</f>
        <v>1.6666666666666665</v>
      </c>
      <c r="M2" s="14">
        <f>4+41/60</f>
        <v>4.6833333333333336</v>
      </c>
      <c r="N2" s="14">
        <f>4+41/60</f>
        <v>4.6833333333333336</v>
      </c>
      <c r="O2" s="14">
        <f>4+41/60</f>
        <v>4.6833333333333336</v>
      </c>
      <c r="P2" s="14">
        <f>4+41/60</f>
        <v>4.6833333333333336</v>
      </c>
      <c r="Q2" s="14">
        <f>4+41/60</f>
        <v>4.6833333333333336</v>
      </c>
      <c r="R2" s="14">
        <f>4+41/60</f>
        <v>4.6833333333333336</v>
      </c>
      <c r="S2" s="14">
        <f>6+36/60</f>
        <v>6.6</v>
      </c>
      <c r="T2" s="14">
        <v>6.5</v>
      </c>
      <c r="U2" s="14">
        <f>6+34/60</f>
        <v>6.5666666666666664</v>
      </c>
      <c r="V2" s="14">
        <f>6+39/60</f>
        <v>6.65</v>
      </c>
      <c r="W2" s="14"/>
      <c r="X2" s="14">
        <f>6+20/60</f>
        <v>6.333333333333333</v>
      </c>
      <c r="Y2" s="14">
        <f>6+14/60</f>
        <v>6.2333333333333334</v>
      </c>
      <c r="Z2" s="14">
        <f>6+37/60</f>
        <v>6.6166666666666671</v>
      </c>
      <c r="AA2" s="14">
        <f>6+37/60</f>
        <v>6.6166666666666671</v>
      </c>
      <c r="AB2" s="14">
        <f>6+50/60</f>
        <v>6.833333333333333</v>
      </c>
      <c r="AC2" s="14">
        <f>6+38/60</f>
        <v>6.6333333333333329</v>
      </c>
      <c r="AD2" s="14">
        <f>6+54/60</f>
        <v>6.9</v>
      </c>
    </row>
    <row r="3" spans="1:30" x14ac:dyDescent="0.2">
      <c r="A3" s="4">
        <v>1</v>
      </c>
      <c r="B3" s="14">
        <f>17/60</f>
        <v>0.28333333333333333</v>
      </c>
      <c r="C3" s="14">
        <v>0</v>
      </c>
      <c r="D3" s="14">
        <f>24/60</f>
        <v>0.4</v>
      </c>
      <c r="E3" s="14">
        <f>7/60</f>
        <v>0.11666666666666667</v>
      </c>
      <c r="F3" s="14">
        <f>4/60</f>
        <v>6.6666666666666666E-2</v>
      </c>
      <c r="G3" s="14">
        <f>1 + 16/60</f>
        <v>1.2666666666666666</v>
      </c>
      <c r="H3" s="14">
        <f>1+19/60</f>
        <v>1.3166666666666667</v>
      </c>
      <c r="I3" s="14">
        <f>2+20/60</f>
        <v>2.3333333333333335</v>
      </c>
      <c r="J3" s="14">
        <f>1+16/60</f>
        <v>1.2666666666666666</v>
      </c>
      <c r="K3" s="14">
        <f>1 + 17/60</f>
        <v>1.2833333333333332</v>
      </c>
      <c r="L3" s="14">
        <f>1+54/60</f>
        <v>1.9</v>
      </c>
      <c r="M3" s="14">
        <f>4+45/60</f>
        <v>4.75</v>
      </c>
      <c r="N3" s="14">
        <f>4+45/60</f>
        <v>4.75</v>
      </c>
      <c r="O3" s="14">
        <f>4+45/60</f>
        <v>4.75</v>
      </c>
      <c r="P3" s="14">
        <f>4+45/60</f>
        <v>4.75</v>
      </c>
      <c r="Q3" s="14">
        <f>4+45/60</f>
        <v>4.75</v>
      </c>
      <c r="R3" s="14">
        <f>4+45/60</f>
        <v>4.75</v>
      </c>
      <c r="S3" s="14">
        <f>6+40/60</f>
        <v>6.666666666666667</v>
      </c>
      <c r="T3" s="14">
        <f>6+35/60</f>
        <v>6.583333333333333</v>
      </c>
      <c r="U3" s="14">
        <f>6+38/60</f>
        <v>6.6333333333333329</v>
      </c>
      <c r="V3" s="14">
        <f>6+45/60</f>
        <v>6.75</v>
      </c>
      <c r="W3" s="14"/>
      <c r="X3" s="14">
        <f>6+26/60</f>
        <v>6.4333333333333336</v>
      </c>
      <c r="Y3" s="14">
        <f>6+20/60</f>
        <v>6.333333333333333</v>
      </c>
      <c r="Z3" s="14">
        <f>6+43/60</f>
        <v>6.7166666666666668</v>
      </c>
      <c r="AA3" s="14">
        <f>6+43/60</f>
        <v>6.7166666666666668</v>
      </c>
      <c r="AB3" s="14">
        <f>6+56/60</f>
        <v>6.9333333333333336</v>
      </c>
      <c r="AC3" s="14">
        <f>6+44/60</f>
        <v>6.7333333333333334</v>
      </c>
      <c r="AD3" s="14">
        <f>6+59/60</f>
        <v>6.9833333333333334</v>
      </c>
    </row>
    <row r="4" spans="1:30" x14ac:dyDescent="0.2">
      <c r="A4" s="4">
        <v>2</v>
      </c>
      <c r="B4" s="14">
        <f>8/60</f>
        <v>0.13333333333333333</v>
      </c>
      <c r="C4" s="14">
        <f>24/60</f>
        <v>0.4</v>
      </c>
      <c r="D4" s="14">
        <v>0</v>
      </c>
      <c r="E4" s="14">
        <f>19/60</f>
        <v>0.31666666666666665</v>
      </c>
      <c r="F4" s="14">
        <f>19/60</f>
        <v>0.31666666666666665</v>
      </c>
      <c r="G4" s="14">
        <f>1+2/60</f>
        <v>1.0333333333333334</v>
      </c>
      <c r="H4" s="14">
        <f>1+5/60</f>
        <v>1.0833333333333333</v>
      </c>
      <c r="I4" s="14">
        <f>2+5/60</f>
        <v>2.0833333333333335</v>
      </c>
      <c r="J4" s="14">
        <f>1+5/60</f>
        <v>1.0833333333333333</v>
      </c>
      <c r="K4" s="14">
        <f>1+3/60</f>
        <v>1.05</v>
      </c>
      <c r="L4" s="14">
        <f>1+38/60</f>
        <v>1.6333333333333333</v>
      </c>
      <c r="M4" s="14">
        <f>4+46/60</f>
        <v>4.7666666666666666</v>
      </c>
      <c r="N4" s="14">
        <f>4+46/60</f>
        <v>4.7666666666666666</v>
      </c>
      <c r="O4" s="14">
        <f>4+46/60</f>
        <v>4.7666666666666666</v>
      </c>
      <c r="P4" s="14">
        <f>4+46/60</f>
        <v>4.7666666666666666</v>
      </c>
      <c r="Q4" s="14">
        <f>4+46/60</f>
        <v>4.7666666666666666</v>
      </c>
      <c r="R4" s="14">
        <f>4+46/60</f>
        <v>4.7666666666666666</v>
      </c>
      <c r="S4" s="14">
        <f>6+41/60</f>
        <v>6.6833333333333336</v>
      </c>
      <c r="T4" s="14">
        <f>6+36/60</f>
        <v>6.6</v>
      </c>
      <c r="U4" s="14">
        <f>6+39/60</f>
        <v>6.65</v>
      </c>
      <c r="V4" s="14">
        <f>6+47/60</f>
        <v>6.7833333333333332</v>
      </c>
      <c r="W4" s="14"/>
      <c r="X4" s="14">
        <f>6+27/60</f>
        <v>6.45</v>
      </c>
      <c r="Y4" s="14">
        <f>6+20/60</f>
        <v>6.333333333333333</v>
      </c>
      <c r="Z4" s="14">
        <f>6+43/60</f>
        <v>6.7166666666666668</v>
      </c>
      <c r="AA4" s="14">
        <f>6+43/60</f>
        <v>6.7166666666666668</v>
      </c>
      <c r="AB4" s="14">
        <f>6+57/60</f>
        <v>6.95</v>
      </c>
      <c r="AC4" s="14">
        <f>6+45/60</f>
        <v>6.75</v>
      </c>
      <c r="AD4" s="14">
        <f>7</f>
        <v>7</v>
      </c>
    </row>
    <row r="5" spans="1:30" x14ac:dyDescent="0.2">
      <c r="A5" s="4">
        <v>3</v>
      </c>
      <c r="B5" s="14">
        <f>13/60</f>
        <v>0.21666666666666667</v>
      </c>
      <c r="C5" s="14">
        <f>7/60</f>
        <v>0.11666666666666667</v>
      </c>
      <c r="D5" s="14">
        <f>19/60</f>
        <v>0.31666666666666665</v>
      </c>
      <c r="E5" s="14">
        <v>0</v>
      </c>
      <c r="F5" s="14">
        <f>16/60</f>
        <v>0.26666666666666666</v>
      </c>
      <c r="G5" s="14">
        <f>1+12/60</f>
        <v>1.2</v>
      </c>
      <c r="H5" s="14">
        <f>1+14/60</f>
        <v>1.2333333333333334</v>
      </c>
      <c r="I5" s="14">
        <f>2+16/60</f>
        <v>2.2666666666666666</v>
      </c>
      <c r="J5" s="14">
        <f>1+12/60</f>
        <v>1.2</v>
      </c>
      <c r="K5" s="14">
        <f>1+12/60</f>
        <v>1.2</v>
      </c>
      <c r="L5" s="14">
        <f>1+49/60</f>
        <v>1.8166666666666667</v>
      </c>
      <c r="M5" s="14">
        <f>4+42/60</f>
        <v>4.7</v>
      </c>
      <c r="N5" s="14">
        <f>4+42/60</f>
        <v>4.7</v>
      </c>
      <c r="O5" s="14">
        <f>4+42/60</f>
        <v>4.7</v>
      </c>
      <c r="P5" s="14">
        <f>4+42/60</f>
        <v>4.7</v>
      </c>
      <c r="Q5" s="14">
        <f>4+42/60</f>
        <v>4.7</v>
      </c>
      <c r="R5" s="14">
        <f>4+42/60</f>
        <v>4.7</v>
      </c>
      <c r="S5" s="14">
        <f>6+38/60</f>
        <v>6.6333333333333329</v>
      </c>
      <c r="T5" s="14">
        <f>6+33/60</f>
        <v>6.55</v>
      </c>
      <c r="U5" s="14">
        <f>6+36/60</f>
        <v>6.6</v>
      </c>
      <c r="V5" s="14">
        <f>6+43/60</f>
        <v>6.7166666666666668</v>
      </c>
      <c r="W5" s="14"/>
      <c r="X5" s="14">
        <f>6+24/60</f>
        <v>6.4</v>
      </c>
      <c r="Y5" s="14">
        <f>6+17/60</f>
        <v>6.2833333333333332</v>
      </c>
      <c r="Z5" s="14">
        <f>6+40/60</f>
        <v>6.666666666666667</v>
      </c>
      <c r="AA5" s="14">
        <f>6+40/60</f>
        <v>6.666666666666667</v>
      </c>
      <c r="AB5" s="14">
        <f>6+53/60</f>
        <v>6.8833333333333329</v>
      </c>
      <c r="AC5" s="14">
        <f>6+42/60</f>
        <v>6.7</v>
      </c>
      <c r="AD5" s="14">
        <f>6+57/60</f>
        <v>6.95</v>
      </c>
    </row>
    <row r="6" spans="1:30" x14ac:dyDescent="0.2">
      <c r="A6" s="4">
        <v>4</v>
      </c>
      <c r="B6" s="14">
        <f>13/60</f>
        <v>0.21666666666666667</v>
      </c>
      <c r="C6" s="14">
        <f>4/60</f>
        <v>6.6666666666666666E-2</v>
      </c>
      <c r="D6" s="14">
        <f>19/60</f>
        <v>0.31666666666666665</v>
      </c>
      <c r="E6" s="14">
        <f>16/60</f>
        <v>0.26666666666666666</v>
      </c>
      <c r="F6" s="14">
        <v>0</v>
      </c>
      <c r="G6" s="14">
        <f>1+11/60</f>
        <v>1.1833333333333333</v>
      </c>
      <c r="H6" s="14">
        <f>1+13/60</f>
        <v>1.2166666666666668</v>
      </c>
      <c r="I6" s="14">
        <f>2+15/60</f>
        <v>2.25</v>
      </c>
      <c r="J6" s="14">
        <f>1+11/60</f>
        <v>1.1833333333333333</v>
      </c>
      <c r="K6" s="14">
        <f>J6</f>
        <v>1.1833333333333333</v>
      </c>
      <c r="L6" s="14">
        <f>1+48/60</f>
        <v>1.8</v>
      </c>
      <c r="M6" s="14">
        <f>4+42/60</f>
        <v>4.7</v>
      </c>
      <c r="N6" s="14">
        <f>4+42/60</f>
        <v>4.7</v>
      </c>
      <c r="O6" s="14">
        <f>4+42/60</f>
        <v>4.7</v>
      </c>
      <c r="P6" s="14">
        <f>4+42/60</f>
        <v>4.7</v>
      </c>
      <c r="Q6" s="14">
        <f>4+42/60</f>
        <v>4.7</v>
      </c>
      <c r="R6" s="14">
        <f>4+42/60</f>
        <v>4.7</v>
      </c>
      <c r="S6" s="14">
        <f>6+38/60</f>
        <v>6.6333333333333329</v>
      </c>
      <c r="T6" s="14">
        <f>6+33/60</f>
        <v>6.55</v>
      </c>
      <c r="U6" s="14">
        <f>6+36/60</f>
        <v>6.6</v>
      </c>
      <c r="V6" s="14">
        <f>6+43/60</f>
        <v>6.7166666666666668</v>
      </c>
      <c r="W6" s="14"/>
      <c r="X6" s="14">
        <f>6+24/60</f>
        <v>6.4</v>
      </c>
      <c r="Y6" s="14">
        <f>6+16/60</f>
        <v>6.2666666666666666</v>
      </c>
      <c r="Z6" s="14">
        <f>6+39/60</f>
        <v>6.65</v>
      </c>
      <c r="AA6" s="14">
        <f>6+39/60</f>
        <v>6.65</v>
      </c>
      <c r="AB6" s="14">
        <f>6+52/60</f>
        <v>6.8666666666666671</v>
      </c>
      <c r="AC6" s="14">
        <f>6+40/60</f>
        <v>6.666666666666667</v>
      </c>
      <c r="AD6" s="14">
        <f>6+56/60</f>
        <v>6.9333333333333336</v>
      </c>
    </row>
    <row r="7" spans="1:30" x14ac:dyDescent="0.2">
      <c r="A7" s="4">
        <v>5</v>
      </c>
      <c r="B7" s="14">
        <f>1 + 4/60</f>
        <v>1.0666666666666667</v>
      </c>
      <c r="C7" s="14">
        <f>1 +16/60</f>
        <v>1.2666666666666666</v>
      </c>
      <c r="D7" s="14">
        <f>1+2/60</f>
        <v>1.0333333333333334</v>
      </c>
      <c r="E7" s="14">
        <f>1+12/60</f>
        <v>1.2</v>
      </c>
      <c r="F7" s="14">
        <f>1+11/60</f>
        <v>1.1833333333333333</v>
      </c>
      <c r="G7" s="14">
        <v>0</v>
      </c>
      <c r="H7" s="14">
        <f>10/60</f>
        <v>0.16666666666666666</v>
      </c>
      <c r="I7" s="14">
        <f>1+12/60</f>
        <v>1.2</v>
      </c>
      <c r="J7" s="14">
        <f>7/60</f>
        <v>0.11666666666666667</v>
      </c>
      <c r="K7" s="14">
        <f>7/60</f>
        <v>0.11666666666666667</v>
      </c>
      <c r="L7" s="14">
        <f>45/60</f>
        <v>0.75</v>
      </c>
      <c r="M7" s="14">
        <f>4+17/60</f>
        <v>4.2833333333333332</v>
      </c>
      <c r="N7" s="14">
        <f>4+17/60</f>
        <v>4.2833333333333332</v>
      </c>
      <c r="O7" s="14">
        <f>4+17/60</f>
        <v>4.2833333333333332</v>
      </c>
      <c r="P7" s="14">
        <f>4+17/60</f>
        <v>4.2833333333333332</v>
      </c>
      <c r="Q7" s="14">
        <f>4+17/60</f>
        <v>4.2833333333333332</v>
      </c>
      <c r="R7" s="14">
        <f>4+17/60</f>
        <v>4.2833333333333332</v>
      </c>
      <c r="S7" s="14">
        <f>6+12/60</f>
        <v>6.2</v>
      </c>
      <c r="T7" s="14">
        <f>6+7/60</f>
        <v>6.1166666666666663</v>
      </c>
      <c r="U7" s="14">
        <f>6+10/60</f>
        <v>6.166666666666667</v>
      </c>
      <c r="V7" s="14">
        <f>6+18/60</f>
        <v>6.3</v>
      </c>
      <c r="W7" s="14"/>
      <c r="X7" s="14">
        <f>5+58/60</f>
        <v>5.9666666666666668</v>
      </c>
      <c r="Y7" s="14">
        <f>5+51/60</f>
        <v>5.85</v>
      </c>
      <c r="Z7" s="14">
        <f>6+14/60</f>
        <v>6.2333333333333334</v>
      </c>
      <c r="AA7" s="14">
        <f>6+14/60</f>
        <v>6.2333333333333334</v>
      </c>
      <c r="AB7" s="14">
        <f>6+27/60</f>
        <v>6.45</v>
      </c>
      <c r="AC7" s="14">
        <f>6+16/60</f>
        <v>6.2666666666666666</v>
      </c>
      <c r="AD7" s="14">
        <f>6+31/60</f>
        <v>6.5166666666666666</v>
      </c>
    </row>
    <row r="8" spans="1:30" x14ac:dyDescent="0.2">
      <c r="A8" s="4">
        <v>6</v>
      </c>
      <c r="B8" s="14">
        <f>1 + 6/60</f>
        <v>1.1000000000000001</v>
      </c>
      <c r="C8" s="14">
        <f>1+19/60</f>
        <v>1.3166666666666667</v>
      </c>
      <c r="D8" s="14">
        <f>1+5/60</f>
        <v>1.0833333333333333</v>
      </c>
      <c r="E8" s="14">
        <f>1+14/60</f>
        <v>1.2333333333333334</v>
      </c>
      <c r="F8" s="14">
        <f>1+13/60</f>
        <v>1.2166666666666668</v>
      </c>
      <c r="G8" s="14">
        <f>10/60</f>
        <v>0.16666666666666666</v>
      </c>
      <c r="H8" s="14">
        <v>0</v>
      </c>
      <c r="I8" s="14">
        <f>1+10/60</f>
        <v>1.1666666666666667</v>
      </c>
      <c r="J8" s="14">
        <f>4/60</f>
        <v>6.6666666666666666E-2</v>
      </c>
      <c r="K8" s="14">
        <f>13/60</f>
        <v>0.21666666666666667</v>
      </c>
      <c r="L8" s="14">
        <f>43/60</f>
        <v>0.71666666666666667</v>
      </c>
      <c r="M8" s="14">
        <f>4+26/60</f>
        <v>4.4333333333333336</v>
      </c>
      <c r="N8" s="14">
        <f>4+26/60</f>
        <v>4.4333333333333336</v>
      </c>
      <c r="O8" s="14">
        <f>4+26/60</f>
        <v>4.4333333333333336</v>
      </c>
      <c r="P8" s="14">
        <f>4+26/60</f>
        <v>4.4333333333333336</v>
      </c>
      <c r="Q8" s="14">
        <f>4+26/60</f>
        <v>4.4333333333333336</v>
      </c>
      <c r="R8" s="14">
        <f>4+26/60</f>
        <v>4.4333333333333336</v>
      </c>
      <c r="S8" s="14">
        <f>6+23/60</f>
        <v>6.3833333333333337</v>
      </c>
      <c r="T8" s="14">
        <f>6+18/60</f>
        <v>6.3</v>
      </c>
      <c r="U8" s="14">
        <f>6+21/60</f>
        <v>6.35</v>
      </c>
      <c r="V8" s="14">
        <f>6+29/60</f>
        <v>6.4833333333333334</v>
      </c>
      <c r="W8" s="14"/>
      <c r="X8" s="14">
        <f>6+9/60</f>
        <v>6.15</v>
      </c>
      <c r="Y8" s="14">
        <f>6+1/60</f>
        <v>6.0166666666666666</v>
      </c>
      <c r="Z8" s="14">
        <f>6+24/60</f>
        <v>6.4</v>
      </c>
      <c r="AA8" s="14">
        <f>6+24/60</f>
        <v>6.4</v>
      </c>
      <c r="AB8" s="14">
        <f>6+37/60</f>
        <v>6.6166666666666671</v>
      </c>
      <c r="AC8" s="14">
        <f>6+25/60</f>
        <v>6.416666666666667</v>
      </c>
      <c r="AD8" s="14">
        <f>6+41/60</f>
        <v>6.6833333333333336</v>
      </c>
    </row>
    <row r="9" spans="1:30" x14ac:dyDescent="0.2">
      <c r="A9" s="4">
        <v>7</v>
      </c>
      <c r="B9" s="14">
        <f>2+7/60</f>
        <v>2.1166666666666667</v>
      </c>
      <c r="C9" s="14">
        <f>2+20/60</f>
        <v>2.3333333333333335</v>
      </c>
      <c r="D9" s="14">
        <f>2+5/60</f>
        <v>2.0833333333333335</v>
      </c>
      <c r="E9" s="14">
        <f>2+16/60</f>
        <v>2.2666666666666666</v>
      </c>
      <c r="F9" s="14">
        <f>2+15/60</f>
        <v>2.25</v>
      </c>
      <c r="G9" s="14">
        <f>1+12/60</f>
        <v>1.2</v>
      </c>
      <c r="H9" s="14">
        <f>1+10/60</f>
        <v>1.1666666666666667</v>
      </c>
      <c r="I9" s="14">
        <v>0</v>
      </c>
      <c r="J9" s="14">
        <f>1+4/60</f>
        <v>1.0666666666666667</v>
      </c>
      <c r="K9" s="14">
        <f>1+3/60</f>
        <v>1.05</v>
      </c>
      <c r="L9" s="14">
        <f>28/60</f>
        <v>0.46666666666666667</v>
      </c>
      <c r="M9" s="14">
        <f>5+26/60</f>
        <v>5.4333333333333336</v>
      </c>
      <c r="N9" s="14">
        <f>5+26/60</f>
        <v>5.4333333333333336</v>
      </c>
      <c r="O9" s="14">
        <f>5+26/60</f>
        <v>5.4333333333333336</v>
      </c>
      <c r="P9" s="14">
        <f>5+26/60</f>
        <v>5.4333333333333336</v>
      </c>
      <c r="Q9" s="14">
        <f>5+26/60</f>
        <v>5.4333333333333336</v>
      </c>
      <c r="R9" s="14">
        <f>5+26/60</f>
        <v>5.4333333333333336</v>
      </c>
      <c r="S9" s="14">
        <f>7+25/60</f>
        <v>7.416666666666667</v>
      </c>
      <c r="T9" s="14">
        <f>7+19/60</f>
        <v>7.3166666666666664</v>
      </c>
      <c r="U9" s="14">
        <f>7+23/60</f>
        <v>7.3833333333333337</v>
      </c>
      <c r="V9" s="14">
        <v>7.5</v>
      </c>
      <c r="W9" s="14"/>
      <c r="X9" s="14">
        <f>7+10/60</f>
        <v>7.166666666666667</v>
      </c>
      <c r="Y9" s="14">
        <f>7+3/60</f>
        <v>7.05</v>
      </c>
      <c r="Z9" s="14">
        <f>7+26/60</f>
        <v>7.4333333333333336</v>
      </c>
      <c r="AA9" s="14">
        <f>7+26/60</f>
        <v>7.4333333333333336</v>
      </c>
      <c r="AB9" s="14">
        <f>7+39/60</f>
        <v>7.65</v>
      </c>
      <c r="AC9" s="14">
        <f>7+28/60</f>
        <v>7.4666666666666668</v>
      </c>
      <c r="AD9" s="14">
        <f>7+43/60</f>
        <v>7.7166666666666668</v>
      </c>
    </row>
    <row r="10" spans="1:30" x14ac:dyDescent="0.2">
      <c r="A10" s="4">
        <v>8</v>
      </c>
      <c r="B10" s="14">
        <f>1 + 4/60</f>
        <v>1.0666666666666667</v>
      </c>
      <c r="C10" s="14">
        <f>1+16/60</f>
        <v>1.2666666666666666</v>
      </c>
      <c r="D10" s="14">
        <f>1+5/60</f>
        <v>1.0833333333333333</v>
      </c>
      <c r="E10" s="14">
        <f>1+12/60</f>
        <v>1.2</v>
      </c>
      <c r="F10" s="14">
        <f>1+11/60</f>
        <v>1.1833333333333333</v>
      </c>
      <c r="G10" s="14">
        <f>7/60</f>
        <v>0.11666666666666667</v>
      </c>
      <c r="H10" s="14">
        <f>4/60</f>
        <v>6.6666666666666666E-2</v>
      </c>
      <c r="I10" s="14">
        <f>1+4/60</f>
        <v>1.0666666666666667</v>
      </c>
      <c r="J10" s="14">
        <v>0</v>
      </c>
      <c r="K10" s="14">
        <f>19/60</f>
        <v>0.31666666666666665</v>
      </c>
      <c r="L10" s="14">
        <f>42/60</f>
        <v>0.7</v>
      </c>
      <c r="M10" s="14">
        <f>4+24/60</f>
        <v>4.4000000000000004</v>
      </c>
      <c r="N10" s="14">
        <f>4+24/60</f>
        <v>4.4000000000000004</v>
      </c>
      <c r="O10" s="14">
        <f>4+24/60</f>
        <v>4.4000000000000004</v>
      </c>
      <c r="P10" s="14">
        <f>4+24/60</f>
        <v>4.4000000000000004</v>
      </c>
      <c r="Q10" s="14">
        <f>4+24/60</f>
        <v>4.4000000000000004</v>
      </c>
      <c r="R10" s="14">
        <f>4+24/60</f>
        <v>4.4000000000000004</v>
      </c>
      <c r="S10" s="14">
        <f>6+23/60</f>
        <v>6.3833333333333337</v>
      </c>
      <c r="T10" s="14">
        <f>6+17/60</f>
        <v>6.2833333333333332</v>
      </c>
      <c r="U10" s="14">
        <f>6+21/60</f>
        <v>6.35</v>
      </c>
      <c r="V10" s="14">
        <f>6+28/60</f>
        <v>6.4666666666666668</v>
      </c>
      <c r="W10" s="14"/>
      <c r="X10" s="14">
        <f>6+8/60</f>
        <v>6.1333333333333337</v>
      </c>
      <c r="Y10" s="14">
        <v>6</v>
      </c>
      <c r="Z10" s="14">
        <v>6</v>
      </c>
      <c r="AA10" s="14">
        <v>6</v>
      </c>
      <c r="AB10">
        <f>6+36/60</f>
        <v>6.6</v>
      </c>
      <c r="AC10" s="14">
        <f>6+24/60</f>
        <v>6.4</v>
      </c>
      <c r="AD10" s="14">
        <f>6+25/60</f>
        <v>6.416666666666667</v>
      </c>
    </row>
    <row r="11" spans="1:30" x14ac:dyDescent="0.2">
      <c r="A11" s="4">
        <v>9</v>
      </c>
      <c r="B11" s="14">
        <f>B10</f>
        <v>1.0666666666666667</v>
      </c>
      <c r="C11" s="14">
        <f>1+17/60</f>
        <v>1.2833333333333332</v>
      </c>
      <c r="D11" s="14">
        <f>1+3/60</f>
        <v>1.05</v>
      </c>
      <c r="E11" s="14">
        <f>1+12/60</f>
        <v>1.2</v>
      </c>
      <c r="F11" s="14">
        <f>F10</f>
        <v>1.1833333333333333</v>
      </c>
      <c r="G11" s="14">
        <f>7/60</f>
        <v>0.11666666666666667</v>
      </c>
      <c r="H11" s="14">
        <f>13/60</f>
        <v>0.21666666666666667</v>
      </c>
      <c r="I11" s="14">
        <f>1+3/60</f>
        <v>1.05</v>
      </c>
      <c r="J11" s="14">
        <f>19/60</f>
        <v>0.31666666666666665</v>
      </c>
      <c r="K11" s="14">
        <v>0</v>
      </c>
      <c r="L11" s="14">
        <f>40/60</f>
        <v>0.66666666666666663</v>
      </c>
      <c r="M11">
        <f>4+23/60</f>
        <v>4.3833333333333337</v>
      </c>
      <c r="N11">
        <f>4+23/60</f>
        <v>4.3833333333333337</v>
      </c>
      <c r="O11">
        <f>4+23/60</f>
        <v>4.3833333333333337</v>
      </c>
      <c r="P11">
        <f>4+23/60</f>
        <v>4.3833333333333337</v>
      </c>
      <c r="Q11">
        <f>4+23/60</f>
        <v>4.3833333333333337</v>
      </c>
      <c r="R11">
        <f>4+23/60</f>
        <v>4.3833333333333337</v>
      </c>
      <c r="S11" s="14">
        <f>6+22/60</f>
        <v>6.3666666666666663</v>
      </c>
      <c r="T11" s="14">
        <f>6+16/60</f>
        <v>6.2666666666666666</v>
      </c>
      <c r="U11" s="14">
        <f>6+20/60</f>
        <v>6.333333333333333</v>
      </c>
      <c r="V11" s="14">
        <f>6+27/60</f>
        <v>6.45</v>
      </c>
      <c r="W11" s="14"/>
      <c r="X11" s="14">
        <f>6+7/60</f>
        <v>6.1166666666666663</v>
      </c>
      <c r="Y11" s="14">
        <f>5+59/60</f>
        <v>5.9833333333333334</v>
      </c>
      <c r="Z11" s="14">
        <f>6+22/60</f>
        <v>6.3666666666666663</v>
      </c>
      <c r="AA11" s="14">
        <f>6+22/60</f>
        <v>6.3666666666666663</v>
      </c>
      <c r="AB11" s="14">
        <f>6+35/60</f>
        <v>6.583333333333333</v>
      </c>
      <c r="AC11" s="14">
        <f>6+23/60</f>
        <v>6.3833333333333337</v>
      </c>
      <c r="AD11" s="14">
        <f>6+24/60</f>
        <v>6.4</v>
      </c>
    </row>
    <row r="12" spans="1:30" x14ac:dyDescent="0.2">
      <c r="A12" s="4">
        <v>10</v>
      </c>
      <c r="B12" s="14">
        <f>L2</f>
        <v>1.6666666666666665</v>
      </c>
      <c r="C12" s="14">
        <f>1+54/60</f>
        <v>1.9</v>
      </c>
      <c r="D12" s="14">
        <f>1+38/60</f>
        <v>1.6333333333333333</v>
      </c>
      <c r="E12" s="14">
        <f>1+49/60</f>
        <v>1.8166666666666667</v>
      </c>
      <c r="F12" s="14">
        <f>1+48/60</f>
        <v>1.8</v>
      </c>
      <c r="G12" s="14">
        <f>45/60</f>
        <v>0.75</v>
      </c>
      <c r="H12" s="14">
        <f>43/60</f>
        <v>0.71666666666666667</v>
      </c>
      <c r="I12" s="14">
        <f>28/60</f>
        <v>0.46666666666666667</v>
      </c>
      <c r="J12" s="14">
        <f>42/60</f>
        <v>0.7</v>
      </c>
      <c r="K12" s="14">
        <f>40/60</f>
        <v>0.66666666666666663</v>
      </c>
      <c r="L12" s="14">
        <v>0</v>
      </c>
      <c r="M12" s="14">
        <v>5</v>
      </c>
      <c r="N12" s="14">
        <v>5</v>
      </c>
      <c r="O12" s="14">
        <v>5</v>
      </c>
      <c r="P12" s="14">
        <v>5</v>
      </c>
      <c r="Q12" s="14">
        <v>5</v>
      </c>
      <c r="R12" s="14">
        <v>5</v>
      </c>
      <c r="S12" s="14">
        <f>6+58/60</f>
        <v>6.9666666666666668</v>
      </c>
      <c r="T12" s="14">
        <f>6+53/60</f>
        <v>6.8833333333333329</v>
      </c>
      <c r="U12" s="14">
        <f>6+56/60</f>
        <v>6.9333333333333336</v>
      </c>
      <c r="V12" s="14">
        <f>7+4/60</f>
        <v>7.0666666666666664</v>
      </c>
      <c r="W12" s="14"/>
      <c r="X12" s="14">
        <f>6+44/60</f>
        <v>6.7333333333333334</v>
      </c>
      <c r="Y12" s="14">
        <f>6+37/60</f>
        <v>6.6166666666666671</v>
      </c>
      <c r="Z12" s="14">
        <v>7</v>
      </c>
      <c r="AA12" s="14">
        <v>7</v>
      </c>
      <c r="AB12" s="14">
        <f>7+13/60</f>
        <v>7.2166666666666668</v>
      </c>
      <c r="AC12" s="14">
        <f>7+1/60</f>
        <v>7.0166666666666666</v>
      </c>
      <c r="AD12" s="14">
        <f>7+16/60</f>
        <v>7.2666666666666666</v>
      </c>
    </row>
    <row r="13" spans="1:30" x14ac:dyDescent="0.2">
      <c r="A13" s="4">
        <v>11</v>
      </c>
      <c r="B13" s="14">
        <f>4+41/60</f>
        <v>4.6833333333333336</v>
      </c>
      <c r="C13" s="14">
        <f>4+45/60</f>
        <v>4.75</v>
      </c>
      <c r="D13" s="14">
        <f>4+46/60</f>
        <v>4.7666666666666666</v>
      </c>
      <c r="E13" s="14">
        <f>4+42/60</f>
        <v>4.7</v>
      </c>
      <c r="F13" s="14">
        <f>4+42/60</f>
        <v>4.7</v>
      </c>
      <c r="G13" s="14">
        <f>4+17/60</f>
        <v>4.2833333333333332</v>
      </c>
      <c r="H13" s="14">
        <f>4+26/60</f>
        <v>4.4333333333333336</v>
      </c>
      <c r="I13" s="14">
        <f>5+26/60</f>
        <v>5.4333333333333336</v>
      </c>
      <c r="J13" s="14">
        <f>4+24/60</f>
        <v>4.4000000000000004</v>
      </c>
      <c r="K13">
        <f>4+23/60</f>
        <v>4.3833333333333337</v>
      </c>
      <c r="L13" s="14">
        <v>5</v>
      </c>
      <c r="M13" s="14">
        <v>0</v>
      </c>
      <c r="N13" s="14">
        <v>0</v>
      </c>
      <c r="O13" s="14">
        <v>0</v>
      </c>
      <c r="P13" s="14">
        <v>0</v>
      </c>
      <c r="Q13" s="14">
        <v>0</v>
      </c>
      <c r="R13" s="14">
        <v>0</v>
      </c>
      <c r="S13" s="14">
        <f>5+5/60</f>
        <v>5.083333333333333</v>
      </c>
      <c r="T13" s="14">
        <f>4+59/60</f>
        <v>4.9833333333333334</v>
      </c>
      <c r="U13" s="14">
        <f>5+3/60</f>
        <v>5.05</v>
      </c>
      <c r="V13" s="14">
        <f>5+10/60</f>
        <v>5.166666666666667</v>
      </c>
      <c r="W13" s="14"/>
      <c r="X13" s="14">
        <f>4+5/6</f>
        <v>4.833333333333333</v>
      </c>
      <c r="Y13" s="14">
        <f>4+55/60</f>
        <v>4.916666666666667</v>
      </c>
      <c r="Z13" s="14">
        <f>5+19/60</f>
        <v>5.3166666666666664</v>
      </c>
      <c r="AA13" s="14">
        <f>5+19/60</f>
        <v>5.3166666666666664</v>
      </c>
      <c r="AB13" s="14">
        <f>5+32/60</f>
        <v>5.5333333333333332</v>
      </c>
      <c r="AC13" s="14">
        <f>5+20/60</f>
        <v>5.333333333333333</v>
      </c>
      <c r="AD13" s="14">
        <f>5+36/60</f>
        <v>5.6</v>
      </c>
    </row>
    <row r="14" spans="1:30" x14ac:dyDescent="0.2">
      <c r="A14" s="4">
        <v>12</v>
      </c>
      <c r="B14" s="14">
        <f>4+41/60</f>
        <v>4.6833333333333336</v>
      </c>
      <c r="C14" s="14">
        <f>4+45/60</f>
        <v>4.75</v>
      </c>
      <c r="D14" s="14">
        <f>4+46/60</f>
        <v>4.7666666666666666</v>
      </c>
      <c r="E14" s="14">
        <f t="shared" ref="E14:F18" si="0">4+42/60</f>
        <v>4.7</v>
      </c>
      <c r="F14" s="14">
        <f t="shared" si="0"/>
        <v>4.7</v>
      </c>
      <c r="G14" s="14">
        <f t="shared" ref="G14:G18" si="1">4+17/60</f>
        <v>4.2833333333333332</v>
      </c>
      <c r="H14" s="14">
        <f>4+26/60</f>
        <v>4.4333333333333336</v>
      </c>
      <c r="I14" s="14">
        <f t="shared" ref="I14:I18" si="2">5+26/60</f>
        <v>5.4333333333333336</v>
      </c>
      <c r="J14" s="14">
        <f t="shared" ref="J14:J18" si="3">4+24/60</f>
        <v>4.4000000000000004</v>
      </c>
      <c r="K14">
        <f t="shared" ref="K14:K18" si="4">4+23/60</f>
        <v>4.3833333333333337</v>
      </c>
      <c r="L14" s="14">
        <v>5</v>
      </c>
      <c r="M14" s="14">
        <v>0</v>
      </c>
      <c r="N14" s="14">
        <v>0</v>
      </c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</row>
    <row r="15" spans="1:30" x14ac:dyDescent="0.2">
      <c r="A15" s="4">
        <v>13</v>
      </c>
      <c r="B15" s="14">
        <f>4+41/60</f>
        <v>4.6833333333333336</v>
      </c>
      <c r="C15" s="14">
        <f>4+45/60</f>
        <v>4.75</v>
      </c>
      <c r="D15" s="14">
        <f>4+46/60</f>
        <v>4.7666666666666666</v>
      </c>
      <c r="E15" s="14">
        <f t="shared" si="0"/>
        <v>4.7</v>
      </c>
      <c r="F15" s="14">
        <f t="shared" si="0"/>
        <v>4.7</v>
      </c>
      <c r="G15" s="14">
        <f t="shared" si="1"/>
        <v>4.2833333333333332</v>
      </c>
      <c r="H15" s="14">
        <f>4+26/60</f>
        <v>4.4333333333333336</v>
      </c>
      <c r="I15" s="14">
        <f t="shared" si="2"/>
        <v>5.4333333333333336</v>
      </c>
      <c r="J15" s="14">
        <f t="shared" si="3"/>
        <v>4.4000000000000004</v>
      </c>
      <c r="K15">
        <f t="shared" si="4"/>
        <v>4.3833333333333337</v>
      </c>
      <c r="L15" s="14">
        <v>5</v>
      </c>
      <c r="M15" s="14">
        <v>0</v>
      </c>
      <c r="N15" s="14"/>
      <c r="O15" s="14">
        <v>0</v>
      </c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</row>
    <row r="16" spans="1:30" x14ac:dyDescent="0.2">
      <c r="A16" s="4">
        <v>14</v>
      </c>
      <c r="B16" s="14">
        <f>4+41/60</f>
        <v>4.6833333333333336</v>
      </c>
      <c r="C16" s="14">
        <f>4+45/60</f>
        <v>4.75</v>
      </c>
      <c r="D16" s="14">
        <f>4+46/60</f>
        <v>4.7666666666666666</v>
      </c>
      <c r="E16" s="14">
        <f t="shared" si="0"/>
        <v>4.7</v>
      </c>
      <c r="F16" s="14">
        <f t="shared" si="0"/>
        <v>4.7</v>
      </c>
      <c r="G16" s="14">
        <f t="shared" si="1"/>
        <v>4.2833333333333332</v>
      </c>
      <c r="H16" s="14">
        <f>4+26/60</f>
        <v>4.4333333333333336</v>
      </c>
      <c r="I16" s="14">
        <f t="shared" si="2"/>
        <v>5.4333333333333336</v>
      </c>
      <c r="J16" s="14">
        <f t="shared" si="3"/>
        <v>4.4000000000000004</v>
      </c>
      <c r="K16">
        <f t="shared" si="4"/>
        <v>4.3833333333333337</v>
      </c>
      <c r="L16" s="14">
        <v>5</v>
      </c>
      <c r="M16" s="14">
        <v>0</v>
      </c>
      <c r="N16" s="14"/>
      <c r="O16" s="14"/>
      <c r="P16" s="14">
        <v>0</v>
      </c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</row>
    <row r="17" spans="1:30" x14ac:dyDescent="0.2">
      <c r="A17" s="4">
        <v>15</v>
      </c>
      <c r="B17" s="14">
        <f>4+41/60</f>
        <v>4.6833333333333336</v>
      </c>
      <c r="C17" s="14">
        <f>4+45/60</f>
        <v>4.75</v>
      </c>
      <c r="D17" s="14">
        <f>4+46/60</f>
        <v>4.7666666666666666</v>
      </c>
      <c r="E17" s="14">
        <f t="shared" si="0"/>
        <v>4.7</v>
      </c>
      <c r="F17" s="14">
        <f t="shared" si="0"/>
        <v>4.7</v>
      </c>
      <c r="G17" s="14">
        <f t="shared" si="1"/>
        <v>4.2833333333333332</v>
      </c>
      <c r="H17" s="14">
        <f>4+26/60</f>
        <v>4.4333333333333336</v>
      </c>
      <c r="I17" s="14">
        <f t="shared" si="2"/>
        <v>5.4333333333333336</v>
      </c>
      <c r="J17" s="14">
        <f t="shared" si="3"/>
        <v>4.4000000000000004</v>
      </c>
      <c r="K17">
        <f t="shared" si="4"/>
        <v>4.3833333333333337</v>
      </c>
      <c r="L17" s="14">
        <v>5</v>
      </c>
      <c r="M17" s="14">
        <v>0</v>
      </c>
      <c r="N17" s="14"/>
      <c r="O17" s="14"/>
      <c r="P17" s="14"/>
      <c r="Q17" s="14">
        <v>0</v>
      </c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</row>
    <row r="18" spans="1:30" x14ac:dyDescent="0.2">
      <c r="A18" s="4">
        <v>16</v>
      </c>
      <c r="B18" s="14">
        <f>4+41/60</f>
        <v>4.6833333333333336</v>
      </c>
      <c r="C18" s="14">
        <f>4+45/60</f>
        <v>4.75</v>
      </c>
      <c r="D18" s="14">
        <f>4+46/60</f>
        <v>4.7666666666666666</v>
      </c>
      <c r="E18" s="14">
        <f t="shared" si="0"/>
        <v>4.7</v>
      </c>
      <c r="F18" s="14">
        <f t="shared" si="0"/>
        <v>4.7</v>
      </c>
      <c r="G18" s="14">
        <f t="shared" si="1"/>
        <v>4.2833333333333332</v>
      </c>
      <c r="H18" s="14">
        <f>4+26/60</f>
        <v>4.4333333333333336</v>
      </c>
      <c r="I18" s="14">
        <f t="shared" si="2"/>
        <v>5.4333333333333336</v>
      </c>
      <c r="J18" s="14">
        <f t="shared" si="3"/>
        <v>4.4000000000000004</v>
      </c>
      <c r="K18">
        <f t="shared" si="4"/>
        <v>4.3833333333333337</v>
      </c>
      <c r="L18" s="14">
        <v>5</v>
      </c>
      <c r="M18" s="14">
        <v>0</v>
      </c>
      <c r="N18" s="14"/>
      <c r="O18" s="14"/>
      <c r="P18" s="14"/>
      <c r="Q18" s="14"/>
      <c r="R18" s="14">
        <v>0</v>
      </c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</row>
    <row r="19" spans="1:30" x14ac:dyDescent="0.2">
      <c r="A19" s="4">
        <v>17</v>
      </c>
      <c r="B19" s="14">
        <f>6+36/60</f>
        <v>6.6</v>
      </c>
      <c r="C19" s="14">
        <f>6+40/60</f>
        <v>6.666666666666667</v>
      </c>
      <c r="D19" s="14">
        <f>6+41/60</f>
        <v>6.6833333333333336</v>
      </c>
      <c r="E19" s="14">
        <f>6+38/60</f>
        <v>6.6333333333333329</v>
      </c>
      <c r="F19" s="14">
        <f>6+38/60</f>
        <v>6.6333333333333329</v>
      </c>
      <c r="G19" s="14">
        <f>6+12/60</f>
        <v>6.2</v>
      </c>
      <c r="H19" s="14">
        <f>6+23/60</f>
        <v>6.3833333333333337</v>
      </c>
      <c r="I19" s="14">
        <f>7+25/60</f>
        <v>7.416666666666667</v>
      </c>
      <c r="J19" s="14">
        <f>6+23/60</f>
        <v>6.3833333333333337</v>
      </c>
      <c r="K19" s="14">
        <f>6+22/60</f>
        <v>6.3666666666666663</v>
      </c>
      <c r="L19" s="14">
        <f>6+58/60</f>
        <v>6.9666666666666668</v>
      </c>
      <c r="M19" s="14">
        <f>5+5/60</f>
        <v>5.083333333333333</v>
      </c>
      <c r="N19" s="14"/>
      <c r="O19" s="14"/>
      <c r="P19" s="14"/>
      <c r="Q19" s="14"/>
      <c r="R19" s="14"/>
      <c r="S19" s="14">
        <v>0</v>
      </c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</row>
    <row r="20" spans="1:30" x14ac:dyDescent="0.2">
      <c r="A20" s="4">
        <v>18</v>
      </c>
      <c r="B20" s="14">
        <v>6.5</v>
      </c>
      <c r="C20" s="14">
        <f>6+35/60</f>
        <v>6.583333333333333</v>
      </c>
      <c r="D20" s="14">
        <f>6+36/60</f>
        <v>6.6</v>
      </c>
      <c r="E20" s="14">
        <f>6+33/60</f>
        <v>6.55</v>
      </c>
      <c r="F20" s="14">
        <f>6+33/60</f>
        <v>6.55</v>
      </c>
      <c r="G20" s="14">
        <f>6+7/60</f>
        <v>6.1166666666666663</v>
      </c>
      <c r="H20" s="14">
        <f>6+18/60</f>
        <v>6.3</v>
      </c>
      <c r="I20" s="14">
        <f>7+19/60</f>
        <v>7.3166666666666664</v>
      </c>
      <c r="J20" s="14">
        <f>6+17/60</f>
        <v>6.2833333333333332</v>
      </c>
      <c r="K20" s="14">
        <f>6+16/60</f>
        <v>6.2666666666666666</v>
      </c>
      <c r="L20" s="14">
        <f>6+53/60</f>
        <v>6.8833333333333329</v>
      </c>
      <c r="M20" s="14">
        <f>4+59/60</f>
        <v>4.9833333333333334</v>
      </c>
      <c r="N20" s="14"/>
      <c r="O20" s="14"/>
      <c r="P20" s="14"/>
      <c r="Q20" s="14"/>
      <c r="R20" s="14"/>
      <c r="S20" s="14"/>
      <c r="T20" s="14">
        <v>0</v>
      </c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x14ac:dyDescent="0.2">
      <c r="A21" s="4">
        <v>19</v>
      </c>
      <c r="B21" s="14">
        <f>6+34/60</f>
        <v>6.5666666666666664</v>
      </c>
      <c r="C21" s="14">
        <f>6+38/60</f>
        <v>6.6333333333333329</v>
      </c>
      <c r="D21" s="14">
        <f>6+39/60</f>
        <v>6.65</v>
      </c>
      <c r="E21" s="14">
        <f>6+36/60</f>
        <v>6.6</v>
      </c>
      <c r="F21" s="14">
        <f>6+36/60</f>
        <v>6.6</v>
      </c>
      <c r="G21" s="14">
        <f>6+10/60</f>
        <v>6.166666666666667</v>
      </c>
      <c r="H21" s="14">
        <f>6+21/60</f>
        <v>6.35</v>
      </c>
      <c r="I21" s="14">
        <f>7+23/60</f>
        <v>7.3833333333333337</v>
      </c>
      <c r="J21" s="14">
        <f>6+21/60</f>
        <v>6.35</v>
      </c>
      <c r="K21" s="14">
        <f>6+20/60</f>
        <v>6.333333333333333</v>
      </c>
      <c r="L21" s="14">
        <f>6+56/60</f>
        <v>6.9333333333333336</v>
      </c>
      <c r="M21" s="14">
        <f>5+3/60</f>
        <v>5.05</v>
      </c>
      <c r="N21" s="14"/>
      <c r="O21" s="14"/>
      <c r="P21" s="14"/>
      <c r="Q21" s="14"/>
      <c r="R21" s="14"/>
      <c r="S21" s="14"/>
      <c r="T21" s="14"/>
      <c r="U21" s="14">
        <v>0</v>
      </c>
      <c r="V21" s="14"/>
      <c r="W21" s="14"/>
      <c r="X21" s="14"/>
      <c r="Y21" s="14"/>
      <c r="Z21" s="14"/>
      <c r="AA21" s="14"/>
      <c r="AB21" s="14"/>
      <c r="AC21" s="14"/>
      <c r="AD21" s="14"/>
    </row>
    <row r="22" spans="1:30" x14ac:dyDescent="0.2">
      <c r="A22" s="4">
        <v>20</v>
      </c>
      <c r="B22" s="14">
        <f>6+39/60</f>
        <v>6.65</v>
      </c>
      <c r="C22" s="14">
        <f>6+45/60</f>
        <v>6.75</v>
      </c>
      <c r="D22" s="14">
        <f>6+47/60</f>
        <v>6.7833333333333332</v>
      </c>
      <c r="E22" s="14">
        <f>6+43/60</f>
        <v>6.7166666666666668</v>
      </c>
      <c r="F22" s="14">
        <f>6+43/60</f>
        <v>6.7166666666666668</v>
      </c>
      <c r="G22" s="14">
        <f>6+18/60</f>
        <v>6.3</v>
      </c>
      <c r="H22" s="14">
        <f>6+29/60</f>
        <v>6.4833333333333334</v>
      </c>
      <c r="I22" s="14">
        <v>7.5</v>
      </c>
      <c r="J22" s="14">
        <f>6+28/60</f>
        <v>6.4666666666666668</v>
      </c>
      <c r="K22" s="14">
        <f>6+27/60</f>
        <v>6.45</v>
      </c>
      <c r="L22" s="14">
        <f>7+4/60</f>
        <v>7.0666666666666664</v>
      </c>
      <c r="M22" s="14">
        <f>5+10/60</f>
        <v>5.166666666666667</v>
      </c>
      <c r="N22" s="14"/>
      <c r="O22" s="14"/>
      <c r="P22" s="14"/>
      <c r="Q22" s="14"/>
      <c r="R22" s="14"/>
      <c r="S22" s="14"/>
      <c r="T22" s="14"/>
      <c r="U22" s="14"/>
      <c r="V22" s="14">
        <v>0</v>
      </c>
      <c r="W22" s="14"/>
      <c r="X22" s="14"/>
      <c r="Y22" s="14"/>
      <c r="Z22" s="14"/>
      <c r="AA22" s="14"/>
      <c r="AB22" s="14"/>
      <c r="AC22" s="14"/>
      <c r="AD22" s="14"/>
    </row>
    <row r="23" spans="1:30" x14ac:dyDescent="0.2">
      <c r="A23" s="4">
        <v>21</v>
      </c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>
        <v>0</v>
      </c>
      <c r="X23" s="14"/>
      <c r="Y23" s="14"/>
      <c r="Z23" s="14"/>
      <c r="AA23" s="14"/>
      <c r="AB23" s="14"/>
      <c r="AC23" s="14"/>
      <c r="AD23" s="14"/>
    </row>
    <row r="24" spans="1:30" x14ac:dyDescent="0.2">
      <c r="A24" s="4">
        <v>22</v>
      </c>
      <c r="B24" s="14">
        <f>6+20/60</f>
        <v>6.333333333333333</v>
      </c>
      <c r="C24" s="14">
        <f>6+26/60</f>
        <v>6.4333333333333336</v>
      </c>
      <c r="D24" s="14">
        <f>6+27/60</f>
        <v>6.45</v>
      </c>
      <c r="E24" s="14">
        <f>6+24/60</f>
        <v>6.4</v>
      </c>
      <c r="F24" s="14">
        <f>6+24/60</f>
        <v>6.4</v>
      </c>
      <c r="G24" s="14">
        <f>5+58/60</f>
        <v>5.9666666666666668</v>
      </c>
      <c r="H24" s="14">
        <f>6+9/60</f>
        <v>6.15</v>
      </c>
      <c r="I24" s="14">
        <f>7+10/60</f>
        <v>7.166666666666667</v>
      </c>
      <c r="J24" s="14">
        <f>6+8/60</f>
        <v>6.1333333333333337</v>
      </c>
      <c r="K24" s="14">
        <f>6+7/60</f>
        <v>6.1166666666666663</v>
      </c>
      <c r="L24" s="14">
        <f>6+44/60</f>
        <v>6.7333333333333334</v>
      </c>
      <c r="M24" s="14">
        <f>4+5/6</f>
        <v>4.833333333333333</v>
      </c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>
        <v>0</v>
      </c>
      <c r="Y24" s="14"/>
      <c r="Z24" s="14"/>
      <c r="AA24" s="14"/>
      <c r="AB24" s="14"/>
      <c r="AC24" s="14"/>
      <c r="AD24" s="14"/>
    </row>
    <row r="25" spans="1:30" x14ac:dyDescent="0.2">
      <c r="A25" s="4">
        <v>23</v>
      </c>
      <c r="B25" s="14">
        <f>6+14/60</f>
        <v>6.2333333333333334</v>
      </c>
      <c r="C25" s="14">
        <f>6+20/60</f>
        <v>6.333333333333333</v>
      </c>
      <c r="D25" s="14">
        <f>6+20/60</f>
        <v>6.333333333333333</v>
      </c>
      <c r="E25" s="14">
        <f>6+17/60</f>
        <v>6.2833333333333332</v>
      </c>
      <c r="F25" s="14">
        <f>6+16/60</f>
        <v>6.2666666666666666</v>
      </c>
      <c r="G25" s="14">
        <f>5+51/60</f>
        <v>5.85</v>
      </c>
      <c r="H25" s="14">
        <f>6+1/60</f>
        <v>6.0166666666666666</v>
      </c>
      <c r="I25" s="14">
        <f>7+3/60</f>
        <v>7.05</v>
      </c>
      <c r="J25" s="14">
        <v>6</v>
      </c>
      <c r="K25" s="14">
        <f>5+59/60</f>
        <v>5.9833333333333334</v>
      </c>
      <c r="L25" s="14">
        <f>6+37/60</f>
        <v>6.6166666666666671</v>
      </c>
      <c r="M25" s="14">
        <f>4+55/60</f>
        <v>4.916666666666667</v>
      </c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>
        <v>0</v>
      </c>
      <c r="Z25" s="14"/>
      <c r="AA25" s="14"/>
      <c r="AB25" s="14"/>
      <c r="AC25" s="14"/>
      <c r="AD25" s="14"/>
    </row>
    <row r="26" spans="1:30" x14ac:dyDescent="0.2">
      <c r="A26" s="4">
        <v>24</v>
      </c>
      <c r="B26" s="14">
        <f>6+37/60</f>
        <v>6.6166666666666671</v>
      </c>
      <c r="C26" s="14">
        <f>6+43/60</f>
        <v>6.7166666666666668</v>
      </c>
      <c r="D26" s="14">
        <f>6+43/60</f>
        <v>6.7166666666666668</v>
      </c>
      <c r="E26" s="14">
        <f>6+40/60</f>
        <v>6.666666666666667</v>
      </c>
      <c r="F26" s="14">
        <f>6+39/60</f>
        <v>6.65</v>
      </c>
      <c r="G26" s="14">
        <f>6+14/60</f>
        <v>6.2333333333333334</v>
      </c>
      <c r="H26" s="14">
        <f>6+24/60</f>
        <v>6.4</v>
      </c>
      <c r="I26" s="14">
        <f>7+26/60</f>
        <v>7.4333333333333336</v>
      </c>
      <c r="J26" s="14">
        <v>6</v>
      </c>
      <c r="K26" s="14">
        <f>6+22/60</f>
        <v>6.3666666666666663</v>
      </c>
      <c r="L26" s="14">
        <v>7</v>
      </c>
      <c r="M26" s="14">
        <f>5+19/60</f>
        <v>5.3166666666666664</v>
      </c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>
        <v>0</v>
      </c>
      <c r="AA26" s="14"/>
      <c r="AB26" s="14"/>
      <c r="AC26" s="14"/>
      <c r="AD26" s="14"/>
    </row>
    <row r="27" spans="1:30" x14ac:dyDescent="0.2">
      <c r="A27" s="4">
        <v>25</v>
      </c>
      <c r="B27" s="14">
        <f>6+37/60</f>
        <v>6.6166666666666671</v>
      </c>
      <c r="C27" s="14">
        <f>6+43/60</f>
        <v>6.7166666666666668</v>
      </c>
      <c r="D27" s="14">
        <f>6+43/60</f>
        <v>6.7166666666666668</v>
      </c>
      <c r="E27" s="14">
        <f>6+40/60</f>
        <v>6.666666666666667</v>
      </c>
      <c r="F27" s="14">
        <f>6+39/60</f>
        <v>6.65</v>
      </c>
      <c r="G27" s="14">
        <f>6+14/60</f>
        <v>6.2333333333333334</v>
      </c>
      <c r="H27" s="14">
        <f>6+24/60</f>
        <v>6.4</v>
      </c>
      <c r="I27" s="14">
        <f>7+26/60</f>
        <v>7.4333333333333336</v>
      </c>
      <c r="J27" s="14">
        <v>6</v>
      </c>
      <c r="K27" s="14">
        <f>6+22/60</f>
        <v>6.3666666666666663</v>
      </c>
      <c r="L27" s="14">
        <v>7</v>
      </c>
      <c r="M27" s="14">
        <f>5+19/60</f>
        <v>5.3166666666666664</v>
      </c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>
        <v>0</v>
      </c>
      <c r="AB27" s="14"/>
      <c r="AC27" s="14"/>
      <c r="AD27" s="14"/>
    </row>
    <row r="28" spans="1:30" x14ac:dyDescent="0.2">
      <c r="A28" s="4">
        <v>26</v>
      </c>
      <c r="B28" s="14">
        <f>6+50/60</f>
        <v>6.833333333333333</v>
      </c>
      <c r="C28" s="14">
        <f>6+56/60</f>
        <v>6.9333333333333336</v>
      </c>
      <c r="D28" s="14">
        <f>6+57/60</f>
        <v>6.95</v>
      </c>
      <c r="E28" s="14">
        <f>6+53/60</f>
        <v>6.8833333333333329</v>
      </c>
      <c r="F28" s="14">
        <f>6+52/60</f>
        <v>6.8666666666666671</v>
      </c>
      <c r="G28" s="14">
        <f>6+27/60</f>
        <v>6.45</v>
      </c>
      <c r="H28" s="14">
        <f>6+37/60</f>
        <v>6.6166666666666671</v>
      </c>
      <c r="I28" s="14">
        <f>7+39/60</f>
        <v>7.65</v>
      </c>
      <c r="J28">
        <f>6+36/60</f>
        <v>6.6</v>
      </c>
      <c r="K28" s="14">
        <f>6+35/60</f>
        <v>6.583333333333333</v>
      </c>
      <c r="L28" s="14">
        <f>7+13/60</f>
        <v>7.2166666666666668</v>
      </c>
      <c r="M28" s="14">
        <f>5+32/60</f>
        <v>5.5333333333333332</v>
      </c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>
        <v>0</v>
      </c>
      <c r="AC28" s="14"/>
      <c r="AD28" s="14"/>
    </row>
    <row r="29" spans="1:30" x14ac:dyDescent="0.2">
      <c r="A29" s="4">
        <v>27</v>
      </c>
      <c r="B29" s="14">
        <f>6+38/60</f>
        <v>6.6333333333333329</v>
      </c>
      <c r="C29" s="14">
        <f>6+44/60</f>
        <v>6.7333333333333334</v>
      </c>
      <c r="D29" s="14">
        <f>6+45/60</f>
        <v>6.75</v>
      </c>
      <c r="E29" s="14">
        <f>6+42/60</f>
        <v>6.7</v>
      </c>
      <c r="F29" s="14">
        <f>6+40/60</f>
        <v>6.666666666666667</v>
      </c>
      <c r="G29" s="14">
        <f>6+16/60</f>
        <v>6.2666666666666666</v>
      </c>
      <c r="H29" s="14">
        <f>6+25/60</f>
        <v>6.416666666666667</v>
      </c>
      <c r="I29" s="14">
        <f>7+28/60</f>
        <v>7.4666666666666668</v>
      </c>
      <c r="J29" s="14">
        <f>6+24/60</f>
        <v>6.4</v>
      </c>
      <c r="K29" s="14">
        <f>6+23/60</f>
        <v>6.3833333333333337</v>
      </c>
      <c r="L29" s="14">
        <f>7+1/60</f>
        <v>7.0166666666666666</v>
      </c>
      <c r="M29" s="14">
        <f>5+20/60</f>
        <v>5.333333333333333</v>
      </c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>
        <v>0</v>
      </c>
      <c r="AD29" s="14"/>
    </row>
    <row r="30" spans="1:30" x14ac:dyDescent="0.2">
      <c r="A30" s="4">
        <v>28</v>
      </c>
      <c r="B30" s="14">
        <f>6+54/60</f>
        <v>6.9</v>
      </c>
      <c r="C30" s="14">
        <f>6+59/60</f>
        <v>6.9833333333333334</v>
      </c>
      <c r="D30" s="14">
        <f>7</f>
        <v>7</v>
      </c>
      <c r="E30" s="14">
        <f>6+57/60</f>
        <v>6.95</v>
      </c>
      <c r="F30" s="14">
        <f>6+56/60</f>
        <v>6.9333333333333336</v>
      </c>
      <c r="G30" s="14">
        <f>6+31/60</f>
        <v>6.5166666666666666</v>
      </c>
      <c r="H30" s="14">
        <f>6+41/60</f>
        <v>6.6833333333333336</v>
      </c>
      <c r="I30" s="14">
        <f>7+43/60</f>
        <v>7.7166666666666668</v>
      </c>
      <c r="J30" s="14">
        <f>6+25/60</f>
        <v>6.416666666666667</v>
      </c>
      <c r="K30" s="14">
        <f>6+24/60</f>
        <v>6.4</v>
      </c>
      <c r="L30" s="14">
        <f>7+16/60</f>
        <v>7.2666666666666666</v>
      </c>
      <c r="M30" s="14">
        <f>5+36/60</f>
        <v>5.6</v>
      </c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A1:AB25"/>
  <sheetViews>
    <sheetView workbookViewId="0"/>
  </sheetViews>
  <sheetFormatPr baseColWidth="10" defaultColWidth="8.83203125" defaultRowHeight="15" x14ac:dyDescent="0.2"/>
  <cols>
    <col min="1" max="1" width="13.5" bestFit="1" customWidth="1"/>
    <col min="2" max="2" width="28" bestFit="1" customWidth="1"/>
    <col min="3" max="3" width="14.83203125" style="2" bestFit="1" customWidth="1"/>
    <col min="4" max="5" width="13" bestFit="1" customWidth="1"/>
    <col min="6" max="6" width="13" style="2" bestFit="1" customWidth="1"/>
    <col min="7" max="7" width="37.83203125" bestFit="1" customWidth="1"/>
    <col min="8" max="28" width="13" bestFit="1" customWidth="1"/>
  </cols>
  <sheetData>
    <row r="1" spans="1:28" ht="18" customHeight="1" x14ac:dyDescent="0.2">
      <c r="A1" s="1" t="s">
        <v>0</v>
      </c>
    </row>
    <row r="2" spans="1:28" ht="18" customHeight="1" x14ac:dyDescent="0.2">
      <c r="A2" s="1" t="s">
        <v>1</v>
      </c>
      <c r="B2" s="1" t="s">
        <v>2</v>
      </c>
      <c r="C2" s="3" t="s">
        <v>3</v>
      </c>
      <c r="D2" s="1" t="s">
        <v>4</v>
      </c>
      <c r="E2" s="1" t="s">
        <v>5</v>
      </c>
      <c r="F2" s="3" t="s">
        <v>6</v>
      </c>
      <c r="G2" s="1" t="s">
        <v>7</v>
      </c>
    </row>
    <row r="3" spans="1:28" ht="18" customHeight="1" x14ac:dyDescent="0.2">
      <c r="A3" s="1" t="s">
        <v>8</v>
      </c>
      <c r="B3" s="1" t="s">
        <v>9</v>
      </c>
      <c r="C3" s="3" t="s">
        <v>10</v>
      </c>
      <c r="D3" s="1" t="s">
        <v>11</v>
      </c>
      <c r="E3" s="1" t="s">
        <v>12</v>
      </c>
      <c r="F3" s="4">
        <f>1+3</f>
        <v>4</v>
      </c>
      <c r="G3" s="1" t="s">
        <v>13</v>
      </c>
    </row>
    <row r="4" spans="1:28" ht="18" customHeight="1" x14ac:dyDescent="0.2">
      <c r="A4" s="1" t="s">
        <v>8</v>
      </c>
      <c r="B4" s="1" t="s">
        <v>14</v>
      </c>
      <c r="C4" s="3" t="s">
        <v>15</v>
      </c>
      <c r="D4" s="1" t="s">
        <v>11</v>
      </c>
      <c r="E4" s="1" t="s">
        <v>12</v>
      </c>
      <c r="F4" s="4">
        <f>1+1+1</f>
        <v>3</v>
      </c>
      <c r="G4" s="1" t="s">
        <v>16</v>
      </c>
    </row>
    <row r="5" spans="1:28" ht="18" customHeight="1" x14ac:dyDescent="0.2">
      <c r="A5" s="1" t="s">
        <v>8</v>
      </c>
      <c r="B5" s="1" t="s">
        <v>17</v>
      </c>
      <c r="C5" s="3" t="s">
        <v>18</v>
      </c>
      <c r="D5" s="1" t="s">
        <v>19</v>
      </c>
      <c r="E5" s="1" t="s">
        <v>12</v>
      </c>
      <c r="F5" s="4">
        <f>0+2</f>
        <v>2</v>
      </c>
      <c r="G5" s="1" t="s">
        <v>20</v>
      </c>
    </row>
    <row r="6" spans="1:28" ht="18" customHeight="1" x14ac:dyDescent="0.2">
      <c r="A6" s="1" t="s">
        <v>8</v>
      </c>
      <c r="B6" s="1" t="s">
        <v>21</v>
      </c>
      <c r="C6" s="3" t="s">
        <v>22</v>
      </c>
      <c r="D6" s="1" t="s">
        <v>19</v>
      </c>
      <c r="E6" s="1" t="s">
        <v>12</v>
      </c>
      <c r="F6" s="4">
        <f>0+3</f>
        <v>3</v>
      </c>
      <c r="G6" s="1" t="s">
        <v>23</v>
      </c>
    </row>
    <row r="7" spans="1:28" ht="18" customHeight="1" x14ac:dyDescent="0.2">
      <c r="A7" s="1" t="s">
        <v>24</v>
      </c>
      <c r="B7" s="1" t="s">
        <v>25</v>
      </c>
      <c r="C7" s="3" t="s">
        <v>26</v>
      </c>
      <c r="D7" s="1"/>
      <c r="E7" s="1" t="s">
        <v>12</v>
      </c>
      <c r="F7" s="4">
        <v>2</v>
      </c>
      <c r="G7" s="1" t="s">
        <v>27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ht="18" customHeight="1" x14ac:dyDescent="0.2"/>
    <row r="9" spans="1:28" ht="18" customHeight="1" x14ac:dyDescent="0.2">
      <c r="A9" s="1" t="s">
        <v>28</v>
      </c>
    </row>
    <row r="10" spans="1:28" ht="18" customHeight="1" x14ac:dyDescent="0.2">
      <c r="A10" s="1" t="s">
        <v>1</v>
      </c>
      <c r="B10" s="1" t="s">
        <v>2</v>
      </c>
      <c r="C10" s="3" t="s">
        <v>3</v>
      </c>
      <c r="D10" s="1" t="s">
        <v>4</v>
      </c>
      <c r="E10" s="1" t="s">
        <v>5</v>
      </c>
      <c r="F10" s="3" t="s">
        <v>6</v>
      </c>
      <c r="G10" s="1" t="s">
        <v>7</v>
      </c>
    </row>
    <row r="11" spans="1:28" ht="18" customHeight="1" x14ac:dyDescent="0.2">
      <c r="A11" s="1" t="s">
        <v>8</v>
      </c>
      <c r="B11" s="1" t="s">
        <v>29</v>
      </c>
      <c r="C11" s="3" t="s">
        <v>30</v>
      </c>
      <c r="D11" s="1" t="s">
        <v>11</v>
      </c>
      <c r="E11" s="1" t="s">
        <v>12</v>
      </c>
      <c r="F11" s="4">
        <f>1+1+1</f>
        <v>3</v>
      </c>
    </row>
    <row r="12" spans="1:28" ht="18" customHeight="1" x14ac:dyDescent="0.2">
      <c r="A12" s="1" t="s">
        <v>8</v>
      </c>
      <c r="B12" s="1" t="s">
        <v>31</v>
      </c>
      <c r="C12" s="3" t="s">
        <v>32</v>
      </c>
      <c r="D12" s="1" t="s">
        <v>11</v>
      </c>
      <c r="E12" s="1" t="s">
        <v>12</v>
      </c>
      <c r="F12" s="4">
        <f>1+1+1</f>
        <v>3</v>
      </c>
    </row>
    <row r="13" spans="1:28" ht="18" customHeight="1" x14ac:dyDescent="0.2">
      <c r="A13" s="1" t="s">
        <v>8</v>
      </c>
      <c r="B13" s="1" t="s">
        <v>33</v>
      </c>
      <c r="C13" s="3" t="s">
        <v>34</v>
      </c>
      <c r="D13" s="1" t="s">
        <v>11</v>
      </c>
      <c r="E13" s="1" t="s">
        <v>12</v>
      </c>
      <c r="F13" s="4">
        <f>1+1</f>
        <v>2</v>
      </c>
    </row>
    <row r="14" spans="1:28" ht="18" customHeight="1" x14ac:dyDescent="0.2">
      <c r="A14" s="1" t="s">
        <v>35</v>
      </c>
      <c r="B14" s="1" t="s">
        <v>36</v>
      </c>
      <c r="C14" s="3" t="s">
        <v>37</v>
      </c>
      <c r="E14" s="1" t="s">
        <v>38</v>
      </c>
      <c r="F14" s="4">
        <v>2</v>
      </c>
      <c r="G14" s="1" t="s">
        <v>39</v>
      </c>
    </row>
    <row r="15" spans="1:28" ht="18" customHeight="1" x14ac:dyDescent="0.2">
      <c r="A15" s="1" t="s">
        <v>40</v>
      </c>
      <c r="B15" s="1" t="s">
        <v>36</v>
      </c>
      <c r="C15" s="3" t="s">
        <v>41</v>
      </c>
      <c r="D15" s="1"/>
      <c r="E15" s="1" t="s">
        <v>42</v>
      </c>
      <c r="F15" s="4">
        <f>5</f>
        <v>5</v>
      </c>
      <c r="G15" s="1" t="s">
        <v>43</v>
      </c>
    </row>
    <row r="16" spans="1:28" ht="18" customHeight="1" x14ac:dyDescent="0.2">
      <c r="A16" s="1" t="s">
        <v>44</v>
      </c>
      <c r="B16" s="1" t="s">
        <v>45</v>
      </c>
      <c r="C16" s="3" t="s">
        <v>46</v>
      </c>
      <c r="E16" s="1" t="s">
        <v>47</v>
      </c>
      <c r="F16" s="4">
        <v>5</v>
      </c>
      <c r="G16" s="1" t="s">
        <v>48</v>
      </c>
    </row>
    <row r="17" spans="1:7" ht="18" customHeight="1" x14ac:dyDescent="0.2"/>
    <row r="18" spans="1:7" ht="18" customHeight="1" x14ac:dyDescent="0.2">
      <c r="A18" s="1" t="s">
        <v>49</v>
      </c>
    </row>
    <row r="19" spans="1:7" ht="18" customHeight="1" x14ac:dyDescent="0.2">
      <c r="A19" s="1" t="s">
        <v>50</v>
      </c>
      <c r="B19" s="1" t="s">
        <v>2</v>
      </c>
      <c r="C19" s="3" t="s">
        <v>51</v>
      </c>
      <c r="D19" s="1" t="s">
        <v>52</v>
      </c>
      <c r="E19" s="1" t="s">
        <v>53</v>
      </c>
      <c r="F19" s="3" t="s">
        <v>54</v>
      </c>
      <c r="G19" s="1" t="s">
        <v>55</v>
      </c>
    </row>
    <row r="20" spans="1:7" ht="18" customHeight="1" x14ac:dyDescent="0.2">
      <c r="A20" s="1" t="s">
        <v>8</v>
      </c>
      <c r="B20" s="1" t="s">
        <v>56</v>
      </c>
      <c r="C20" s="3" t="s">
        <v>57</v>
      </c>
      <c r="D20" s="1" t="s">
        <v>19</v>
      </c>
      <c r="E20" s="1" t="s">
        <v>12</v>
      </c>
      <c r="F20" s="4">
        <v>3</v>
      </c>
    </row>
    <row r="21" spans="1:7" ht="18" customHeight="1" x14ac:dyDescent="0.2">
      <c r="A21" s="1" t="s">
        <v>8</v>
      </c>
      <c r="B21" s="1" t="s">
        <v>58</v>
      </c>
      <c r="C21" s="3" t="s">
        <v>59</v>
      </c>
      <c r="D21" s="1" t="s">
        <v>19</v>
      </c>
      <c r="E21" s="1" t="s">
        <v>12</v>
      </c>
      <c r="F21" s="4">
        <v>2</v>
      </c>
    </row>
    <row r="22" spans="1:7" ht="18" customHeight="1" x14ac:dyDescent="0.2">
      <c r="A22" s="1" t="s">
        <v>8</v>
      </c>
      <c r="B22" s="1" t="s">
        <v>60</v>
      </c>
      <c r="C22" s="3" t="s">
        <v>61</v>
      </c>
      <c r="D22" s="1" t="s">
        <v>19</v>
      </c>
      <c r="E22" s="1" t="s">
        <v>12</v>
      </c>
      <c r="F22" s="4">
        <v>2</v>
      </c>
      <c r="G22" s="1" t="s">
        <v>62</v>
      </c>
    </row>
    <row r="23" spans="1:7" ht="18" customHeight="1" x14ac:dyDescent="0.2">
      <c r="A23" s="1" t="s">
        <v>8</v>
      </c>
      <c r="B23" s="1" t="s">
        <v>63</v>
      </c>
      <c r="C23" s="3" t="s">
        <v>64</v>
      </c>
      <c r="D23" s="1" t="s">
        <v>19</v>
      </c>
      <c r="E23" s="1" t="s">
        <v>12</v>
      </c>
      <c r="F23" s="4">
        <v>3</v>
      </c>
    </row>
    <row r="24" spans="1:7" ht="18" customHeight="1" x14ac:dyDescent="0.2">
      <c r="A24" s="1" t="s">
        <v>65</v>
      </c>
      <c r="B24" s="1" t="s">
        <v>66</v>
      </c>
      <c r="C24" s="5">
        <v>2.5</v>
      </c>
      <c r="E24" s="1" t="s">
        <v>67</v>
      </c>
      <c r="F24" s="4">
        <v>5</v>
      </c>
      <c r="G24" s="6" t="s">
        <v>68</v>
      </c>
    </row>
    <row r="25" spans="1:7" ht="18" customHeight="1" x14ac:dyDescent="0.2">
      <c r="A25" s="1" t="s">
        <v>69</v>
      </c>
      <c r="B25" s="1" t="s">
        <v>70</v>
      </c>
      <c r="C25" s="4">
        <v>3</v>
      </c>
      <c r="E25" s="1" t="s">
        <v>71</v>
      </c>
      <c r="F25" s="4">
        <v>5</v>
      </c>
      <c r="G25" s="6" t="s">
        <v>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Activities</vt:lpstr>
      <vt:lpstr>Lodging Options</vt:lpstr>
      <vt:lpstr>Node of Network Flow</vt:lpstr>
      <vt:lpstr>Distances between actitivities</vt:lpstr>
      <vt:lpstr>=</vt:lpstr>
      <vt:lpstr>Gas Consumption Between Activit</vt:lpstr>
      <vt:lpstr>Sheet1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Nikita Mehendale</cp:lastModifiedBy>
  <dcterms:created xsi:type="dcterms:W3CDTF">2025-05-09T18:41:16Z</dcterms:created>
  <dcterms:modified xsi:type="dcterms:W3CDTF">2025-05-09T21:33:38Z</dcterms:modified>
</cp:coreProperties>
</file>