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ctivities"/>
    <sheet r:id="rId2" sheetId="2" name="Lodging Options"/>
    <sheet r:id="rId3" sheetId="3" name="Node of Network Flow"/>
    <sheet r:id="rId4" sheetId="4" name="Distances"/>
    <sheet r:id="rId5" sheetId="5" name="Travel Time"/>
    <sheet r:id="rId6" sheetId="6" name="Gas Consumption Between Activit"/>
    <sheet r:id="rId7" sheetId="7" name="Sheet1"/>
  </sheets>
  <calcPr fullCalcOnLoad="1"/>
</workbook>
</file>

<file path=xl/sharedStrings.xml><?xml version="1.0" encoding="utf-8"?>
<sst xmlns="http://schemas.openxmlformats.org/spreadsheetml/2006/main" count="214" uniqueCount="117">
  <si>
    <t>Sequoia National Park</t>
  </si>
  <si>
    <t>Activity Category</t>
  </si>
  <si>
    <t>Activity Name</t>
  </si>
  <si>
    <t>Duration</t>
  </si>
  <si>
    <t>Difficulty</t>
  </si>
  <si>
    <t>Cost</t>
  </si>
  <si>
    <t>Fun Points</t>
  </si>
  <si>
    <t>Notes</t>
  </si>
  <si>
    <t>Hiking</t>
  </si>
  <si>
    <t xml:space="preserve">Congress Trail </t>
  </si>
  <si>
    <t>3 hrs (2.9 miles)</t>
  </si>
  <si>
    <t>Easy</t>
  </si>
  <si>
    <t>Free</t>
  </si>
  <si>
    <t>covers the giant forest, general sherman tree</t>
  </si>
  <si>
    <t>Crescent Meadown Loop</t>
  </si>
  <si>
    <t>1 hr (1.3 miles)</t>
  </si>
  <si>
    <t>light walking</t>
  </si>
  <si>
    <t>Tokopah Falls</t>
  </si>
  <si>
    <t>3 hrs (3.5 miles</t>
  </si>
  <si>
    <t>Moderate</t>
  </si>
  <si>
    <t>easy walk, falls at the end of the trail</t>
  </si>
  <si>
    <t>Sunset at Moro Rock</t>
  </si>
  <si>
    <t>3 hrs</t>
  </si>
  <si>
    <t>stunning views</t>
  </si>
  <si>
    <t>Driving</t>
  </si>
  <si>
    <t>Tunnel Log</t>
  </si>
  <si>
    <t>1 hrs</t>
  </si>
  <si>
    <t>common picture spot</t>
  </si>
  <si>
    <t>Kings Canyon National Park</t>
  </si>
  <si>
    <t>Big Stump Loop Trail</t>
  </si>
  <si>
    <t>1 hr (1.6 miles)</t>
  </si>
  <si>
    <t>General Grant  LoopTrail</t>
  </si>
  <si>
    <t>0.5 hr (0.7miles)</t>
  </si>
  <si>
    <t>Zumwalt Meadow Trail</t>
  </si>
  <si>
    <t>1.5 hr (1.5 miles)</t>
  </si>
  <si>
    <t>Shopping</t>
  </si>
  <si>
    <t>Grant Grove Village</t>
  </si>
  <si>
    <t>1-2 hrs</t>
  </si>
  <si>
    <t>stochastic</t>
  </si>
  <si>
    <t>Lunch?</t>
  </si>
  <si>
    <t>Horseback riding</t>
  </si>
  <si>
    <t>1 hr</t>
  </si>
  <si>
    <t>70-110/person</t>
  </si>
  <si>
    <t>close to lunch</t>
  </si>
  <si>
    <t>Caving</t>
  </si>
  <si>
    <t>Boyden Carvern Tour</t>
  </si>
  <si>
    <t>1.5 hr</t>
  </si>
  <si>
    <t>36.40/person</t>
  </si>
  <si>
    <t>flashlight only tour of caverns</t>
  </si>
  <si>
    <t>Channel Islands</t>
  </si>
  <si>
    <t xml:space="preserve">Activity Category </t>
  </si>
  <si>
    <t xml:space="preserve">Duration </t>
  </si>
  <si>
    <t xml:space="preserve">Difficulty </t>
  </si>
  <si>
    <t xml:space="preserve">Cost </t>
  </si>
  <si>
    <t xml:space="preserve">Fun Points </t>
  </si>
  <si>
    <t xml:space="preserve">Notes </t>
  </si>
  <si>
    <t xml:space="preserve">Scorpion Canyon Loop Trail </t>
  </si>
  <si>
    <t>2 hours (4.3 miles)</t>
  </si>
  <si>
    <t>Smugglers Cove Trail</t>
  </si>
  <si>
    <t>4 hrs (7.7 miles)</t>
  </si>
  <si>
    <t>Potato Harbor</t>
  </si>
  <si>
    <t>2.5 hrs (5.2 miles)</t>
  </si>
  <si>
    <t xml:space="preserve">gorgeous views, </t>
  </si>
  <si>
    <t>Smugglers, Scorpion, Potator Harbor</t>
  </si>
  <si>
    <t>4 hrs (7.8 miles)</t>
  </si>
  <si>
    <t>Kayaking</t>
  </si>
  <si>
    <t>Sea Cave exploring with Kayaks</t>
  </si>
  <si>
    <t>149/person</t>
  </si>
  <si>
    <t>https://www.islandkayaking.com/kayaking/</t>
  </si>
  <si>
    <t xml:space="preserve">Snorkeling </t>
  </si>
  <si>
    <t>Snorkeling with Sea Kelp</t>
  </si>
  <si>
    <t>153/person</t>
  </si>
  <si>
    <t>https://www.islandkayaking.com/snorkel-rentals/</t>
  </si>
  <si>
    <t>Lodging</t>
  </si>
  <si>
    <t>Name</t>
  </si>
  <si>
    <t>Cost ($/person)</t>
  </si>
  <si>
    <t xml:space="preserve">Category </t>
  </si>
  <si>
    <t xml:space="preserve">Park </t>
  </si>
  <si>
    <t>Activity</t>
  </si>
  <si>
    <t>Category</t>
  </si>
  <si>
    <t>Congress Trail - Sequoia</t>
  </si>
  <si>
    <t>Sequoia</t>
  </si>
  <si>
    <t>Crescent Meadown Loop - Sequoia</t>
  </si>
  <si>
    <t>Tokopah Falls - Sequoia</t>
  </si>
  <si>
    <t>Sunset at Moro Rock - Sequoia</t>
  </si>
  <si>
    <t>Tunnel Log - Sequoia</t>
  </si>
  <si>
    <t>Big Stump Loop Trail - Kings Canyon</t>
  </si>
  <si>
    <t>Kings Canyon</t>
  </si>
  <si>
    <t>General Grant  LoopTrail - Kings Canyon</t>
  </si>
  <si>
    <t>Zumwalt Meadow Trail - Kings Canyon</t>
  </si>
  <si>
    <t>Grant Grove Village - Kings Canyon</t>
  </si>
  <si>
    <t>Grant Grove Village Stables - Kings Canyon</t>
  </si>
  <si>
    <t>Adventures</t>
  </si>
  <si>
    <t>Boyden Carvern Tour - Kings Canyon</t>
  </si>
  <si>
    <t>Scorpion Canyon Loop Trail - Channel Islands</t>
  </si>
  <si>
    <t>Smugglers Cove Trail - Channel Islands</t>
  </si>
  <si>
    <t>Potato Harbor - Channel Islands</t>
  </si>
  <si>
    <t xml:space="preserve"> </t>
  </si>
  <si>
    <t>Smugglers, Scorpion, Potator Harbor - Channel Islands</t>
  </si>
  <si>
    <t>Sea Cave exploring with Kayaks - Channel Islands</t>
  </si>
  <si>
    <t>Snorkeling with Sea Kelp - Channel Islands</t>
  </si>
  <si>
    <t>Ryan Mountain - Joshua Tree</t>
  </si>
  <si>
    <t>Joshua Tree</t>
  </si>
  <si>
    <t>Hidden Valley - Joshua Tree</t>
  </si>
  <si>
    <t>Barker Dam - Joshua Tree</t>
  </si>
  <si>
    <t>Arch Rock Trail - Joshua Tree</t>
  </si>
  <si>
    <t>Open Air Hummer Adventure - Joshua Tree</t>
  </si>
  <si>
    <t>Fortynine Palms Oasis Train - Joshua Tree</t>
  </si>
  <si>
    <t>Mosaic Canyon Trail - Death Valley</t>
  </si>
  <si>
    <t>Death Valley</t>
  </si>
  <si>
    <t>Mosaic Canyon Trailhead 3.5 miles, California 92328</t>
  </si>
  <si>
    <t>Golden Canyon and Gower Gulch Loop via Zabriskie Point - Death Valley</t>
  </si>
  <si>
    <t>Inyo County, California</t>
  </si>
  <si>
    <t>Golden Canyon Trail to Red Cathedral - Death Valley</t>
  </si>
  <si>
    <t>Natural Bridge Canyon Trail - Death Valley</t>
  </si>
  <si>
    <t>Badlands Loop - Death Valley</t>
  </si>
  <si>
    <t>Artistis Palette - Death Valley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</si>
</sst>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0"/>
    <numFmt numFmtId="165" formatCode="$#,##0_);($#,##0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rgb="FF0000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7b4a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7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3" applyFont="1" fillId="0" applyAlignment="1">
      <alignment horizontal="right"/>
    </xf>
    <xf xfId="0" numFmtId="3" applyNumberFormat="1" borderId="2" applyBorder="1" fontId="3" applyFont="1" fillId="2" applyFill="1" applyAlignment="1">
      <alignment horizontal="right"/>
    </xf>
    <xf xfId="0" numFmtId="164" applyNumberFormat="1" borderId="1" applyBorder="1" fontId="3" applyFont="1" fillId="0" applyAlignment="1">
      <alignment horizontal="right"/>
    </xf>
    <xf xfId="0" numFmtId="164" applyNumberFormat="1" borderId="2" applyBorder="1" fontId="3" applyFont="1" fillId="2" applyFill="1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3" applyNumberFormat="1" borderId="2" applyBorder="1" fontId="1" applyFont="1" fillId="2" applyFill="1" applyAlignment="1">
      <alignment horizontal="right"/>
    </xf>
    <xf xfId="0" numFmtId="164" applyNumberFormat="1" borderId="0" fontId="0" fillId="0" applyAlignment="1">
      <alignment horizontal="right"/>
    </xf>
    <xf xfId="0" numFmtId="164" applyNumberFormat="1" borderId="0" fontId="0" fillId="0" applyAlignment="1">
      <alignment horizontal="general"/>
    </xf>
    <xf xfId="0" numFmtId="3" applyNumberFormat="1" borderId="1" applyBorder="1" fontId="4" applyFont="1" fillId="0" applyAlignment="1">
      <alignment horizontal="right"/>
    </xf>
    <xf xfId="0" numFmtId="4" applyNumberFormat="1" borderId="2" applyBorder="1" fontId="3" applyFont="1" fillId="2" applyFill="1" applyAlignment="1">
      <alignment horizontal="right"/>
    </xf>
    <xf xfId="0" numFmtId="4" applyNumberFormat="1" borderId="0" fontId="0" fillId="0" applyAlignment="1">
      <alignment horizontal="right"/>
    </xf>
    <xf xfId="0" numFmtId="0" borderId="1" applyBorder="1" fontId="5" applyFont="1" fillId="0" applyAlignment="1">
      <alignment horizontal="left"/>
    </xf>
    <xf xfId="0" numFmtId="3" applyNumberFormat="1" borderId="1" applyBorder="1" fontId="5" applyFont="1" fillId="0" applyAlignment="1">
      <alignment horizontal="left"/>
    </xf>
    <xf xfId="0" numFmtId="4" applyNumberFormat="1" borderId="1" applyBorder="1" fontId="5" applyFont="1" fillId="0" applyAlignment="1">
      <alignment horizontal="left"/>
    </xf>
    <xf xfId="0" numFmtId="165" applyNumberFormat="1" borderId="1" applyBorder="1" fontId="1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3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0" width="6.2907142857142855" customWidth="1" bestFit="1"/>
    <col min="2" max="2" style="9" width="45.71928571428572" customWidth="1" bestFit="1"/>
    <col min="3" max="3" style="10" width="13.005" customWidth="1" bestFit="1"/>
    <col min="4" max="4" style="22" width="13.005" customWidth="1" bestFit="1"/>
    <col min="5" max="5" style="10" width="13.005" customWidth="1" bestFit="1"/>
    <col min="6" max="6" style="9" width="13.005" customWidth="1" bestFit="1"/>
    <col min="7" max="7" style="9" width="13.576428571428572" customWidth="1" bestFit="1"/>
    <col min="8" max="8" style="11" width="13.005" customWidth="1" bestFit="1"/>
    <col min="9" max="9" style="11" width="13.005" customWidth="1" bestFit="1"/>
    <col min="10" max="10" style="11" width="13.005" customWidth="1" bestFit="1"/>
    <col min="11" max="11" style="11" width="13.005" customWidth="1" bestFit="1"/>
    <col min="12" max="12" style="11" width="13.005" customWidth="1" bestFit="1"/>
    <col min="13" max="13" style="11" width="13.005" customWidth="1" bestFit="1"/>
    <col min="14" max="14" style="11" width="13.005" customWidth="1" bestFit="1"/>
    <col min="15" max="15" style="11" width="13.005" customWidth="1" bestFit="1"/>
    <col min="16" max="16" style="11" width="13.005" customWidth="1" bestFit="1"/>
    <col min="17" max="17" style="11" width="13.005" customWidth="1" bestFit="1"/>
    <col min="18" max="18" style="11" width="13.005" customWidth="1" bestFit="1"/>
    <col min="19" max="19" style="11" width="13.005" customWidth="1" bestFit="1"/>
    <col min="20" max="20" style="11" width="13.005" customWidth="1" bestFit="1"/>
    <col min="21" max="21" style="11" width="13.005" customWidth="1" bestFit="1"/>
    <col min="22" max="22" style="11" width="13.005" customWidth="1" bestFit="1"/>
    <col min="23" max="23" style="11" width="13.005" customWidth="1" bestFit="1"/>
    <col min="24" max="24" style="11" width="13.005" customWidth="1" bestFit="1"/>
    <col min="25" max="25" style="11" width="13.005" customWidth="1" bestFit="1"/>
    <col min="26" max="26" style="11" width="13.005" customWidth="1" bestFit="1"/>
  </cols>
  <sheetData>
    <row x14ac:dyDescent="0.25" r="1" customHeight="1" ht="18">
      <c r="A1" s="24" t="s">
        <v>78</v>
      </c>
      <c r="B1" s="23" t="s">
        <v>74</v>
      </c>
      <c r="C1" s="24" t="s">
        <v>5</v>
      </c>
      <c r="D1" s="25" t="s">
        <v>3</v>
      </c>
      <c r="E1" s="24" t="s">
        <v>6</v>
      </c>
      <c r="F1" s="23" t="s">
        <v>79</v>
      </c>
      <c r="G1" s="23" t="s">
        <v>77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x14ac:dyDescent="0.25" r="2" customHeight="1" ht="18">
      <c r="A2" s="6">
        <v>0</v>
      </c>
      <c r="B2" s="1" t="s">
        <v>80</v>
      </c>
      <c r="C2" s="6">
        <v>0</v>
      </c>
      <c r="D2" s="6">
        <v>3</v>
      </c>
      <c r="E2" s="6">
        <f>1+3</f>
      </c>
      <c r="F2" s="1" t="s">
        <v>8</v>
      </c>
      <c r="G2" s="1" t="s">
        <v>81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x14ac:dyDescent="0.25" r="3" customHeight="1" ht="18">
      <c r="A3" s="6">
        <v>1</v>
      </c>
      <c r="B3" s="1" t="s">
        <v>82</v>
      </c>
      <c r="C3" s="6">
        <v>0</v>
      </c>
      <c r="D3" s="6">
        <v>1</v>
      </c>
      <c r="E3" s="6">
        <f>1+1+1</f>
      </c>
      <c r="F3" s="1" t="s">
        <v>8</v>
      </c>
      <c r="G3" s="1" t="s">
        <v>81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x14ac:dyDescent="0.25" r="4" customHeight="1" ht="18">
      <c r="A4" s="6">
        <v>2</v>
      </c>
      <c r="B4" s="1" t="s">
        <v>83</v>
      </c>
      <c r="C4" s="6">
        <v>0</v>
      </c>
      <c r="D4" s="6">
        <v>3</v>
      </c>
      <c r="E4" s="6">
        <f>0+2</f>
      </c>
      <c r="F4" s="1" t="s">
        <v>8</v>
      </c>
      <c r="G4" s="1" t="s">
        <v>81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x14ac:dyDescent="0.25" r="5" customHeight="1" ht="18">
      <c r="A5" s="6">
        <v>3</v>
      </c>
      <c r="B5" s="1" t="s">
        <v>84</v>
      </c>
      <c r="C5" s="6">
        <v>0</v>
      </c>
      <c r="D5" s="6">
        <v>3</v>
      </c>
      <c r="E5" s="6">
        <f>0+3</f>
      </c>
      <c r="F5" s="1" t="s">
        <v>8</v>
      </c>
      <c r="G5" s="1" t="s">
        <v>81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x14ac:dyDescent="0.25" r="6" customHeight="1" ht="18">
      <c r="A6" s="6">
        <v>4</v>
      </c>
      <c r="B6" s="1" t="s">
        <v>85</v>
      </c>
      <c r="C6" s="6">
        <v>0</v>
      </c>
      <c r="D6" s="6">
        <v>1</v>
      </c>
      <c r="E6" s="6">
        <v>2</v>
      </c>
      <c r="F6" s="1" t="s">
        <v>24</v>
      </c>
      <c r="G6" s="1" t="s">
        <v>81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x14ac:dyDescent="0.25" r="7" customHeight="1" ht="18">
      <c r="A7" s="6">
        <v>5</v>
      </c>
      <c r="B7" s="1" t="s">
        <v>86</v>
      </c>
      <c r="C7" s="6">
        <v>0</v>
      </c>
      <c r="D7" s="6">
        <v>1</v>
      </c>
      <c r="E7" s="6">
        <f>1+1+1</f>
      </c>
      <c r="F7" s="1" t="s">
        <v>8</v>
      </c>
      <c r="G7" s="1" t="s">
        <v>87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x14ac:dyDescent="0.25" r="8" customHeight="1" ht="18">
      <c r="A8" s="6">
        <v>6</v>
      </c>
      <c r="B8" s="1" t="s">
        <v>88</v>
      </c>
      <c r="C8" s="6">
        <v>0</v>
      </c>
      <c r="D8" s="7">
        <v>0.5</v>
      </c>
      <c r="E8" s="6">
        <f>1+1+1</f>
      </c>
      <c r="F8" s="1" t="s">
        <v>8</v>
      </c>
      <c r="G8" s="1" t="s">
        <v>87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x14ac:dyDescent="0.25" r="9" customHeight="1" ht="18">
      <c r="A9" s="6">
        <v>7</v>
      </c>
      <c r="B9" s="1" t="s">
        <v>89</v>
      </c>
      <c r="C9" s="6">
        <v>0</v>
      </c>
      <c r="D9" s="7">
        <v>1.5</v>
      </c>
      <c r="E9" s="6">
        <f>1+1</f>
      </c>
      <c r="F9" s="1" t="s">
        <v>8</v>
      </c>
      <c r="G9" s="1" t="s">
        <v>87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x14ac:dyDescent="0.25" r="10" customHeight="1" ht="18">
      <c r="A10" s="6">
        <v>8</v>
      </c>
      <c r="B10" s="1" t="s">
        <v>90</v>
      </c>
      <c r="C10" s="6">
        <v>0</v>
      </c>
      <c r="D10" s="6">
        <v>2</v>
      </c>
      <c r="E10" s="6">
        <v>2</v>
      </c>
      <c r="F10" s="1" t="s">
        <v>35</v>
      </c>
      <c r="G10" s="1" t="s">
        <v>87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x14ac:dyDescent="0.25" r="11" customHeight="1" ht="18">
      <c r="A11" s="6">
        <v>9</v>
      </c>
      <c r="B11" s="1" t="s">
        <v>91</v>
      </c>
      <c r="C11" s="6">
        <v>70</v>
      </c>
      <c r="D11" s="6">
        <v>1</v>
      </c>
      <c r="E11" s="6">
        <v>7</v>
      </c>
      <c r="F11" s="1" t="s">
        <v>92</v>
      </c>
      <c r="G11" s="1" t="s">
        <v>87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x14ac:dyDescent="0.25" r="12" customHeight="1" ht="18">
      <c r="A12" s="6">
        <v>10</v>
      </c>
      <c r="B12" s="1" t="s">
        <v>93</v>
      </c>
      <c r="C12" s="7">
        <v>36.4</v>
      </c>
      <c r="D12" s="7">
        <v>1.5</v>
      </c>
      <c r="E12" s="6">
        <v>7</v>
      </c>
      <c r="F12" s="1" t="s">
        <v>92</v>
      </c>
      <c r="G12" s="1" t="s">
        <v>87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x14ac:dyDescent="0.25" r="13" customHeight="1" ht="18">
      <c r="A13" s="6">
        <v>11</v>
      </c>
      <c r="B13" s="1" t="s">
        <v>94</v>
      </c>
      <c r="C13" s="6">
        <v>0</v>
      </c>
      <c r="D13" s="6">
        <v>2</v>
      </c>
      <c r="E13" s="6">
        <v>3</v>
      </c>
      <c r="F13" s="1" t="s">
        <v>8</v>
      </c>
      <c r="G13" s="1" t="s">
        <v>49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x14ac:dyDescent="0.25" r="14" customHeight="1" ht="18">
      <c r="A14" s="6">
        <v>12</v>
      </c>
      <c r="B14" s="1" t="s">
        <v>95</v>
      </c>
      <c r="C14" s="6">
        <v>0</v>
      </c>
      <c r="D14" s="6">
        <v>4</v>
      </c>
      <c r="E14" s="6">
        <v>2</v>
      </c>
      <c r="F14" s="1" t="s">
        <v>8</v>
      </c>
      <c r="G14" s="1" t="s">
        <v>49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x14ac:dyDescent="0.25" r="15" customHeight="1" ht="18">
      <c r="A15" s="6">
        <v>13</v>
      </c>
      <c r="B15" s="1" t="s">
        <v>96</v>
      </c>
      <c r="C15" s="6">
        <v>0</v>
      </c>
      <c r="D15" s="7">
        <v>2.5</v>
      </c>
      <c r="E15" s="6">
        <v>2</v>
      </c>
      <c r="F15" s="1" t="s">
        <v>8</v>
      </c>
      <c r="G15" s="1" t="s">
        <v>49</v>
      </c>
      <c r="H15" s="4"/>
      <c r="I15" s="4"/>
      <c r="J15" s="1" t="s">
        <v>97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x14ac:dyDescent="0.25" r="16" customHeight="1" ht="18">
      <c r="A16" s="6">
        <v>14</v>
      </c>
      <c r="B16" s="1" t="s">
        <v>98</v>
      </c>
      <c r="C16" s="6">
        <v>0</v>
      </c>
      <c r="D16" s="6">
        <v>4</v>
      </c>
      <c r="E16" s="6">
        <v>3</v>
      </c>
      <c r="F16" s="1" t="s">
        <v>8</v>
      </c>
      <c r="G16" s="1" t="s">
        <v>49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x14ac:dyDescent="0.25" r="17" customHeight="1" ht="18">
      <c r="A17" s="6">
        <v>15</v>
      </c>
      <c r="B17" s="1" t="s">
        <v>99</v>
      </c>
      <c r="C17" s="6">
        <v>149</v>
      </c>
      <c r="D17" s="7">
        <v>2.5</v>
      </c>
      <c r="E17" s="6">
        <v>5</v>
      </c>
      <c r="F17" s="1" t="s">
        <v>92</v>
      </c>
      <c r="G17" s="1" t="s">
        <v>49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x14ac:dyDescent="0.25" r="18" customHeight="1" ht="18">
      <c r="A18" s="6">
        <v>16</v>
      </c>
      <c r="B18" s="1" t="s">
        <v>100</v>
      </c>
      <c r="C18" s="6">
        <v>153</v>
      </c>
      <c r="D18" s="6">
        <v>3</v>
      </c>
      <c r="E18" s="6">
        <v>5</v>
      </c>
      <c r="F18" s="1" t="s">
        <v>92</v>
      </c>
      <c r="G18" s="1" t="s">
        <v>49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x14ac:dyDescent="0.25" r="19" customHeight="1" ht="18">
      <c r="A19" s="6">
        <v>17</v>
      </c>
      <c r="B19" s="1" t="s">
        <v>101</v>
      </c>
      <c r="C19" s="6">
        <v>0</v>
      </c>
      <c r="D19" s="6">
        <v>3</v>
      </c>
      <c r="E19" s="6">
        <f>-1+5</f>
      </c>
      <c r="F19" s="1" t="s">
        <v>8</v>
      </c>
      <c r="G19" s="1" t="s">
        <v>102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x14ac:dyDescent="0.25" r="20" customHeight="1" ht="18">
      <c r="A20" s="6">
        <v>18</v>
      </c>
      <c r="B20" s="1" t="s">
        <v>103</v>
      </c>
      <c r="C20" s="6">
        <v>0</v>
      </c>
      <c r="D20" s="7">
        <v>0.5</v>
      </c>
      <c r="E20" s="6">
        <f>1+1+4</f>
      </c>
      <c r="F20" s="1" t="s">
        <v>8</v>
      </c>
      <c r="G20" s="1" t="s">
        <v>102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x14ac:dyDescent="0.25" r="21" customHeight="1" ht="18">
      <c r="A21" s="6">
        <v>19</v>
      </c>
      <c r="B21" s="1" t="s">
        <v>104</v>
      </c>
      <c r="C21" s="6">
        <v>0</v>
      </c>
      <c r="D21" s="7">
        <v>0.5</v>
      </c>
      <c r="E21" s="6">
        <f>1+1+3</f>
      </c>
      <c r="F21" s="1" t="s">
        <v>8</v>
      </c>
      <c r="G21" s="1" t="s">
        <v>102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x14ac:dyDescent="0.25" r="22" customHeight="1" ht="18">
      <c r="A22" s="6">
        <v>20</v>
      </c>
      <c r="B22" s="1" t="s">
        <v>105</v>
      </c>
      <c r="C22" s="6">
        <v>0</v>
      </c>
      <c r="D22" s="7">
        <v>0.5</v>
      </c>
      <c r="E22" s="6">
        <f>1+4</f>
      </c>
      <c r="F22" s="1" t="s">
        <v>8</v>
      </c>
      <c r="G22" s="1" t="s">
        <v>102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x14ac:dyDescent="0.25" r="23" customHeight="1" ht="18">
      <c r="A23" s="6">
        <v>21</v>
      </c>
      <c r="B23" s="1" t="s">
        <v>106</v>
      </c>
      <c r="C23" s="26">
        <v>197</v>
      </c>
      <c r="D23" s="6">
        <v>5</v>
      </c>
      <c r="E23" s="6">
        <v>8</v>
      </c>
      <c r="F23" s="1" t="s">
        <v>92</v>
      </c>
      <c r="G23" s="1" t="s">
        <v>102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x14ac:dyDescent="0.25" r="24" customHeight="1" ht="18">
      <c r="A24" s="6">
        <v>22</v>
      </c>
      <c r="B24" s="1" t="s">
        <v>107</v>
      </c>
      <c r="C24" s="6">
        <v>0</v>
      </c>
      <c r="D24" s="7">
        <v>1.5</v>
      </c>
      <c r="E24" s="6">
        <f>3</f>
      </c>
      <c r="F24" s="1" t="s">
        <v>8</v>
      </c>
      <c r="G24" s="1" t="s">
        <v>102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x14ac:dyDescent="0.25" r="25" customHeight="1" ht="18">
      <c r="A25" s="6">
        <v>23</v>
      </c>
      <c r="B25" s="1" t="s">
        <v>108</v>
      </c>
      <c r="C25" s="6">
        <v>0</v>
      </c>
      <c r="D25" s="6">
        <v>0</v>
      </c>
      <c r="E25" s="6">
        <f>3</f>
      </c>
      <c r="F25" s="1" t="s">
        <v>8</v>
      </c>
      <c r="G25" s="1" t="s">
        <v>109</v>
      </c>
      <c r="H25" s="1" t="s">
        <v>110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x14ac:dyDescent="0.25" r="26" customHeight="1" ht="18">
      <c r="A26" s="6">
        <v>24</v>
      </c>
      <c r="B26" s="1" t="s">
        <v>111</v>
      </c>
      <c r="C26" s="6">
        <v>0</v>
      </c>
      <c r="D26" s="6">
        <v>0</v>
      </c>
      <c r="E26" s="6">
        <f>1+3</f>
      </c>
      <c r="F26" s="1" t="s">
        <v>8</v>
      </c>
      <c r="G26" s="1" t="s">
        <v>109</v>
      </c>
      <c r="H26" s="1" t="s">
        <v>112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x14ac:dyDescent="0.25" r="27" customHeight="1" ht="18">
      <c r="A27" s="6">
        <v>25</v>
      </c>
      <c r="B27" s="1" t="s">
        <v>113</v>
      </c>
      <c r="C27" s="6">
        <v>0</v>
      </c>
      <c r="D27" s="6">
        <v>0</v>
      </c>
      <c r="E27" s="6">
        <f>3</f>
      </c>
      <c r="F27" s="1" t="s">
        <v>8</v>
      </c>
      <c r="G27" s="1" t="s">
        <v>109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x14ac:dyDescent="0.25" r="28" customHeight="1" ht="18">
      <c r="A28" s="6">
        <v>26</v>
      </c>
      <c r="B28" s="1" t="s">
        <v>114</v>
      </c>
      <c r="C28" s="6">
        <v>0</v>
      </c>
      <c r="D28" s="6">
        <v>0</v>
      </c>
      <c r="E28" s="6">
        <f>3</f>
      </c>
      <c r="F28" s="1" t="s">
        <v>8</v>
      </c>
      <c r="G28" s="1" t="s">
        <v>109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x14ac:dyDescent="0.25" r="29" customHeight="1" ht="18">
      <c r="A29" s="6">
        <v>27</v>
      </c>
      <c r="B29" s="1" t="s">
        <v>115</v>
      </c>
      <c r="C29" s="6">
        <v>0</v>
      </c>
      <c r="D29" s="7">
        <v>1.5</v>
      </c>
      <c r="E29" s="6">
        <f>1+3</f>
      </c>
      <c r="F29" s="1" t="s">
        <v>8</v>
      </c>
      <c r="G29" s="1" t="s">
        <v>109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x14ac:dyDescent="0.25" r="30" customHeight="1" ht="18">
      <c r="A30" s="6">
        <v>28</v>
      </c>
      <c r="B30" s="1" t="s">
        <v>116</v>
      </c>
      <c r="C30" s="6">
        <v>0</v>
      </c>
      <c r="D30" s="7">
        <v>0.3</v>
      </c>
      <c r="E30" s="6">
        <f>1+3</f>
      </c>
      <c r="F30" s="1" t="s">
        <v>8</v>
      </c>
      <c r="G30" s="1" t="s">
        <v>109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"/>
  <sheetViews>
    <sheetView workbookViewId="0"/>
  </sheetViews>
  <sheetFormatPr defaultRowHeight="15" x14ac:dyDescent="0.25"/>
  <cols>
    <col min="1" max="1" style="11" width="17.719285714285714" customWidth="1" bestFit="1"/>
    <col min="2" max="2" style="11" width="14.147857142857141" customWidth="1" bestFit="1"/>
    <col min="3" max="3" style="11" width="14.290714285714287" customWidth="1" bestFit="1"/>
    <col min="4" max="4" style="11" width="13.005" customWidth="1" bestFit="1"/>
    <col min="5" max="5" style="11" width="13.005" customWidth="1" bestFit="1"/>
    <col min="6" max="6" style="11" width="13.005" customWidth="1" bestFit="1"/>
    <col min="7" max="7" style="11" width="13.005" customWidth="1" bestFit="1"/>
    <col min="8" max="8" style="11" width="13.005" customWidth="1" bestFit="1"/>
  </cols>
  <sheetData>
    <row x14ac:dyDescent="0.25" r="1" customHeight="1" ht="21.75">
      <c r="A1" s="23" t="s">
        <v>73</v>
      </c>
      <c r="B1" s="23" t="s">
        <v>74</v>
      </c>
      <c r="C1" s="23" t="s">
        <v>75</v>
      </c>
      <c r="D1" s="23"/>
      <c r="E1" s="23"/>
      <c r="F1" s="23"/>
      <c r="G1" s="23" t="s">
        <v>76</v>
      </c>
      <c r="H1" s="23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30"/>
  <sheetViews>
    <sheetView workbookViewId="0"/>
  </sheetViews>
  <sheetFormatPr defaultRowHeight="15" x14ac:dyDescent="0.25"/>
  <cols>
    <col min="1" max="1" style="10" width="8.862142857142858" customWidth="1" bestFit="1"/>
    <col min="2" max="2" style="10" width="5.147857142857143" customWidth="1" bestFit="1"/>
    <col min="3" max="3" style="10" width="5.147857142857143" customWidth="1" bestFit="1"/>
    <col min="4" max="4" style="10" width="5.005" customWidth="1" bestFit="1"/>
    <col min="5" max="5" style="10" width="4.719285714285714" customWidth="1" bestFit="1"/>
    <col min="6" max="6" style="10" width="5.005" customWidth="1" bestFit="1"/>
    <col min="7" max="7" style="10" width="4.862142857142857" customWidth="1" bestFit="1"/>
    <col min="8" max="8" style="10" width="4.862142857142857" customWidth="1" bestFit="1"/>
    <col min="9" max="9" style="10" width="4.862142857142857" customWidth="1" bestFit="1"/>
    <col min="10" max="10" style="10" width="4.862142857142857" customWidth="1" bestFit="1"/>
    <col min="11" max="11" style="10" width="4.2907142857142855" customWidth="1" bestFit="1"/>
    <col min="12" max="12" style="10" width="5.005" customWidth="1" bestFit="1"/>
    <col min="13" max="13" style="10" width="5.005" customWidth="1" bestFit="1"/>
    <col min="14" max="14" style="10" width="4.862142857142857" customWidth="1" bestFit="1"/>
    <col min="15" max="15" style="10" width="5.2907142857142855" customWidth="1" bestFit="1"/>
    <col min="16" max="16" style="10" width="5.862142857142857" customWidth="1" bestFit="1"/>
    <col min="17" max="17" style="10" width="5.576428571428571" customWidth="1" bestFit="1"/>
    <col min="18" max="18" style="10" width="5.2907142857142855" customWidth="1" bestFit="1"/>
    <col min="19" max="19" style="10" width="5.005" customWidth="1" bestFit="1"/>
    <col min="20" max="20" style="10" width="5.576428571428571" customWidth="1" bestFit="1"/>
    <col min="21" max="21" style="10" width="5.2907142857142855" customWidth="1" bestFit="1"/>
    <col min="22" max="22" style="10" width="4.862142857142857" customWidth="1" bestFit="1"/>
    <col min="23" max="23" style="10" width="5.2907142857142855" customWidth="1" bestFit="1"/>
    <col min="24" max="24" style="10" width="5.005" customWidth="1" bestFit="1"/>
    <col min="25" max="25" style="22" width="5.147857142857143" customWidth="1" bestFit="1"/>
    <col min="26" max="26" style="22" width="4.862142857142857" customWidth="1" bestFit="1"/>
    <col min="27" max="27" style="22" width="5.2907142857142855" customWidth="1" bestFit="1"/>
    <col min="28" max="28" style="22" width="4.576428571428571" customWidth="1" bestFit="1"/>
    <col min="29" max="29" style="22" width="5.2907142857142855" customWidth="1" bestFit="1"/>
    <col min="30" max="30" style="10" width="5.576428571428571" customWidth="1" bestFit="1"/>
  </cols>
  <sheetData>
    <row x14ac:dyDescent="0.25" r="1" customHeight="1" ht="18">
      <c r="A1" s="3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3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</row>
    <row x14ac:dyDescent="0.25" r="2" customHeight="1" ht="18">
      <c r="A2" s="6">
        <v>0</v>
      </c>
      <c r="B2" s="12">
        <v>0</v>
      </c>
      <c r="C2" s="16">
        <v>4.8</v>
      </c>
      <c r="D2" s="16">
        <v>2.9</v>
      </c>
      <c r="E2" s="16">
        <v>3.8</v>
      </c>
      <c r="F2" s="16">
        <v>3.8</v>
      </c>
      <c r="G2" s="16">
        <v>28.5</v>
      </c>
      <c r="H2" s="16">
        <v>29.3</v>
      </c>
      <c r="I2" s="16">
        <v>61.7</v>
      </c>
      <c r="J2" s="16">
        <v>28.3</v>
      </c>
      <c r="K2" s="16">
        <v>28.6</v>
      </c>
      <c r="L2" s="16">
        <f>47.6</f>
      </c>
      <c r="M2" s="12">
        <v>231</v>
      </c>
      <c r="N2" s="12">
        <v>231</v>
      </c>
      <c r="O2" s="12">
        <v>231</v>
      </c>
      <c r="P2" s="12">
        <v>231</v>
      </c>
      <c r="Q2" s="12">
        <v>231</v>
      </c>
      <c r="R2" s="12">
        <v>231</v>
      </c>
      <c r="S2" s="12">
        <v>343</v>
      </c>
      <c r="T2" s="12">
        <v>339</v>
      </c>
      <c r="U2" s="12">
        <v>341</v>
      </c>
      <c r="V2" s="12">
        <v>352</v>
      </c>
      <c r="W2" s="13">
        <v>1000000</v>
      </c>
      <c r="X2" s="12">
        <v>338</v>
      </c>
      <c r="Y2" s="12">
        <v>317</v>
      </c>
      <c r="Z2" s="12">
        <v>342</v>
      </c>
      <c r="AA2" s="12">
        <v>342</v>
      </c>
      <c r="AB2" s="12">
        <v>354</v>
      </c>
      <c r="AC2" s="12">
        <v>340</v>
      </c>
      <c r="AD2" s="12">
        <v>353</v>
      </c>
    </row>
    <row x14ac:dyDescent="0.25" r="3" customHeight="1" ht="18">
      <c r="A3" s="6">
        <v>1</v>
      </c>
      <c r="B3" s="16">
        <v>4.8</v>
      </c>
      <c r="C3" s="12">
        <v>0</v>
      </c>
      <c r="D3" s="16">
        <v>7.7</v>
      </c>
      <c r="E3" s="16">
        <v>1.8</v>
      </c>
      <c r="F3" s="12">
        <v>1</v>
      </c>
      <c r="G3" s="16">
        <v>33.3</v>
      </c>
      <c r="H3" s="16">
        <v>34.1</v>
      </c>
      <c r="I3" s="16">
        <v>66.5</v>
      </c>
      <c r="J3" s="16">
        <v>33.1</v>
      </c>
      <c r="K3" s="16">
        <v>33.4</v>
      </c>
      <c r="L3" s="16">
        <v>52.4</v>
      </c>
      <c r="M3" s="12">
        <v>232</v>
      </c>
      <c r="N3" s="12">
        <v>232</v>
      </c>
      <c r="O3" s="12">
        <v>232</v>
      </c>
      <c r="P3" s="12">
        <v>232</v>
      </c>
      <c r="Q3" s="12">
        <v>232</v>
      </c>
      <c r="R3" s="12">
        <v>232</v>
      </c>
      <c r="S3" s="12">
        <v>343</v>
      </c>
      <c r="T3" s="12">
        <v>340</v>
      </c>
      <c r="U3" s="12">
        <v>341</v>
      </c>
      <c r="V3" s="12">
        <v>352</v>
      </c>
      <c r="W3" s="13">
        <v>1000000</v>
      </c>
      <c r="X3" s="12">
        <v>338</v>
      </c>
      <c r="Y3" s="12">
        <v>317</v>
      </c>
      <c r="Z3" s="12">
        <v>343</v>
      </c>
      <c r="AA3" s="12">
        <v>343</v>
      </c>
      <c r="AB3" s="12">
        <v>354</v>
      </c>
      <c r="AC3" s="12">
        <v>344</v>
      </c>
      <c r="AD3" s="12">
        <v>354</v>
      </c>
    </row>
    <row x14ac:dyDescent="0.25" r="4" customHeight="1" ht="18">
      <c r="A4" s="6">
        <v>2</v>
      </c>
      <c r="B4" s="16">
        <v>2.9</v>
      </c>
      <c r="C4" s="16">
        <v>7.7</v>
      </c>
      <c r="D4" s="12">
        <v>0</v>
      </c>
      <c r="E4" s="16">
        <v>6.7</v>
      </c>
      <c r="F4" s="16">
        <v>6.7</v>
      </c>
      <c r="G4" s="12">
        <v>27</v>
      </c>
      <c r="H4" s="16">
        <v>27.8</v>
      </c>
      <c r="I4" s="16">
        <v>60.2</v>
      </c>
      <c r="J4" s="16">
        <v>27.9</v>
      </c>
      <c r="K4" s="16">
        <v>27.2</v>
      </c>
      <c r="L4" s="16">
        <v>46.2</v>
      </c>
      <c r="M4" s="12">
        <v>234</v>
      </c>
      <c r="N4" s="12">
        <v>234</v>
      </c>
      <c r="O4" s="12">
        <v>234</v>
      </c>
      <c r="P4" s="12">
        <v>234</v>
      </c>
      <c r="Q4" s="12">
        <v>234</v>
      </c>
      <c r="R4" s="12">
        <v>234</v>
      </c>
      <c r="S4" s="12">
        <v>346</v>
      </c>
      <c r="T4" s="12">
        <v>342</v>
      </c>
      <c r="U4" s="12">
        <v>344</v>
      </c>
      <c r="V4" s="12">
        <v>354</v>
      </c>
      <c r="W4" s="13">
        <v>1000000</v>
      </c>
      <c r="X4" s="12">
        <v>341</v>
      </c>
      <c r="Y4" s="12">
        <v>320</v>
      </c>
      <c r="Z4" s="12">
        <v>345</v>
      </c>
      <c r="AA4" s="12">
        <v>345</v>
      </c>
      <c r="AB4" s="12">
        <v>357</v>
      </c>
      <c r="AC4" s="12">
        <v>347</v>
      </c>
      <c r="AD4" s="12">
        <v>356</v>
      </c>
    </row>
    <row x14ac:dyDescent="0.25" r="5" customHeight="1" ht="18">
      <c r="A5" s="6">
        <v>3</v>
      </c>
      <c r="B5" s="16">
        <v>3.8</v>
      </c>
      <c r="C5" s="16">
        <v>1.8</v>
      </c>
      <c r="D5" s="16">
        <v>6.7</v>
      </c>
      <c r="E5" s="12">
        <v>0</v>
      </c>
      <c r="F5" s="16">
        <v>0.6</v>
      </c>
      <c r="G5" s="16">
        <v>32.4</v>
      </c>
      <c r="H5" s="16">
        <v>33.1</v>
      </c>
      <c r="I5" s="16">
        <v>65.5</v>
      </c>
      <c r="J5" s="16">
        <v>32.2</v>
      </c>
      <c r="K5" s="16">
        <v>32.5</v>
      </c>
      <c r="L5" s="16">
        <v>51.5</v>
      </c>
      <c r="M5" s="12">
        <v>231</v>
      </c>
      <c r="N5" s="12">
        <v>231</v>
      </c>
      <c r="O5" s="12">
        <v>231</v>
      </c>
      <c r="P5" s="12">
        <v>231</v>
      </c>
      <c r="Q5" s="12">
        <v>231</v>
      </c>
      <c r="R5" s="12">
        <v>231</v>
      </c>
      <c r="S5" s="12">
        <v>342</v>
      </c>
      <c r="T5" s="12">
        <v>339</v>
      </c>
      <c r="U5" s="12">
        <v>340</v>
      </c>
      <c r="V5" s="12">
        <v>351</v>
      </c>
      <c r="W5" s="13">
        <v>1000000</v>
      </c>
      <c r="X5" s="12">
        <v>337</v>
      </c>
      <c r="Y5" s="12">
        <v>316</v>
      </c>
      <c r="Z5" s="12">
        <v>342</v>
      </c>
      <c r="AA5" s="12">
        <v>342</v>
      </c>
      <c r="AB5" s="12">
        <v>353</v>
      </c>
      <c r="AC5" s="12">
        <v>343</v>
      </c>
      <c r="AD5" s="12">
        <v>353</v>
      </c>
    </row>
    <row x14ac:dyDescent="0.25" r="6" customHeight="1" ht="18">
      <c r="A6" s="6">
        <v>4</v>
      </c>
      <c r="B6" s="16">
        <v>3.8</v>
      </c>
      <c r="C6" s="12">
        <v>1</v>
      </c>
      <c r="D6" s="16">
        <v>6.7</v>
      </c>
      <c r="E6" s="16">
        <v>0.6</v>
      </c>
      <c r="F6" s="12">
        <v>0</v>
      </c>
      <c r="G6" s="16">
        <v>32.3</v>
      </c>
      <c r="H6" s="12">
        <v>33</v>
      </c>
      <c r="I6" s="16">
        <v>65.4</v>
      </c>
      <c r="J6" s="12">
        <v>32</v>
      </c>
      <c r="K6" s="16">
        <v>32.4</v>
      </c>
      <c r="L6" s="16">
        <v>51.4</v>
      </c>
      <c r="M6" s="12">
        <v>231</v>
      </c>
      <c r="N6" s="12">
        <v>231</v>
      </c>
      <c r="O6" s="12">
        <v>231</v>
      </c>
      <c r="P6" s="12">
        <v>231</v>
      </c>
      <c r="Q6" s="12">
        <v>231</v>
      </c>
      <c r="R6" s="12">
        <v>231</v>
      </c>
      <c r="S6" s="12">
        <v>342</v>
      </c>
      <c r="T6" s="12">
        <v>339</v>
      </c>
      <c r="U6" s="12">
        <v>340</v>
      </c>
      <c r="V6" s="12">
        <v>351</v>
      </c>
      <c r="W6" s="13">
        <v>1000000</v>
      </c>
      <c r="X6" s="12">
        <v>337</v>
      </c>
      <c r="Y6" s="12">
        <v>316</v>
      </c>
      <c r="Z6" s="12">
        <v>342</v>
      </c>
      <c r="AA6" s="12">
        <v>342</v>
      </c>
      <c r="AB6" s="12">
        <v>353</v>
      </c>
      <c r="AC6" s="12">
        <v>343</v>
      </c>
      <c r="AD6" s="12">
        <v>353</v>
      </c>
    </row>
    <row x14ac:dyDescent="0.25" r="7" customHeight="1" ht="18">
      <c r="A7" s="6">
        <v>5</v>
      </c>
      <c r="B7" s="16">
        <v>28.5</v>
      </c>
      <c r="C7" s="16">
        <v>33.3</v>
      </c>
      <c r="D7" s="12">
        <v>27</v>
      </c>
      <c r="E7" s="16">
        <v>32.4</v>
      </c>
      <c r="F7" s="16">
        <v>32.3</v>
      </c>
      <c r="G7" s="12">
        <v>0</v>
      </c>
      <c r="H7" s="16">
        <v>4.1</v>
      </c>
      <c r="I7" s="16">
        <v>36.5</v>
      </c>
      <c r="J7" s="16">
        <v>3.2</v>
      </c>
      <c r="K7" s="16">
        <v>3.5</v>
      </c>
      <c r="L7" s="16">
        <v>22.5</v>
      </c>
      <c r="M7" s="12">
        <v>250</v>
      </c>
      <c r="N7" s="12">
        <v>250</v>
      </c>
      <c r="O7" s="12">
        <v>250</v>
      </c>
      <c r="P7" s="12">
        <v>250</v>
      </c>
      <c r="Q7" s="12">
        <v>250</v>
      </c>
      <c r="R7" s="12">
        <v>250</v>
      </c>
      <c r="S7" s="12">
        <v>361</v>
      </c>
      <c r="T7" s="12">
        <v>358</v>
      </c>
      <c r="U7" s="12">
        <v>359</v>
      </c>
      <c r="V7" s="12">
        <v>370</v>
      </c>
      <c r="W7" s="13">
        <v>1000000</v>
      </c>
      <c r="X7" s="12">
        <v>356</v>
      </c>
      <c r="Y7" s="12">
        <v>335</v>
      </c>
      <c r="Z7" s="12">
        <v>361</v>
      </c>
      <c r="AA7" s="12">
        <v>361</v>
      </c>
      <c r="AB7" s="12">
        <v>372</v>
      </c>
      <c r="AC7" s="12">
        <v>362</v>
      </c>
      <c r="AD7" s="12">
        <v>372</v>
      </c>
    </row>
    <row x14ac:dyDescent="0.25" r="8" customHeight="1" ht="18">
      <c r="A8" s="6">
        <v>6</v>
      </c>
      <c r="B8" s="16">
        <v>29.3</v>
      </c>
      <c r="C8" s="16">
        <v>34.1</v>
      </c>
      <c r="D8" s="16">
        <v>27.8</v>
      </c>
      <c r="E8" s="16">
        <v>33.1</v>
      </c>
      <c r="F8" s="12">
        <v>33</v>
      </c>
      <c r="G8" s="16">
        <v>4.1</v>
      </c>
      <c r="H8" s="12">
        <v>0</v>
      </c>
      <c r="I8" s="12">
        <v>34</v>
      </c>
      <c r="J8" s="12">
        <v>1</v>
      </c>
      <c r="K8" s="16">
        <v>0.5</v>
      </c>
      <c r="L8" s="12">
        <v>20</v>
      </c>
      <c r="M8" s="12">
        <v>254</v>
      </c>
      <c r="N8" s="12">
        <v>254</v>
      </c>
      <c r="O8" s="12">
        <v>254</v>
      </c>
      <c r="P8" s="12">
        <v>254</v>
      </c>
      <c r="Q8" s="12">
        <v>254</v>
      </c>
      <c r="R8" s="12">
        <v>254</v>
      </c>
      <c r="S8" s="12">
        <v>365</v>
      </c>
      <c r="T8" s="12">
        <v>362</v>
      </c>
      <c r="U8" s="12">
        <v>363</v>
      </c>
      <c r="V8" s="12">
        <v>374</v>
      </c>
      <c r="W8" s="13">
        <v>1000000</v>
      </c>
      <c r="X8" s="12">
        <v>360</v>
      </c>
      <c r="Y8" s="12">
        <v>339</v>
      </c>
      <c r="Z8" s="12">
        <v>365</v>
      </c>
      <c r="AA8" s="12">
        <v>365</v>
      </c>
      <c r="AB8" s="12">
        <v>376</v>
      </c>
      <c r="AC8" s="12">
        <v>366</v>
      </c>
      <c r="AD8" s="12">
        <v>376</v>
      </c>
    </row>
    <row x14ac:dyDescent="0.25" r="9" customHeight="1" ht="18">
      <c r="A9" s="6">
        <v>7</v>
      </c>
      <c r="B9" s="16">
        <v>61.7</v>
      </c>
      <c r="C9" s="16">
        <v>66.5</v>
      </c>
      <c r="D9" s="16">
        <v>60.2</v>
      </c>
      <c r="E9" s="16">
        <v>65.5</v>
      </c>
      <c r="F9" s="16">
        <v>65.4</v>
      </c>
      <c r="G9" s="16">
        <v>36.5</v>
      </c>
      <c r="H9" s="12">
        <v>34</v>
      </c>
      <c r="I9" s="12">
        <v>0</v>
      </c>
      <c r="J9" s="16">
        <v>33.5</v>
      </c>
      <c r="K9" s="16">
        <v>33.1</v>
      </c>
      <c r="L9" s="16">
        <v>14.1</v>
      </c>
      <c r="M9" s="12">
        <v>286</v>
      </c>
      <c r="N9" s="12">
        <v>286</v>
      </c>
      <c r="O9" s="12">
        <v>286</v>
      </c>
      <c r="P9" s="12">
        <v>286</v>
      </c>
      <c r="Q9" s="12">
        <v>286</v>
      </c>
      <c r="R9" s="12">
        <v>286</v>
      </c>
      <c r="S9" s="12">
        <v>398</v>
      </c>
      <c r="T9" s="12">
        <v>394</v>
      </c>
      <c r="U9" s="12">
        <v>396</v>
      </c>
      <c r="V9" s="12">
        <v>407</v>
      </c>
      <c r="W9" s="13">
        <v>1000000</v>
      </c>
      <c r="X9" s="12">
        <v>393</v>
      </c>
      <c r="Y9" s="12">
        <v>372</v>
      </c>
      <c r="Z9" s="12">
        <v>397</v>
      </c>
      <c r="AA9" s="12">
        <v>397</v>
      </c>
      <c r="AB9" s="12">
        <f>409</f>
      </c>
      <c r="AC9" s="12">
        <v>399</v>
      </c>
      <c r="AD9" s="12">
        <v>408</v>
      </c>
    </row>
    <row x14ac:dyDescent="0.25" r="10" customHeight="1" ht="18">
      <c r="A10" s="6">
        <v>8</v>
      </c>
      <c r="B10" s="16">
        <v>28.3</v>
      </c>
      <c r="C10" s="16">
        <v>33.1</v>
      </c>
      <c r="D10" s="16">
        <v>27.9</v>
      </c>
      <c r="E10" s="16">
        <v>32.2</v>
      </c>
      <c r="F10" s="12">
        <v>32</v>
      </c>
      <c r="G10" s="16">
        <v>3.2</v>
      </c>
      <c r="H10" s="12">
        <v>1</v>
      </c>
      <c r="I10" s="16">
        <v>33.5</v>
      </c>
      <c r="J10" s="12">
        <v>0</v>
      </c>
      <c r="K10" s="16">
        <v>0.8</v>
      </c>
      <c r="L10" s="16">
        <v>19.4</v>
      </c>
      <c r="M10" s="12">
        <v>253</v>
      </c>
      <c r="N10" s="12">
        <v>253</v>
      </c>
      <c r="O10" s="12">
        <v>253</v>
      </c>
      <c r="P10" s="12">
        <v>253</v>
      </c>
      <c r="Q10" s="12">
        <v>253</v>
      </c>
      <c r="R10" s="12">
        <v>253</v>
      </c>
      <c r="S10" s="12">
        <v>364</v>
      </c>
      <c r="T10" s="12">
        <v>361</v>
      </c>
      <c r="U10" s="12">
        <v>362</v>
      </c>
      <c r="V10" s="12">
        <v>373</v>
      </c>
      <c r="W10" s="13">
        <v>1000000</v>
      </c>
      <c r="X10" s="12">
        <v>359</v>
      </c>
      <c r="Y10" s="12">
        <v>338</v>
      </c>
      <c r="Z10" s="12">
        <v>338</v>
      </c>
      <c r="AA10" s="12">
        <v>338</v>
      </c>
      <c r="AB10" s="12">
        <v>375</v>
      </c>
      <c r="AC10" s="12">
        <v>365</v>
      </c>
      <c r="AD10" s="12">
        <v>365</v>
      </c>
    </row>
    <row x14ac:dyDescent="0.25" r="11" customHeight="1" ht="18">
      <c r="A11" s="6">
        <v>9</v>
      </c>
      <c r="B11" s="16">
        <v>28.6</v>
      </c>
      <c r="C11" s="16">
        <v>33.4</v>
      </c>
      <c r="D11" s="16">
        <v>27.2</v>
      </c>
      <c r="E11" s="16">
        <v>32.5</v>
      </c>
      <c r="F11" s="16">
        <v>32.4</v>
      </c>
      <c r="G11" s="16">
        <v>3.5</v>
      </c>
      <c r="H11" s="16">
        <v>0.5</v>
      </c>
      <c r="I11" s="16">
        <v>33.1</v>
      </c>
      <c r="J11" s="16">
        <v>0.8</v>
      </c>
      <c r="K11" s="12">
        <v>0</v>
      </c>
      <c r="L11" s="12">
        <v>19</v>
      </c>
      <c r="M11" s="12">
        <v>253</v>
      </c>
      <c r="N11" s="12">
        <v>253</v>
      </c>
      <c r="O11" s="12">
        <v>253</v>
      </c>
      <c r="P11" s="12">
        <v>253</v>
      </c>
      <c r="Q11" s="12">
        <v>253</v>
      </c>
      <c r="R11" s="12">
        <v>253</v>
      </c>
      <c r="S11" s="12">
        <v>365</v>
      </c>
      <c r="T11" s="12">
        <v>361</v>
      </c>
      <c r="U11" s="12">
        <v>363</v>
      </c>
      <c r="V11" s="12">
        <v>373</v>
      </c>
      <c r="W11" s="13">
        <v>1000000</v>
      </c>
      <c r="X11" s="12">
        <v>360</v>
      </c>
      <c r="Y11" s="12">
        <v>339</v>
      </c>
      <c r="Z11" s="12">
        <v>364</v>
      </c>
      <c r="AA11" s="12">
        <v>364</v>
      </c>
      <c r="AB11" s="12">
        <v>376</v>
      </c>
      <c r="AC11" s="12">
        <v>366</v>
      </c>
      <c r="AD11" s="12">
        <v>366</v>
      </c>
    </row>
    <row x14ac:dyDescent="0.25" r="12" customHeight="1" ht="18">
      <c r="A12" s="6">
        <v>10</v>
      </c>
      <c r="B12" s="16">
        <f>L2</f>
      </c>
      <c r="C12" s="16">
        <v>52.4</v>
      </c>
      <c r="D12" s="16">
        <v>46.2</v>
      </c>
      <c r="E12" s="16">
        <v>51.5</v>
      </c>
      <c r="F12" s="16">
        <v>51.4</v>
      </c>
      <c r="G12" s="16">
        <v>22.5</v>
      </c>
      <c r="H12" s="12">
        <v>20</v>
      </c>
      <c r="I12" s="16">
        <v>14.1</v>
      </c>
      <c r="J12" s="16">
        <v>19.4</v>
      </c>
      <c r="K12" s="12">
        <v>19</v>
      </c>
      <c r="L12" s="12">
        <v>0</v>
      </c>
      <c r="M12" s="12">
        <v>272</v>
      </c>
      <c r="N12" s="12">
        <v>272</v>
      </c>
      <c r="O12" s="12">
        <v>272</v>
      </c>
      <c r="P12" s="12">
        <v>272</v>
      </c>
      <c r="Q12" s="12">
        <v>272</v>
      </c>
      <c r="R12" s="12">
        <v>272</v>
      </c>
      <c r="S12" s="12">
        <v>384</v>
      </c>
      <c r="T12" s="12">
        <v>380</v>
      </c>
      <c r="U12" s="12">
        <v>382</v>
      </c>
      <c r="V12" s="12">
        <v>392</v>
      </c>
      <c r="W12" s="13">
        <v>1000000</v>
      </c>
      <c r="X12" s="12">
        <v>379</v>
      </c>
      <c r="Y12" s="12">
        <v>358</v>
      </c>
      <c r="Z12" s="12">
        <v>383</v>
      </c>
      <c r="AA12" s="12">
        <v>383</v>
      </c>
      <c r="AB12" s="12">
        <v>395</v>
      </c>
      <c r="AC12" s="12">
        <v>385</v>
      </c>
      <c r="AD12" s="12">
        <v>394</v>
      </c>
    </row>
    <row x14ac:dyDescent="0.25" r="13" customHeight="1" ht="18">
      <c r="A13" s="6">
        <v>11</v>
      </c>
      <c r="B13" s="12">
        <v>231</v>
      </c>
      <c r="C13" s="12">
        <v>232</v>
      </c>
      <c r="D13" s="12">
        <v>234</v>
      </c>
      <c r="E13" s="12">
        <v>231</v>
      </c>
      <c r="F13" s="12">
        <v>231</v>
      </c>
      <c r="G13" s="12">
        <v>250</v>
      </c>
      <c r="H13" s="12">
        <v>254</v>
      </c>
      <c r="I13" s="12">
        <v>286</v>
      </c>
      <c r="J13" s="12">
        <v>253</v>
      </c>
      <c r="K13" s="12">
        <v>253</v>
      </c>
      <c r="L13" s="12">
        <v>272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224</v>
      </c>
      <c r="T13" s="12">
        <v>220</v>
      </c>
      <c r="U13" s="12">
        <v>222</v>
      </c>
      <c r="V13" s="12">
        <v>233</v>
      </c>
      <c r="W13" s="13">
        <v>1000000</v>
      </c>
      <c r="X13" s="12">
        <v>219</v>
      </c>
      <c r="Y13" s="12">
        <v>258</v>
      </c>
      <c r="Z13" s="12">
        <v>284</v>
      </c>
      <c r="AA13" s="12">
        <v>284</v>
      </c>
      <c r="AB13" s="12">
        <v>295</v>
      </c>
      <c r="AC13" s="12">
        <v>285</v>
      </c>
      <c r="AD13" s="12">
        <v>295</v>
      </c>
    </row>
    <row x14ac:dyDescent="0.25" r="14" customHeight="1" ht="18">
      <c r="A14" s="6">
        <v>12</v>
      </c>
      <c r="B14" s="12">
        <v>231</v>
      </c>
      <c r="C14" s="12">
        <v>232</v>
      </c>
      <c r="D14" s="12">
        <v>234</v>
      </c>
      <c r="E14" s="12">
        <v>231</v>
      </c>
      <c r="F14" s="12">
        <v>231</v>
      </c>
      <c r="G14" s="12">
        <v>250</v>
      </c>
      <c r="H14" s="12">
        <v>254</v>
      </c>
      <c r="I14" s="12">
        <v>286</v>
      </c>
      <c r="J14" s="12">
        <v>253</v>
      </c>
      <c r="K14" s="12">
        <v>253</v>
      </c>
      <c r="L14" s="12">
        <v>272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224</v>
      </c>
      <c r="T14" s="12">
        <v>220</v>
      </c>
      <c r="U14" s="12">
        <v>222</v>
      </c>
      <c r="V14" s="12">
        <v>233</v>
      </c>
      <c r="W14" s="13">
        <v>1000000</v>
      </c>
      <c r="X14" s="12">
        <v>219</v>
      </c>
      <c r="Y14" s="12">
        <v>258</v>
      </c>
      <c r="Z14" s="12">
        <v>284</v>
      </c>
      <c r="AA14" s="12">
        <v>284</v>
      </c>
      <c r="AB14" s="12">
        <v>295</v>
      </c>
      <c r="AC14" s="12">
        <v>285</v>
      </c>
      <c r="AD14" s="12">
        <v>295</v>
      </c>
    </row>
    <row x14ac:dyDescent="0.25" r="15" customHeight="1" ht="18">
      <c r="A15" s="6">
        <v>13</v>
      </c>
      <c r="B15" s="12">
        <v>231</v>
      </c>
      <c r="C15" s="12">
        <v>232</v>
      </c>
      <c r="D15" s="12">
        <v>234</v>
      </c>
      <c r="E15" s="12">
        <v>231</v>
      </c>
      <c r="F15" s="12">
        <v>231</v>
      </c>
      <c r="G15" s="12">
        <v>250</v>
      </c>
      <c r="H15" s="12">
        <v>254</v>
      </c>
      <c r="I15" s="12">
        <v>286</v>
      </c>
      <c r="J15" s="12">
        <v>253</v>
      </c>
      <c r="K15" s="12">
        <v>253</v>
      </c>
      <c r="L15" s="12">
        <v>272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224</v>
      </c>
      <c r="T15" s="12">
        <v>220</v>
      </c>
      <c r="U15" s="12">
        <v>222</v>
      </c>
      <c r="V15" s="12">
        <v>233</v>
      </c>
      <c r="W15" s="13">
        <v>1000000</v>
      </c>
      <c r="X15" s="12">
        <v>219</v>
      </c>
      <c r="Y15" s="12">
        <v>258</v>
      </c>
      <c r="Z15" s="12">
        <v>284</v>
      </c>
      <c r="AA15" s="12">
        <v>284</v>
      </c>
      <c r="AB15" s="12">
        <v>295</v>
      </c>
      <c r="AC15" s="12">
        <v>285</v>
      </c>
      <c r="AD15" s="12">
        <v>295</v>
      </c>
    </row>
    <row x14ac:dyDescent="0.25" r="16" customHeight="1" ht="18">
      <c r="A16" s="6">
        <v>14</v>
      </c>
      <c r="B16" s="12">
        <v>231</v>
      </c>
      <c r="C16" s="12">
        <v>232</v>
      </c>
      <c r="D16" s="12">
        <v>234</v>
      </c>
      <c r="E16" s="12">
        <v>231</v>
      </c>
      <c r="F16" s="12">
        <v>231</v>
      </c>
      <c r="G16" s="12">
        <v>250</v>
      </c>
      <c r="H16" s="12">
        <v>254</v>
      </c>
      <c r="I16" s="12">
        <v>286</v>
      </c>
      <c r="J16" s="12">
        <v>253</v>
      </c>
      <c r="K16" s="12">
        <v>253</v>
      </c>
      <c r="L16" s="12">
        <v>272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224</v>
      </c>
      <c r="T16" s="12">
        <v>220</v>
      </c>
      <c r="U16" s="12">
        <v>222</v>
      </c>
      <c r="V16" s="12">
        <v>233</v>
      </c>
      <c r="W16" s="13">
        <v>1000000</v>
      </c>
      <c r="X16" s="12">
        <v>219</v>
      </c>
      <c r="Y16" s="12">
        <v>258</v>
      </c>
      <c r="Z16" s="12">
        <v>284</v>
      </c>
      <c r="AA16" s="12">
        <v>284</v>
      </c>
      <c r="AB16" s="12">
        <v>295</v>
      </c>
      <c r="AC16" s="12">
        <v>285</v>
      </c>
      <c r="AD16" s="12">
        <v>295</v>
      </c>
    </row>
    <row x14ac:dyDescent="0.25" r="17" customHeight="1" ht="18">
      <c r="A17" s="6">
        <v>15</v>
      </c>
      <c r="B17" s="12">
        <v>231</v>
      </c>
      <c r="C17" s="12">
        <v>232</v>
      </c>
      <c r="D17" s="12">
        <v>234</v>
      </c>
      <c r="E17" s="12">
        <v>231</v>
      </c>
      <c r="F17" s="12">
        <v>231</v>
      </c>
      <c r="G17" s="12">
        <v>250</v>
      </c>
      <c r="H17" s="12">
        <v>254</v>
      </c>
      <c r="I17" s="12">
        <v>286</v>
      </c>
      <c r="J17" s="12">
        <v>253</v>
      </c>
      <c r="K17" s="12">
        <v>253</v>
      </c>
      <c r="L17" s="12">
        <v>272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224</v>
      </c>
      <c r="T17" s="12">
        <v>220</v>
      </c>
      <c r="U17" s="12">
        <v>222</v>
      </c>
      <c r="V17" s="12">
        <v>233</v>
      </c>
      <c r="W17" s="13">
        <v>1000000</v>
      </c>
      <c r="X17" s="12">
        <v>219</v>
      </c>
      <c r="Y17" s="12">
        <v>258</v>
      </c>
      <c r="Z17" s="12">
        <v>284</v>
      </c>
      <c r="AA17" s="12">
        <v>284</v>
      </c>
      <c r="AB17" s="12">
        <v>295</v>
      </c>
      <c r="AC17" s="12">
        <v>285</v>
      </c>
      <c r="AD17" s="12">
        <v>295</v>
      </c>
    </row>
    <row x14ac:dyDescent="0.25" r="18" customHeight="1" ht="18">
      <c r="A18" s="6">
        <v>16</v>
      </c>
      <c r="B18" s="12">
        <v>231</v>
      </c>
      <c r="C18" s="12">
        <v>232</v>
      </c>
      <c r="D18" s="12">
        <v>234</v>
      </c>
      <c r="E18" s="12">
        <v>231</v>
      </c>
      <c r="F18" s="12">
        <v>231</v>
      </c>
      <c r="G18" s="12">
        <v>250</v>
      </c>
      <c r="H18" s="12">
        <v>254</v>
      </c>
      <c r="I18" s="12">
        <v>286</v>
      </c>
      <c r="J18" s="12">
        <v>253</v>
      </c>
      <c r="K18" s="12">
        <v>253</v>
      </c>
      <c r="L18" s="12">
        <v>272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20">
        <v>224</v>
      </c>
      <c r="T18" s="20">
        <v>220</v>
      </c>
      <c r="U18" s="20">
        <v>222</v>
      </c>
      <c r="V18" s="20">
        <v>233</v>
      </c>
      <c r="W18" s="13">
        <v>1000000</v>
      </c>
      <c r="X18" s="20">
        <v>219</v>
      </c>
      <c r="Y18" s="20">
        <v>258</v>
      </c>
      <c r="Z18" s="20">
        <v>284</v>
      </c>
      <c r="AA18" s="20">
        <v>284</v>
      </c>
      <c r="AB18" s="20">
        <v>295</v>
      </c>
      <c r="AC18" s="20">
        <v>285</v>
      </c>
      <c r="AD18" s="20">
        <v>295</v>
      </c>
    </row>
    <row x14ac:dyDescent="0.25" r="19" customHeight="1" ht="18">
      <c r="A19" s="6">
        <v>17</v>
      </c>
      <c r="B19" s="12">
        <v>343</v>
      </c>
      <c r="C19" s="12">
        <v>343</v>
      </c>
      <c r="D19" s="12">
        <v>346</v>
      </c>
      <c r="E19" s="12">
        <v>342</v>
      </c>
      <c r="F19" s="12">
        <v>342</v>
      </c>
      <c r="G19" s="12">
        <v>361</v>
      </c>
      <c r="H19" s="12">
        <v>365</v>
      </c>
      <c r="I19" s="12">
        <v>398</v>
      </c>
      <c r="J19" s="12">
        <v>364</v>
      </c>
      <c r="K19" s="12">
        <v>365</v>
      </c>
      <c r="L19" s="12">
        <v>384</v>
      </c>
      <c r="M19" s="12">
        <v>224</v>
      </c>
      <c r="N19" s="12">
        <v>224</v>
      </c>
      <c r="O19" s="12">
        <v>224</v>
      </c>
      <c r="P19" s="12">
        <v>224</v>
      </c>
      <c r="Q19" s="12">
        <v>224</v>
      </c>
      <c r="R19" s="20">
        <v>224</v>
      </c>
      <c r="S19" s="12">
        <v>0</v>
      </c>
      <c r="T19" s="16">
        <v>4.2</v>
      </c>
      <c r="U19" s="16">
        <v>5.4</v>
      </c>
      <c r="V19" s="16">
        <v>10.5</v>
      </c>
      <c r="W19" s="13">
        <v>1000000</v>
      </c>
      <c r="X19" s="16">
        <v>23.3</v>
      </c>
      <c r="Y19" s="12">
        <v>271</v>
      </c>
      <c r="Z19" s="12">
        <v>278</v>
      </c>
      <c r="AA19" s="12">
        <v>278</v>
      </c>
      <c r="AB19" s="12">
        <v>290</v>
      </c>
      <c r="AC19" s="12">
        <v>273</v>
      </c>
      <c r="AD19" s="12">
        <v>289</v>
      </c>
    </row>
    <row x14ac:dyDescent="0.25" r="20" customHeight="1" ht="18">
      <c r="A20" s="6">
        <v>18</v>
      </c>
      <c r="B20" s="12">
        <v>339</v>
      </c>
      <c r="C20" s="12">
        <v>340</v>
      </c>
      <c r="D20" s="12">
        <v>342</v>
      </c>
      <c r="E20" s="12">
        <v>339</v>
      </c>
      <c r="F20" s="12">
        <v>339</v>
      </c>
      <c r="G20" s="12">
        <v>358</v>
      </c>
      <c r="H20" s="12">
        <v>362</v>
      </c>
      <c r="I20" s="12">
        <v>394</v>
      </c>
      <c r="J20" s="12">
        <v>361</v>
      </c>
      <c r="K20" s="12">
        <v>361</v>
      </c>
      <c r="L20" s="12">
        <v>380</v>
      </c>
      <c r="M20" s="12">
        <v>220</v>
      </c>
      <c r="N20" s="12">
        <v>220</v>
      </c>
      <c r="O20" s="12">
        <v>220</v>
      </c>
      <c r="P20" s="12">
        <v>220</v>
      </c>
      <c r="Q20" s="12">
        <v>220</v>
      </c>
      <c r="R20" s="20">
        <v>220</v>
      </c>
      <c r="S20" s="16">
        <v>4.2</v>
      </c>
      <c r="T20" s="12">
        <v>0</v>
      </c>
      <c r="U20" s="16">
        <v>2.1</v>
      </c>
      <c r="V20" s="16">
        <v>14.6</v>
      </c>
      <c r="W20" s="13">
        <v>1000000</v>
      </c>
      <c r="X20" s="16">
        <v>26.9</v>
      </c>
      <c r="Y20" s="12">
        <v>267</v>
      </c>
      <c r="Z20" s="12">
        <v>275</v>
      </c>
      <c r="AA20" s="12">
        <v>275</v>
      </c>
      <c r="AB20" s="12">
        <v>286</v>
      </c>
      <c r="AC20" s="12">
        <v>269</v>
      </c>
      <c r="AD20" s="12">
        <v>286</v>
      </c>
    </row>
    <row x14ac:dyDescent="0.25" r="21" customHeight="1" ht="18">
      <c r="A21" s="6">
        <v>19</v>
      </c>
      <c r="B21" s="12">
        <v>341</v>
      </c>
      <c r="C21" s="12">
        <v>341</v>
      </c>
      <c r="D21" s="12">
        <v>344</v>
      </c>
      <c r="E21" s="12">
        <v>340</v>
      </c>
      <c r="F21" s="12">
        <v>340</v>
      </c>
      <c r="G21" s="12">
        <v>359</v>
      </c>
      <c r="H21" s="12">
        <v>363</v>
      </c>
      <c r="I21" s="12">
        <v>396</v>
      </c>
      <c r="J21" s="12">
        <v>362</v>
      </c>
      <c r="K21" s="12">
        <v>363</v>
      </c>
      <c r="L21" s="12">
        <v>382</v>
      </c>
      <c r="M21" s="12">
        <v>222</v>
      </c>
      <c r="N21" s="12">
        <v>222</v>
      </c>
      <c r="O21" s="12">
        <v>222</v>
      </c>
      <c r="P21" s="12">
        <v>222</v>
      </c>
      <c r="Q21" s="12">
        <v>222</v>
      </c>
      <c r="R21" s="20">
        <v>222</v>
      </c>
      <c r="S21" s="16">
        <v>5.4</v>
      </c>
      <c r="T21" s="16">
        <v>2.1</v>
      </c>
      <c r="U21" s="12">
        <v>0</v>
      </c>
      <c r="V21" s="16">
        <v>11.3</v>
      </c>
      <c r="W21" s="13">
        <v>1000000</v>
      </c>
      <c r="X21" s="16">
        <v>28.2</v>
      </c>
      <c r="Y21" s="12">
        <v>269</v>
      </c>
      <c r="Z21" s="12">
        <v>276</v>
      </c>
      <c r="AA21" s="12">
        <v>276</v>
      </c>
      <c r="AB21" s="12">
        <v>287</v>
      </c>
      <c r="AC21" s="12">
        <v>271</v>
      </c>
      <c r="AD21" s="12">
        <v>287</v>
      </c>
    </row>
    <row x14ac:dyDescent="0.25" r="22" customHeight="1" ht="18">
      <c r="A22" s="6">
        <v>20</v>
      </c>
      <c r="B22" s="12">
        <v>352</v>
      </c>
      <c r="C22" s="12">
        <v>352</v>
      </c>
      <c r="D22" s="12">
        <v>354</v>
      </c>
      <c r="E22" s="12">
        <v>351</v>
      </c>
      <c r="F22" s="12">
        <v>351</v>
      </c>
      <c r="G22" s="12">
        <v>370</v>
      </c>
      <c r="H22" s="12">
        <v>374</v>
      </c>
      <c r="I22" s="12">
        <v>407</v>
      </c>
      <c r="J22" s="12">
        <v>373</v>
      </c>
      <c r="K22" s="12">
        <v>373</v>
      </c>
      <c r="L22" s="12">
        <v>392</v>
      </c>
      <c r="M22" s="12">
        <v>233</v>
      </c>
      <c r="N22" s="12">
        <v>233</v>
      </c>
      <c r="O22" s="12">
        <v>233</v>
      </c>
      <c r="P22" s="12">
        <v>233</v>
      </c>
      <c r="Q22" s="12">
        <v>233</v>
      </c>
      <c r="R22" s="20">
        <v>233</v>
      </c>
      <c r="S22" s="16">
        <v>10.5</v>
      </c>
      <c r="T22" s="16">
        <v>14.6</v>
      </c>
      <c r="U22" s="16">
        <v>11.3</v>
      </c>
      <c r="V22" s="12">
        <v>0</v>
      </c>
      <c r="W22" s="13">
        <v>1000000</v>
      </c>
      <c r="X22" s="16">
        <v>17.4</v>
      </c>
      <c r="Y22" s="12">
        <v>280</v>
      </c>
      <c r="Z22" s="12">
        <v>248</v>
      </c>
      <c r="AA22" s="12">
        <v>248</v>
      </c>
      <c r="AB22" s="12">
        <v>260</v>
      </c>
      <c r="AC22" s="12">
        <v>243</v>
      </c>
      <c r="AD22" s="12">
        <v>259</v>
      </c>
    </row>
    <row x14ac:dyDescent="0.25" r="23" customHeight="1" ht="18">
      <c r="A23" s="17">
        <v>21</v>
      </c>
      <c r="B23" s="13">
        <v>1000000</v>
      </c>
      <c r="C23" s="13">
        <v>1000000</v>
      </c>
      <c r="D23" s="13">
        <v>1000000</v>
      </c>
      <c r="E23" s="13">
        <v>1000000</v>
      </c>
      <c r="F23" s="13">
        <v>1000000</v>
      </c>
      <c r="G23" s="13">
        <v>1000000</v>
      </c>
      <c r="H23" s="13">
        <v>1000000</v>
      </c>
      <c r="I23" s="13">
        <v>1000000</v>
      </c>
      <c r="J23" s="13">
        <v>1000000</v>
      </c>
      <c r="K23" s="13">
        <v>1000000</v>
      </c>
      <c r="L23" s="13">
        <v>1000000</v>
      </c>
      <c r="M23" s="13">
        <v>1000000</v>
      </c>
      <c r="N23" s="13">
        <v>1000000</v>
      </c>
      <c r="O23" s="13">
        <v>1000000</v>
      </c>
      <c r="P23" s="13">
        <v>1000000</v>
      </c>
      <c r="Q23" s="13">
        <v>1000000</v>
      </c>
      <c r="R23" s="13">
        <v>1000000</v>
      </c>
      <c r="S23" s="13">
        <v>1000000</v>
      </c>
      <c r="T23" s="13">
        <v>1000000</v>
      </c>
      <c r="U23" s="13">
        <v>1000000</v>
      </c>
      <c r="V23" s="13">
        <v>1000000</v>
      </c>
      <c r="W23" s="13">
        <v>0</v>
      </c>
      <c r="X23" s="21">
        <v>17.4</v>
      </c>
      <c r="Y23" s="13">
        <v>280</v>
      </c>
      <c r="Z23" s="13">
        <v>248</v>
      </c>
      <c r="AA23" s="13">
        <v>248</v>
      </c>
      <c r="AB23" s="13">
        <v>260</v>
      </c>
      <c r="AC23" s="13">
        <v>243</v>
      </c>
      <c r="AD23" s="13">
        <v>259</v>
      </c>
    </row>
    <row x14ac:dyDescent="0.25" r="24" customHeight="1" ht="18">
      <c r="A24" s="6">
        <v>22</v>
      </c>
      <c r="B24" s="12">
        <v>338</v>
      </c>
      <c r="C24" s="12">
        <v>338</v>
      </c>
      <c r="D24" s="12">
        <v>341</v>
      </c>
      <c r="E24" s="12">
        <v>337</v>
      </c>
      <c r="F24" s="12">
        <v>337</v>
      </c>
      <c r="G24" s="12">
        <v>356</v>
      </c>
      <c r="H24" s="12">
        <v>360</v>
      </c>
      <c r="I24" s="12">
        <v>393</v>
      </c>
      <c r="J24" s="12">
        <v>359</v>
      </c>
      <c r="K24" s="12">
        <v>360</v>
      </c>
      <c r="L24" s="12">
        <v>379</v>
      </c>
      <c r="M24" s="12">
        <v>219</v>
      </c>
      <c r="N24" s="12">
        <v>219</v>
      </c>
      <c r="O24" s="12">
        <v>219</v>
      </c>
      <c r="P24" s="12">
        <v>219</v>
      </c>
      <c r="Q24" s="12">
        <v>219</v>
      </c>
      <c r="R24" s="20">
        <v>219</v>
      </c>
      <c r="S24" s="16">
        <v>23.3</v>
      </c>
      <c r="T24" s="16">
        <v>26.9</v>
      </c>
      <c r="U24" s="16">
        <v>28.2</v>
      </c>
      <c r="V24" s="16">
        <v>17.4</v>
      </c>
      <c r="W24" s="13">
        <v>1000000</v>
      </c>
      <c r="X24" s="12">
        <v>0</v>
      </c>
      <c r="Y24" s="12">
        <v>266</v>
      </c>
      <c r="Z24" s="12">
        <v>273</v>
      </c>
      <c r="AA24" s="12">
        <v>273</v>
      </c>
      <c r="AB24" s="12">
        <v>284</v>
      </c>
      <c r="AC24" s="12">
        <v>268</v>
      </c>
      <c r="AD24" s="12">
        <v>284</v>
      </c>
    </row>
    <row x14ac:dyDescent="0.25" r="25" customHeight="1" ht="18">
      <c r="A25" s="6">
        <v>23</v>
      </c>
      <c r="B25" s="12">
        <v>317</v>
      </c>
      <c r="C25" s="12">
        <v>317</v>
      </c>
      <c r="D25" s="12">
        <v>320</v>
      </c>
      <c r="E25" s="12">
        <v>316</v>
      </c>
      <c r="F25" s="12">
        <v>316</v>
      </c>
      <c r="G25" s="12">
        <v>335</v>
      </c>
      <c r="H25" s="12">
        <v>339</v>
      </c>
      <c r="I25" s="12">
        <v>372</v>
      </c>
      <c r="J25" s="12">
        <v>338</v>
      </c>
      <c r="K25" s="12">
        <v>339</v>
      </c>
      <c r="L25" s="12">
        <v>358</v>
      </c>
      <c r="M25" s="12">
        <v>258</v>
      </c>
      <c r="N25" s="12">
        <v>258</v>
      </c>
      <c r="O25" s="12">
        <v>258</v>
      </c>
      <c r="P25" s="12">
        <v>258</v>
      </c>
      <c r="Q25" s="12">
        <v>258</v>
      </c>
      <c r="R25" s="20">
        <v>258</v>
      </c>
      <c r="S25" s="12">
        <v>271</v>
      </c>
      <c r="T25" s="12">
        <v>267</v>
      </c>
      <c r="U25" s="12">
        <v>269</v>
      </c>
      <c r="V25" s="12">
        <v>280</v>
      </c>
      <c r="W25" s="13">
        <v>1000000</v>
      </c>
      <c r="X25" s="12">
        <v>266</v>
      </c>
      <c r="Y25" s="12">
        <v>0</v>
      </c>
      <c r="Z25" s="16">
        <v>30.2</v>
      </c>
      <c r="AA25" s="16">
        <v>30.2</v>
      </c>
      <c r="AB25" s="16">
        <v>41.5</v>
      </c>
      <c r="AC25" s="16">
        <v>31.7</v>
      </c>
      <c r="AD25" s="16">
        <v>41.2</v>
      </c>
    </row>
    <row x14ac:dyDescent="0.25" r="26" customHeight="1" ht="18">
      <c r="A26" s="6">
        <v>24</v>
      </c>
      <c r="B26" s="12">
        <v>342</v>
      </c>
      <c r="C26" s="12">
        <v>343</v>
      </c>
      <c r="D26" s="12">
        <v>345</v>
      </c>
      <c r="E26" s="12">
        <v>342</v>
      </c>
      <c r="F26" s="12">
        <v>342</v>
      </c>
      <c r="G26" s="12">
        <v>361</v>
      </c>
      <c r="H26" s="12">
        <v>365</v>
      </c>
      <c r="I26" s="12">
        <v>397</v>
      </c>
      <c r="J26" s="12">
        <v>338</v>
      </c>
      <c r="K26" s="12">
        <v>364</v>
      </c>
      <c r="L26" s="12">
        <v>383</v>
      </c>
      <c r="M26" s="12">
        <v>284</v>
      </c>
      <c r="N26" s="12">
        <v>284</v>
      </c>
      <c r="O26" s="12">
        <v>284</v>
      </c>
      <c r="P26" s="12">
        <v>284</v>
      </c>
      <c r="Q26" s="12">
        <v>284</v>
      </c>
      <c r="R26" s="20">
        <v>284</v>
      </c>
      <c r="S26" s="12">
        <v>278</v>
      </c>
      <c r="T26" s="12">
        <v>275</v>
      </c>
      <c r="U26" s="12">
        <v>276</v>
      </c>
      <c r="V26" s="12">
        <v>248</v>
      </c>
      <c r="W26" s="13">
        <v>1000000</v>
      </c>
      <c r="X26" s="12">
        <v>273</v>
      </c>
      <c r="Y26" s="16">
        <v>30.2</v>
      </c>
      <c r="Z26" s="12">
        <v>0</v>
      </c>
      <c r="AA26" s="12">
        <v>0</v>
      </c>
      <c r="AB26" s="16">
        <v>11.4</v>
      </c>
      <c r="AC26" s="16">
        <v>5.7</v>
      </c>
      <c r="AD26" s="16">
        <v>11.1</v>
      </c>
    </row>
    <row x14ac:dyDescent="0.25" r="27" customHeight="1" ht="18">
      <c r="A27" s="6">
        <v>25</v>
      </c>
      <c r="B27" s="12">
        <v>342</v>
      </c>
      <c r="C27" s="12">
        <v>343</v>
      </c>
      <c r="D27" s="12">
        <v>345</v>
      </c>
      <c r="E27" s="12">
        <v>342</v>
      </c>
      <c r="F27" s="12">
        <v>342</v>
      </c>
      <c r="G27" s="12">
        <v>361</v>
      </c>
      <c r="H27" s="12">
        <v>365</v>
      </c>
      <c r="I27" s="12">
        <v>397</v>
      </c>
      <c r="J27" s="12">
        <v>338</v>
      </c>
      <c r="K27" s="12">
        <v>364</v>
      </c>
      <c r="L27" s="12">
        <v>383</v>
      </c>
      <c r="M27" s="12">
        <v>284</v>
      </c>
      <c r="N27" s="12">
        <v>284</v>
      </c>
      <c r="O27" s="12">
        <v>284</v>
      </c>
      <c r="P27" s="12">
        <v>284</v>
      </c>
      <c r="Q27" s="12">
        <v>284</v>
      </c>
      <c r="R27" s="20">
        <v>284</v>
      </c>
      <c r="S27" s="12">
        <v>278</v>
      </c>
      <c r="T27" s="12">
        <v>275</v>
      </c>
      <c r="U27" s="12">
        <v>276</v>
      </c>
      <c r="V27" s="12">
        <v>248</v>
      </c>
      <c r="W27" s="13">
        <v>1000000</v>
      </c>
      <c r="X27" s="12">
        <v>273</v>
      </c>
      <c r="Y27" s="16">
        <v>30.2</v>
      </c>
      <c r="Z27" s="12">
        <v>0</v>
      </c>
      <c r="AA27" s="12">
        <v>0</v>
      </c>
      <c r="AB27" s="16">
        <v>11.4</v>
      </c>
      <c r="AC27" s="16">
        <v>5.7</v>
      </c>
      <c r="AD27" s="16">
        <v>11.1</v>
      </c>
    </row>
    <row x14ac:dyDescent="0.25" r="28" customHeight="1" ht="18">
      <c r="A28" s="6">
        <v>26</v>
      </c>
      <c r="B28" s="12">
        <v>354</v>
      </c>
      <c r="C28" s="12">
        <v>354</v>
      </c>
      <c r="D28" s="12">
        <v>357</v>
      </c>
      <c r="E28" s="12">
        <v>353</v>
      </c>
      <c r="F28" s="12">
        <v>353</v>
      </c>
      <c r="G28" s="12">
        <v>372</v>
      </c>
      <c r="H28" s="12">
        <v>376</v>
      </c>
      <c r="I28" s="12">
        <f>409</f>
      </c>
      <c r="J28" s="12">
        <v>375</v>
      </c>
      <c r="K28" s="12">
        <v>376</v>
      </c>
      <c r="L28" s="12">
        <v>395</v>
      </c>
      <c r="M28" s="12">
        <v>295</v>
      </c>
      <c r="N28" s="12">
        <v>295</v>
      </c>
      <c r="O28" s="12">
        <v>295</v>
      </c>
      <c r="P28" s="12">
        <v>295</v>
      </c>
      <c r="Q28" s="12">
        <v>295</v>
      </c>
      <c r="R28" s="20">
        <v>295</v>
      </c>
      <c r="S28" s="12">
        <v>290</v>
      </c>
      <c r="T28" s="12">
        <v>286</v>
      </c>
      <c r="U28" s="12">
        <v>287</v>
      </c>
      <c r="V28" s="12">
        <v>260</v>
      </c>
      <c r="W28" s="13">
        <v>1000000</v>
      </c>
      <c r="X28" s="12">
        <v>284</v>
      </c>
      <c r="Y28" s="16">
        <v>41.5</v>
      </c>
      <c r="Z28" s="16">
        <v>11.4</v>
      </c>
      <c r="AA28" s="16">
        <v>11.4</v>
      </c>
      <c r="AB28" s="12">
        <v>0</v>
      </c>
      <c r="AC28" s="12">
        <v>17</v>
      </c>
      <c r="AD28" s="16">
        <v>9.4</v>
      </c>
    </row>
    <row x14ac:dyDescent="0.25" r="29" customHeight="1" ht="18">
      <c r="A29" s="6">
        <v>27</v>
      </c>
      <c r="B29" s="12">
        <v>340</v>
      </c>
      <c r="C29" s="12">
        <v>344</v>
      </c>
      <c r="D29" s="12">
        <v>347</v>
      </c>
      <c r="E29" s="12">
        <v>343</v>
      </c>
      <c r="F29" s="12">
        <v>343</v>
      </c>
      <c r="G29" s="12">
        <v>362</v>
      </c>
      <c r="H29" s="12">
        <v>366</v>
      </c>
      <c r="I29" s="12">
        <v>399</v>
      </c>
      <c r="J29" s="12">
        <v>365</v>
      </c>
      <c r="K29" s="12">
        <v>366</v>
      </c>
      <c r="L29" s="12">
        <v>385</v>
      </c>
      <c r="M29" s="12">
        <v>285</v>
      </c>
      <c r="N29" s="12">
        <v>285</v>
      </c>
      <c r="O29" s="12">
        <v>285</v>
      </c>
      <c r="P29" s="12">
        <v>285</v>
      </c>
      <c r="Q29" s="12">
        <v>285</v>
      </c>
      <c r="R29" s="20">
        <v>285</v>
      </c>
      <c r="S29" s="12">
        <v>273</v>
      </c>
      <c r="T29" s="12">
        <v>269</v>
      </c>
      <c r="U29" s="12">
        <v>271</v>
      </c>
      <c r="V29" s="12">
        <v>243</v>
      </c>
      <c r="W29" s="13">
        <v>1000000</v>
      </c>
      <c r="X29" s="12">
        <v>268</v>
      </c>
      <c r="Y29" s="16">
        <v>31.7</v>
      </c>
      <c r="Z29" s="16">
        <v>5.7</v>
      </c>
      <c r="AA29" s="16">
        <v>5.7</v>
      </c>
      <c r="AB29" s="12">
        <v>17</v>
      </c>
      <c r="AC29" s="12">
        <v>0</v>
      </c>
      <c r="AD29" s="16">
        <v>16.7</v>
      </c>
    </row>
    <row x14ac:dyDescent="0.25" r="30" customHeight="1" ht="18">
      <c r="A30" s="6">
        <v>28</v>
      </c>
      <c r="B30" s="12">
        <v>353</v>
      </c>
      <c r="C30" s="12">
        <v>354</v>
      </c>
      <c r="D30" s="12">
        <v>356</v>
      </c>
      <c r="E30" s="12">
        <v>353</v>
      </c>
      <c r="F30" s="12">
        <v>353</v>
      </c>
      <c r="G30" s="12">
        <v>372</v>
      </c>
      <c r="H30" s="12">
        <v>376</v>
      </c>
      <c r="I30" s="12">
        <v>408</v>
      </c>
      <c r="J30" s="12">
        <v>365</v>
      </c>
      <c r="K30" s="12">
        <v>366</v>
      </c>
      <c r="L30" s="12">
        <v>394</v>
      </c>
      <c r="M30" s="12">
        <v>295</v>
      </c>
      <c r="N30" s="12">
        <v>295</v>
      </c>
      <c r="O30" s="12">
        <v>295</v>
      </c>
      <c r="P30" s="12">
        <v>295</v>
      </c>
      <c r="Q30" s="12">
        <v>295</v>
      </c>
      <c r="R30" s="20">
        <v>295</v>
      </c>
      <c r="S30" s="12">
        <v>289</v>
      </c>
      <c r="T30" s="12">
        <v>286</v>
      </c>
      <c r="U30" s="12">
        <v>287</v>
      </c>
      <c r="V30" s="12">
        <v>259</v>
      </c>
      <c r="W30" s="13">
        <v>1000000</v>
      </c>
      <c r="X30" s="12">
        <v>284</v>
      </c>
      <c r="Y30" s="16">
        <v>41.2</v>
      </c>
      <c r="Z30" s="16">
        <v>11.1</v>
      </c>
      <c r="AA30" s="16">
        <v>11.1</v>
      </c>
      <c r="AB30" s="16">
        <v>9.4</v>
      </c>
      <c r="AC30" s="16">
        <v>16.7</v>
      </c>
      <c r="AD30" s="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30"/>
  <sheetViews>
    <sheetView workbookViewId="0"/>
  </sheetViews>
  <sheetFormatPr defaultRowHeight="15" x14ac:dyDescent="0.25"/>
  <cols>
    <col min="1" max="1" style="10" width="13.005" customWidth="1" bestFit="1"/>
    <col min="2" max="2" style="18" width="8.290714285714287" customWidth="1" bestFit="1"/>
    <col min="3" max="3" style="18" width="6.147857142857143" customWidth="1" bestFit="1"/>
    <col min="4" max="4" style="18" width="5.862142857142857" customWidth="1" bestFit="1"/>
    <col min="5" max="5" style="18" width="6.005" customWidth="1" bestFit="1"/>
    <col min="6" max="6" style="18" width="5.862142857142857" customWidth="1" bestFit="1"/>
    <col min="7" max="7" style="18" width="5.719285714285714" customWidth="1" bestFit="1"/>
    <col min="8" max="8" style="18" width="5.862142857142857" customWidth="1" bestFit="1"/>
    <col min="9" max="9" style="18" width="5.719285714285714" customWidth="1" bestFit="1"/>
    <col min="10" max="10" style="18" width="5.862142857142857" customWidth="1" bestFit="1"/>
    <col min="11" max="11" style="18" width="5.862142857142857" customWidth="1" bestFit="1"/>
    <col min="12" max="12" style="18" width="5.862142857142857" customWidth="1" bestFit="1"/>
    <col min="13" max="13" style="18" width="5.719285714285714" customWidth="1" bestFit="1"/>
    <col min="14" max="14" style="18" width="5.576428571428571" customWidth="1" bestFit="1"/>
    <col min="15" max="15" style="18" width="5.862142857142857" customWidth="1" bestFit="1"/>
    <col min="16" max="16" style="18" width="5.576428571428571" customWidth="1" bestFit="1"/>
    <col min="17" max="17" style="18" width="5.576428571428571" customWidth="1" bestFit="1"/>
    <col min="18" max="18" style="18" width="5.862142857142857" customWidth="1" bestFit="1"/>
    <col min="19" max="19" style="18" width="5.862142857142857" customWidth="1" bestFit="1"/>
    <col min="20" max="20" style="18" width="5.576428571428571" customWidth="1" bestFit="1"/>
    <col min="21" max="21" style="18" width="5.576428571428571" customWidth="1" bestFit="1"/>
    <col min="22" max="22" style="18" width="5.862142857142857" customWidth="1" bestFit="1"/>
    <col min="23" max="23" style="19" width="6.147857142857143" customWidth="1" bestFit="1"/>
    <col min="24" max="24" style="18" width="5.719285714285714" customWidth="1" bestFit="1"/>
    <col min="25" max="25" style="18" width="5.719285714285714" customWidth="1" bestFit="1"/>
    <col min="26" max="26" style="18" width="5.862142857142857" customWidth="1" bestFit="1"/>
    <col min="27" max="27" style="18" width="5.862142857142857" customWidth="1" bestFit="1"/>
    <col min="28" max="28" style="18" width="5.862142857142857" customWidth="1" bestFit="1"/>
    <col min="29" max="29" style="18" width="5.719285714285714" customWidth="1" bestFit="1"/>
    <col min="30" max="30" style="18" width="5.576428571428571" customWidth="1" bestFit="1"/>
    <col min="31" max="31" style="11" width="13.005" customWidth="1" bestFit="1"/>
    <col min="32" max="32" style="11" width="13.005" customWidth="1" bestFit="1"/>
  </cols>
  <sheetData>
    <row x14ac:dyDescent="0.25" r="1" customHeight="1" ht="18">
      <c r="A1" s="3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3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4"/>
      <c r="AF1" s="4"/>
    </row>
    <row x14ac:dyDescent="0.25" r="2" customHeight="1" ht="18.75">
      <c r="A2" s="6">
        <v>0</v>
      </c>
      <c r="B2" s="14">
        <v>0</v>
      </c>
      <c r="C2" s="14">
        <f>17/60</f>
      </c>
      <c r="D2" s="14">
        <f>8/60</f>
      </c>
      <c r="E2" s="14">
        <f>13/60</f>
      </c>
      <c r="F2" s="14">
        <f>13/60</f>
      </c>
      <c r="G2" s="14">
        <f>1 + 4/60</f>
      </c>
      <c r="H2" s="14">
        <f>1 + 6/60</f>
      </c>
      <c r="I2" s="14">
        <f>2+7/60</f>
      </c>
      <c r="J2" s="14">
        <f>1 + 4/60</f>
      </c>
      <c r="K2" s="14">
        <f>J2</f>
      </c>
      <c r="L2" s="14">
        <f>1+40/60</f>
      </c>
      <c r="M2" s="14">
        <f>4+41/60</f>
      </c>
      <c r="N2" s="14">
        <f>4+41/60</f>
      </c>
      <c r="O2" s="14">
        <f>4+41/60</f>
      </c>
      <c r="P2" s="14">
        <f>4+41/60</f>
      </c>
      <c r="Q2" s="14">
        <f>4+41/60</f>
      </c>
      <c r="R2" s="14">
        <f>4+41/60</f>
      </c>
      <c r="S2" s="14">
        <f>6+36/60</f>
      </c>
      <c r="T2" s="14">
        <v>6.5</v>
      </c>
      <c r="U2" s="14">
        <f>6+34/60</f>
      </c>
      <c r="V2" s="14">
        <f>6+39/60</f>
      </c>
      <c r="W2" s="15"/>
      <c r="X2" s="14">
        <f>6+20/60</f>
      </c>
      <c r="Y2" s="14">
        <f>6+14/60</f>
      </c>
      <c r="Z2" s="14">
        <f>6+37/60</f>
      </c>
      <c r="AA2" s="14">
        <f>6+37/60</f>
      </c>
      <c r="AB2" s="14">
        <f>6+50/60</f>
      </c>
      <c r="AC2" s="14">
        <f>6+38/60</f>
      </c>
      <c r="AD2" s="14">
        <f>6+54/60</f>
      </c>
      <c r="AE2" s="4"/>
      <c r="AF2" s="4"/>
    </row>
    <row x14ac:dyDescent="0.25" r="3" customHeight="1" ht="18.75">
      <c r="A3" s="6">
        <v>1</v>
      </c>
      <c r="B3" s="14">
        <f>17/60</f>
      </c>
      <c r="C3" s="14">
        <v>0</v>
      </c>
      <c r="D3" s="14">
        <f>24/60</f>
      </c>
      <c r="E3" s="14">
        <f>7/60</f>
      </c>
      <c r="F3" s="14">
        <f>4/60</f>
      </c>
      <c r="G3" s="14">
        <f>1 + 16/60</f>
      </c>
      <c r="H3" s="14">
        <f>1+19/60</f>
      </c>
      <c r="I3" s="14">
        <f>2+20/60</f>
      </c>
      <c r="J3" s="14">
        <f>1+16/60</f>
      </c>
      <c r="K3" s="14">
        <f>1 + 17/60</f>
      </c>
      <c r="L3" s="14">
        <f>1+54/60</f>
      </c>
      <c r="M3" s="14">
        <f>4+45/60</f>
      </c>
      <c r="N3" s="14">
        <f>4+45/60</f>
      </c>
      <c r="O3" s="14">
        <f>4+45/60</f>
      </c>
      <c r="P3" s="14">
        <f>4+45/60</f>
      </c>
      <c r="Q3" s="14">
        <f>4+45/60</f>
      </c>
      <c r="R3" s="14">
        <f>4+45/60</f>
      </c>
      <c r="S3" s="14">
        <f>6+40/60</f>
      </c>
      <c r="T3" s="14">
        <f>6+35/60</f>
      </c>
      <c r="U3" s="14">
        <f>6+38/60</f>
      </c>
      <c r="V3" s="14">
        <f>6+45/60</f>
      </c>
      <c r="W3" s="15"/>
      <c r="X3" s="14">
        <f>6+26/60</f>
      </c>
      <c r="Y3" s="14">
        <f>6+20/60</f>
      </c>
      <c r="Z3" s="14">
        <f>6+43/60</f>
      </c>
      <c r="AA3" s="14">
        <f>6+43/60</f>
      </c>
      <c r="AB3" s="14">
        <f>6+56/60</f>
      </c>
      <c r="AC3" s="14">
        <f>6+44/60</f>
      </c>
      <c r="AD3" s="14">
        <f>6+59/60</f>
      </c>
      <c r="AE3" s="4"/>
      <c r="AF3" s="4"/>
    </row>
    <row x14ac:dyDescent="0.25" r="4" customHeight="1" ht="18.75">
      <c r="A4" s="6">
        <v>2</v>
      </c>
      <c r="B4" s="14">
        <f>8/60</f>
      </c>
      <c r="C4" s="14">
        <f>24/60</f>
      </c>
      <c r="D4" s="14">
        <v>0</v>
      </c>
      <c r="E4" s="14">
        <f>19/60</f>
      </c>
      <c r="F4" s="14">
        <f>19/60</f>
      </c>
      <c r="G4" s="14">
        <f>1+2/60</f>
      </c>
      <c r="H4" s="14">
        <f>1+5/60</f>
      </c>
      <c r="I4" s="14">
        <f>2+5/60</f>
      </c>
      <c r="J4" s="14">
        <f>1+5/60</f>
      </c>
      <c r="K4" s="14">
        <f>1+3/60</f>
      </c>
      <c r="L4" s="14">
        <f>1+38/60</f>
      </c>
      <c r="M4" s="14">
        <f>4+46/60</f>
      </c>
      <c r="N4" s="14">
        <f>4+46/60</f>
      </c>
      <c r="O4" s="14">
        <f>4+46/60</f>
      </c>
      <c r="P4" s="14">
        <f>4+46/60</f>
      </c>
      <c r="Q4" s="14">
        <f>4+46/60</f>
      </c>
      <c r="R4" s="14">
        <f>4+46/60</f>
      </c>
      <c r="S4" s="14">
        <f>6+41/60</f>
      </c>
      <c r="T4" s="14">
        <f>6+36/60</f>
      </c>
      <c r="U4" s="14">
        <f>6+39/60</f>
      </c>
      <c r="V4" s="14">
        <f>6+47/60</f>
      </c>
      <c r="W4" s="15"/>
      <c r="X4" s="14">
        <f>6+27/60</f>
      </c>
      <c r="Y4" s="14">
        <f>6+20/60</f>
      </c>
      <c r="Z4" s="14">
        <f>6+43/60</f>
      </c>
      <c r="AA4" s="14">
        <f>6+43/60</f>
      </c>
      <c r="AB4" s="14">
        <f>6+57/60</f>
      </c>
      <c r="AC4" s="14">
        <f>6+45/60</f>
      </c>
      <c r="AD4" s="14">
        <f>7</f>
      </c>
      <c r="AE4" s="4"/>
      <c r="AF4" s="4"/>
    </row>
    <row x14ac:dyDescent="0.25" r="5" customHeight="1" ht="18.75">
      <c r="A5" s="6">
        <v>3</v>
      </c>
      <c r="B5" s="14">
        <f>13/60</f>
      </c>
      <c r="C5" s="14">
        <f>7/60</f>
      </c>
      <c r="D5" s="14">
        <f>19/60</f>
      </c>
      <c r="E5" s="14">
        <v>0</v>
      </c>
      <c r="F5" s="14">
        <f>16/60</f>
      </c>
      <c r="G5" s="14">
        <f>1+12/60</f>
      </c>
      <c r="H5" s="14">
        <f>1+14/60</f>
      </c>
      <c r="I5" s="14">
        <f>2+16/60</f>
      </c>
      <c r="J5" s="14">
        <f>1+12/60</f>
      </c>
      <c r="K5" s="14">
        <f>1+12/60</f>
      </c>
      <c r="L5" s="14">
        <f>1+49/60</f>
      </c>
      <c r="M5" s="14">
        <f>4+42/60</f>
      </c>
      <c r="N5" s="14">
        <f>4+42/60</f>
      </c>
      <c r="O5" s="14">
        <f>4+42/60</f>
      </c>
      <c r="P5" s="14">
        <f>4+42/60</f>
      </c>
      <c r="Q5" s="14">
        <f>4+42/60</f>
      </c>
      <c r="R5" s="14">
        <f>4+42/60</f>
      </c>
      <c r="S5" s="14">
        <f>6+38/60</f>
      </c>
      <c r="T5" s="14">
        <f>6+33/60</f>
      </c>
      <c r="U5" s="14">
        <f>6+36/60</f>
      </c>
      <c r="V5" s="14">
        <f>6+43/60</f>
      </c>
      <c r="W5" s="15"/>
      <c r="X5" s="14">
        <f>6+24/60</f>
      </c>
      <c r="Y5" s="14">
        <f>6+17/60</f>
      </c>
      <c r="Z5" s="14">
        <f>6+40/60</f>
      </c>
      <c r="AA5" s="14">
        <f>6+40/60</f>
      </c>
      <c r="AB5" s="14">
        <f>6+53/60</f>
      </c>
      <c r="AC5" s="14">
        <f>6+42/60</f>
      </c>
      <c r="AD5" s="14">
        <f>6+57/60</f>
      </c>
      <c r="AE5" s="4"/>
      <c r="AF5" s="4"/>
    </row>
    <row x14ac:dyDescent="0.25" r="6" customHeight="1" ht="18.75">
      <c r="A6" s="6">
        <v>4</v>
      </c>
      <c r="B6" s="14">
        <f>13/60</f>
      </c>
      <c r="C6" s="14">
        <f>4/60</f>
      </c>
      <c r="D6" s="14">
        <f>19/60</f>
      </c>
      <c r="E6" s="14">
        <f>16/60</f>
      </c>
      <c r="F6" s="14">
        <v>0</v>
      </c>
      <c r="G6" s="14">
        <f>1+11/60</f>
      </c>
      <c r="H6" s="14">
        <f>1+13/60</f>
      </c>
      <c r="I6" s="14">
        <f>2+15/60</f>
      </c>
      <c r="J6" s="14">
        <f>1+11/60</f>
      </c>
      <c r="K6" s="14">
        <f>J6</f>
      </c>
      <c r="L6" s="14">
        <f>1+48/60</f>
      </c>
      <c r="M6" s="14">
        <f>4+42/60</f>
      </c>
      <c r="N6" s="14">
        <f>4+42/60</f>
      </c>
      <c r="O6" s="14">
        <f>4+42/60</f>
      </c>
      <c r="P6" s="14">
        <f>4+42/60</f>
      </c>
      <c r="Q6" s="14">
        <f>4+42/60</f>
      </c>
      <c r="R6" s="14">
        <f>4+42/60</f>
      </c>
      <c r="S6" s="14">
        <f>6+38/60</f>
      </c>
      <c r="T6" s="14">
        <f>6+33/60</f>
      </c>
      <c r="U6" s="14">
        <f>6+36/60</f>
      </c>
      <c r="V6" s="14">
        <f>6+43/60</f>
      </c>
      <c r="W6" s="15"/>
      <c r="X6" s="14">
        <f>6+24/60</f>
      </c>
      <c r="Y6" s="14">
        <f>6+16/60</f>
      </c>
      <c r="Z6" s="14">
        <f>6+39/60</f>
      </c>
      <c r="AA6" s="14">
        <f>6+39/60</f>
      </c>
      <c r="AB6" s="14">
        <f>6+52/60</f>
      </c>
      <c r="AC6" s="14">
        <f>6+40/60</f>
      </c>
      <c r="AD6" s="14">
        <f>6+56/60</f>
      </c>
      <c r="AE6" s="4"/>
      <c r="AF6" s="4"/>
    </row>
    <row x14ac:dyDescent="0.25" r="7" customHeight="1" ht="18.75">
      <c r="A7" s="6">
        <v>5</v>
      </c>
      <c r="B7" s="14">
        <f>1 + 4/60</f>
      </c>
      <c r="C7" s="14">
        <f>1 +16/60</f>
      </c>
      <c r="D7" s="14">
        <f>1+2/60</f>
      </c>
      <c r="E7" s="14">
        <f>1+12/60</f>
      </c>
      <c r="F7" s="14">
        <f>1+11/60</f>
      </c>
      <c r="G7" s="14">
        <v>0</v>
      </c>
      <c r="H7" s="14">
        <f>10/60</f>
      </c>
      <c r="I7" s="14">
        <f>1+12/60</f>
      </c>
      <c r="J7" s="14">
        <f>7/60</f>
      </c>
      <c r="K7" s="14">
        <f>7/60</f>
      </c>
      <c r="L7" s="14">
        <f>45/60</f>
      </c>
      <c r="M7" s="14">
        <f>4+17/60</f>
      </c>
      <c r="N7" s="14">
        <f>4+17/60</f>
      </c>
      <c r="O7" s="14">
        <f>4+17/60</f>
      </c>
      <c r="P7" s="14">
        <f>4+17/60</f>
      </c>
      <c r="Q7" s="14">
        <f>4+17/60</f>
      </c>
      <c r="R7" s="14">
        <f>4+17/60</f>
      </c>
      <c r="S7" s="14">
        <f>6+12/60</f>
      </c>
      <c r="T7" s="14">
        <f>6+7/60</f>
      </c>
      <c r="U7" s="14">
        <f>6+10/60</f>
      </c>
      <c r="V7" s="14">
        <f>6+18/60</f>
      </c>
      <c r="W7" s="15"/>
      <c r="X7" s="14">
        <f>5+58/60</f>
      </c>
      <c r="Y7" s="14">
        <f>5+51/60</f>
      </c>
      <c r="Z7" s="14">
        <f>6+14/60</f>
      </c>
      <c r="AA7" s="14">
        <f>6+14/60</f>
      </c>
      <c r="AB7" s="14">
        <f>6+27/60</f>
      </c>
      <c r="AC7" s="14">
        <f>6+16/60</f>
      </c>
      <c r="AD7" s="14">
        <f>6+31/60</f>
      </c>
      <c r="AE7" s="4"/>
      <c r="AF7" s="4"/>
    </row>
    <row x14ac:dyDescent="0.25" r="8" customHeight="1" ht="18.75">
      <c r="A8" s="6">
        <v>6</v>
      </c>
      <c r="B8" s="14">
        <f>1 + 6/60</f>
      </c>
      <c r="C8" s="14">
        <f>1+19/60</f>
      </c>
      <c r="D8" s="14">
        <f>1+5/60</f>
      </c>
      <c r="E8" s="14">
        <f>1+14/60</f>
      </c>
      <c r="F8" s="14">
        <f>1+13/60</f>
      </c>
      <c r="G8" s="14">
        <f>10/60</f>
      </c>
      <c r="H8" s="14">
        <v>0</v>
      </c>
      <c r="I8" s="14">
        <f>1+10/60</f>
      </c>
      <c r="J8" s="14">
        <f>4/60</f>
      </c>
      <c r="K8" s="14">
        <f>13/60</f>
      </c>
      <c r="L8" s="14">
        <f>43/60</f>
      </c>
      <c r="M8" s="14">
        <f>4+26/60</f>
      </c>
      <c r="N8" s="14">
        <f>4+26/60</f>
      </c>
      <c r="O8" s="14">
        <f>4+26/60</f>
      </c>
      <c r="P8" s="14">
        <f>4+26/60</f>
      </c>
      <c r="Q8" s="14">
        <f>4+26/60</f>
      </c>
      <c r="R8" s="14">
        <f>4+26/60</f>
      </c>
      <c r="S8" s="14">
        <f>6+23/60</f>
      </c>
      <c r="T8" s="14">
        <f>6+18/60</f>
      </c>
      <c r="U8" s="14">
        <f>6+21/60</f>
      </c>
      <c r="V8" s="14">
        <f>6+29/60</f>
      </c>
      <c r="W8" s="15"/>
      <c r="X8" s="14">
        <f>6+9/60</f>
      </c>
      <c r="Y8" s="14">
        <f>6+1/60</f>
      </c>
      <c r="Z8" s="14">
        <f>6+24/60</f>
      </c>
      <c r="AA8" s="14">
        <f>6+24/60</f>
      </c>
      <c r="AB8" s="14">
        <f>6+37/60</f>
      </c>
      <c r="AC8" s="14">
        <f>6+25/60</f>
      </c>
      <c r="AD8" s="14">
        <f>6+41/60</f>
      </c>
      <c r="AE8" s="4"/>
      <c r="AF8" s="4"/>
    </row>
    <row x14ac:dyDescent="0.25" r="9" customHeight="1" ht="18.75">
      <c r="A9" s="6">
        <v>7</v>
      </c>
      <c r="B9" s="14">
        <f>2+7/60</f>
      </c>
      <c r="C9" s="14">
        <f>2+20/60</f>
      </c>
      <c r="D9" s="14">
        <f>2+5/60</f>
      </c>
      <c r="E9" s="14">
        <f>2+16/60</f>
      </c>
      <c r="F9" s="14">
        <f>2+15/60</f>
      </c>
      <c r="G9" s="14">
        <f>1+12/60</f>
      </c>
      <c r="H9" s="14">
        <f>1+10/60</f>
      </c>
      <c r="I9" s="14">
        <v>0</v>
      </c>
      <c r="J9" s="14">
        <f>1+4/60</f>
      </c>
      <c r="K9" s="14">
        <f>1+3/60</f>
      </c>
      <c r="L9" s="14">
        <f>28/60</f>
      </c>
      <c r="M9" s="14">
        <f>5+26/60</f>
      </c>
      <c r="N9" s="14">
        <f>5+26/60</f>
      </c>
      <c r="O9" s="14">
        <f>5+26/60</f>
      </c>
      <c r="P9" s="14">
        <f>5+26/60</f>
      </c>
      <c r="Q9" s="14">
        <f>5+26/60</f>
      </c>
      <c r="R9" s="14">
        <f>5+26/60</f>
      </c>
      <c r="S9" s="14">
        <f>7+25/60</f>
      </c>
      <c r="T9" s="14">
        <f>7+19/60</f>
      </c>
      <c r="U9" s="14">
        <f>7+23/60</f>
      </c>
      <c r="V9" s="14">
        <v>7.5</v>
      </c>
      <c r="W9" s="15"/>
      <c r="X9" s="14">
        <f>7+10/60</f>
      </c>
      <c r="Y9" s="14">
        <f>7+3/60</f>
      </c>
      <c r="Z9" s="14">
        <f>7+26/60</f>
      </c>
      <c r="AA9" s="14">
        <f>7+26/60</f>
      </c>
      <c r="AB9" s="14">
        <f>7+39/60</f>
      </c>
      <c r="AC9" s="14">
        <f>7+28/60</f>
      </c>
      <c r="AD9" s="14">
        <f>7+43/60</f>
      </c>
      <c r="AE9" s="4"/>
      <c r="AF9" s="4"/>
    </row>
    <row x14ac:dyDescent="0.25" r="10" customHeight="1" ht="18.75">
      <c r="A10" s="6">
        <v>8</v>
      </c>
      <c r="B10" s="14">
        <f>1 + 4/60</f>
      </c>
      <c r="C10" s="14">
        <f>1+16/60</f>
      </c>
      <c r="D10" s="14">
        <f>1+5/60</f>
      </c>
      <c r="E10" s="14">
        <f>1+12/60</f>
      </c>
      <c r="F10" s="14">
        <f>1+11/60</f>
      </c>
      <c r="G10" s="14">
        <f>7/60</f>
      </c>
      <c r="H10" s="14">
        <f>4/60</f>
      </c>
      <c r="I10" s="14">
        <f>1+4/60</f>
      </c>
      <c r="J10" s="14">
        <v>0</v>
      </c>
      <c r="K10" s="14">
        <f>19/60</f>
      </c>
      <c r="L10" s="14">
        <f>42/60</f>
      </c>
      <c r="M10" s="14">
        <f>4+24/60</f>
      </c>
      <c r="N10" s="14">
        <f>4+24/60</f>
      </c>
      <c r="O10" s="14">
        <f>4+24/60</f>
      </c>
      <c r="P10" s="14">
        <f>4+24/60</f>
      </c>
      <c r="Q10" s="14">
        <f>4+24/60</f>
      </c>
      <c r="R10" s="14">
        <f>4+24/60</f>
      </c>
      <c r="S10" s="14">
        <f>6+23/60</f>
      </c>
      <c r="T10" s="14">
        <f>6+17/60</f>
      </c>
      <c r="U10" s="14">
        <f>6+21/60</f>
      </c>
      <c r="V10" s="14">
        <f>6+28/60</f>
      </c>
      <c r="W10" s="15"/>
      <c r="X10" s="14">
        <f>6+8/60</f>
      </c>
      <c r="Y10" s="14">
        <v>6</v>
      </c>
      <c r="Z10" s="14">
        <v>6</v>
      </c>
      <c r="AA10" s="14">
        <v>6</v>
      </c>
      <c r="AB10" s="16">
        <f>6+36/60</f>
      </c>
      <c r="AC10" s="14">
        <f>6+24/60</f>
      </c>
      <c r="AD10" s="14">
        <f>6+25/60</f>
      </c>
      <c r="AE10" s="4"/>
      <c r="AF10" s="4"/>
    </row>
    <row x14ac:dyDescent="0.25" r="11" customHeight="1" ht="18.75">
      <c r="A11" s="6">
        <v>9</v>
      </c>
      <c r="B11" s="14">
        <f>B10</f>
      </c>
      <c r="C11" s="14">
        <f>1+17/60</f>
      </c>
      <c r="D11" s="14">
        <f>1+3/60</f>
      </c>
      <c r="E11" s="14">
        <f>1+12/60</f>
      </c>
      <c r="F11" s="14">
        <f>F10</f>
      </c>
      <c r="G11" s="14">
        <f>7/60</f>
      </c>
      <c r="H11" s="14">
        <f>13/60</f>
      </c>
      <c r="I11" s="14">
        <f>1+3/60</f>
      </c>
      <c r="J11" s="14">
        <f>19/60</f>
      </c>
      <c r="K11" s="14">
        <v>0</v>
      </c>
      <c r="L11" s="14">
        <f>40/60</f>
      </c>
      <c r="M11" s="16">
        <f>4+23/60</f>
      </c>
      <c r="N11" s="16">
        <f>4+23/60</f>
      </c>
      <c r="O11" s="16">
        <f>4+23/60</f>
      </c>
      <c r="P11" s="16">
        <f>4+23/60</f>
      </c>
      <c r="Q11" s="16">
        <f>4+23/60</f>
      </c>
      <c r="R11" s="16">
        <f>4+23/60</f>
      </c>
      <c r="S11" s="14">
        <f>6+22/60</f>
      </c>
      <c r="T11" s="14">
        <f>6+16/60</f>
      </c>
      <c r="U11" s="14">
        <f>6+20/60</f>
      </c>
      <c r="V11" s="14">
        <f>6+27/60</f>
      </c>
      <c r="W11" s="15"/>
      <c r="X11" s="14">
        <f>6+7/60</f>
      </c>
      <c r="Y11" s="14">
        <f>5+59/60</f>
      </c>
      <c r="Z11" s="14">
        <f>6+22/60</f>
      </c>
      <c r="AA11" s="14">
        <f>6+22/60</f>
      </c>
      <c r="AB11" s="14">
        <f>6+35/60</f>
      </c>
      <c r="AC11" s="14">
        <f>6+23/60</f>
      </c>
      <c r="AD11" s="14">
        <f>6+24/60</f>
      </c>
      <c r="AE11" s="4"/>
      <c r="AF11" s="4"/>
    </row>
    <row x14ac:dyDescent="0.25" r="12" customHeight="1" ht="18.75">
      <c r="A12" s="6">
        <v>10</v>
      </c>
      <c r="B12" s="14">
        <f>L2</f>
      </c>
      <c r="C12" s="14">
        <f>1+54/60</f>
      </c>
      <c r="D12" s="14">
        <f>1+38/60</f>
      </c>
      <c r="E12" s="14">
        <f>1+49/60</f>
      </c>
      <c r="F12" s="14">
        <f>1+48/60</f>
      </c>
      <c r="G12" s="14">
        <f>45/60</f>
      </c>
      <c r="H12" s="14">
        <f>43/60</f>
      </c>
      <c r="I12" s="14">
        <f>28/60</f>
      </c>
      <c r="J12" s="14">
        <f>42/60</f>
      </c>
      <c r="K12" s="14">
        <f>40/60</f>
      </c>
      <c r="L12" s="14">
        <v>0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f>6+58/60</f>
      </c>
      <c r="T12" s="14">
        <f>6+53/60</f>
      </c>
      <c r="U12" s="14">
        <f>6+56/60</f>
      </c>
      <c r="V12" s="14">
        <f>7+4/60</f>
      </c>
      <c r="W12" s="15"/>
      <c r="X12" s="14">
        <f>6+44/60</f>
      </c>
      <c r="Y12" s="14">
        <f>6+37/60</f>
      </c>
      <c r="Z12" s="14">
        <v>7</v>
      </c>
      <c r="AA12" s="14">
        <v>7</v>
      </c>
      <c r="AB12" s="14">
        <f>7+13/60</f>
      </c>
      <c r="AC12" s="14">
        <f>7+1/60</f>
      </c>
      <c r="AD12" s="14">
        <f>7+16/60</f>
      </c>
      <c r="AE12" s="4"/>
      <c r="AF12" s="4"/>
    </row>
    <row x14ac:dyDescent="0.25" r="13" customHeight="1" ht="18.75">
      <c r="A13" s="6">
        <v>11</v>
      </c>
      <c r="B13" s="14">
        <f>4+41/60</f>
      </c>
      <c r="C13" s="14">
        <f>4+45/60</f>
      </c>
      <c r="D13" s="14">
        <f>4+46/60</f>
      </c>
      <c r="E13" s="14">
        <f>4+42/60</f>
      </c>
      <c r="F13" s="14">
        <f>4+42/60</f>
      </c>
      <c r="G13" s="14">
        <f>4+17/60</f>
      </c>
      <c r="H13" s="14">
        <f>4+26/60</f>
      </c>
      <c r="I13" s="14">
        <f>5+26/60</f>
      </c>
      <c r="J13" s="14">
        <f>4+24/60</f>
      </c>
      <c r="K13" s="16">
        <f>4+23/60</f>
      </c>
      <c r="L13" s="14">
        <v>5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f>5+5/60</f>
      </c>
      <c r="T13" s="14">
        <f>4+59/60</f>
      </c>
      <c r="U13" s="14">
        <f>5+3/60</f>
      </c>
      <c r="V13" s="14">
        <f>5+10/60</f>
      </c>
      <c r="W13" s="15"/>
      <c r="X13" s="14">
        <f>4+5/6</f>
      </c>
      <c r="Y13" s="14">
        <f>4+55/60</f>
      </c>
      <c r="Z13" s="14">
        <f>5+19/60</f>
      </c>
      <c r="AA13" s="14">
        <f>5+19/60</f>
      </c>
      <c r="AB13" s="14">
        <f>5+32/60</f>
      </c>
      <c r="AC13" s="14">
        <f>5+20/60</f>
      </c>
      <c r="AD13" s="14">
        <f>5+36/60</f>
      </c>
      <c r="AE13" s="4"/>
      <c r="AF13" s="4"/>
    </row>
    <row x14ac:dyDescent="0.25" r="14" customHeight="1" ht="18.75">
      <c r="A14" s="6">
        <v>12</v>
      </c>
      <c r="B14" s="14">
        <f>4+41/60</f>
      </c>
      <c r="C14" s="14">
        <f>4+45/60</f>
      </c>
      <c r="D14" s="14">
        <f>4+46/60</f>
      </c>
      <c r="E14" s="14">
        <f>4+42/60</f>
      </c>
      <c r="F14" s="14">
        <f>4+42/60</f>
      </c>
      <c r="G14" s="14">
        <f>4+17/60</f>
      </c>
      <c r="H14" s="14">
        <f>4+26/60</f>
      </c>
      <c r="I14" s="14">
        <f>5+26/60</f>
      </c>
      <c r="J14" s="14">
        <f>4+24/60</f>
      </c>
      <c r="K14" s="16">
        <f>4+23/60</f>
      </c>
      <c r="L14" s="14">
        <v>5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f>5+5/60</f>
      </c>
      <c r="T14" s="14">
        <f>4+59/60</f>
      </c>
      <c r="U14" s="14">
        <f>5+3/60</f>
      </c>
      <c r="V14" s="14">
        <f>5+10/60</f>
      </c>
      <c r="W14" s="15"/>
      <c r="X14" s="14">
        <f>4+5/6</f>
      </c>
      <c r="Y14" s="14">
        <f>4+55/60</f>
      </c>
      <c r="Z14" s="14">
        <f>5+19/60</f>
      </c>
      <c r="AA14" s="14">
        <f>5+19/60</f>
      </c>
      <c r="AB14" s="14">
        <f>5+32/60</f>
      </c>
      <c r="AC14" s="14">
        <f>5+20/60</f>
      </c>
      <c r="AD14" s="14">
        <f>5+36/60</f>
      </c>
      <c r="AE14" s="4"/>
      <c r="AF14" s="4"/>
    </row>
    <row x14ac:dyDescent="0.25" r="15" customHeight="1" ht="18.75">
      <c r="A15" s="6">
        <v>13</v>
      </c>
      <c r="B15" s="14">
        <f>4+41/60</f>
      </c>
      <c r="C15" s="14">
        <f>4+45/60</f>
      </c>
      <c r="D15" s="14">
        <f>4+46/60</f>
      </c>
      <c r="E15" s="14">
        <f>4+42/60</f>
      </c>
      <c r="F15" s="14">
        <f>4+42/60</f>
      </c>
      <c r="G15" s="14">
        <f>4+17/60</f>
      </c>
      <c r="H15" s="14">
        <f>4+26/60</f>
      </c>
      <c r="I15" s="14">
        <f>5+26/60</f>
      </c>
      <c r="J15" s="14">
        <f>4+24/60</f>
      </c>
      <c r="K15" s="16">
        <f>4+23/60</f>
      </c>
      <c r="L15" s="14">
        <v>5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f>5+5/60</f>
      </c>
      <c r="T15" s="14">
        <f>4+59/60</f>
      </c>
      <c r="U15" s="14">
        <f>5+3/60</f>
      </c>
      <c r="V15" s="14">
        <f>5+10/60</f>
      </c>
      <c r="W15" s="15"/>
      <c r="X15" s="14">
        <f>4+5/6</f>
      </c>
      <c r="Y15" s="14">
        <f>4+55/60</f>
      </c>
      <c r="Z15" s="14">
        <f>5+19/60</f>
      </c>
      <c r="AA15" s="14">
        <f>5+19/60</f>
      </c>
      <c r="AB15" s="14">
        <f>5+32/60</f>
      </c>
      <c r="AC15" s="14">
        <f>5+20/60</f>
      </c>
      <c r="AD15" s="14">
        <f>5+36/60</f>
      </c>
      <c r="AE15" s="4"/>
      <c r="AF15" s="4"/>
    </row>
    <row x14ac:dyDescent="0.25" r="16" customHeight="1" ht="18.75">
      <c r="A16" s="6">
        <v>14</v>
      </c>
      <c r="B16" s="14">
        <f>4+41/60</f>
      </c>
      <c r="C16" s="14">
        <f>4+45/60</f>
      </c>
      <c r="D16" s="14">
        <f>4+46/60</f>
      </c>
      <c r="E16" s="14">
        <f>4+42/60</f>
      </c>
      <c r="F16" s="14">
        <f>4+42/60</f>
      </c>
      <c r="G16" s="14">
        <f>4+17/60</f>
      </c>
      <c r="H16" s="14">
        <f>4+26/60</f>
      </c>
      <c r="I16" s="14">
        <f>5+26/60</f>
      </c>
      <c r="J16" s="14">
        <f>4+24/60</f>
      </c>
      <c r="K16" s="16">
        <f>4+23/60</f>
      </c>
      <c r="L16" s="14">
        <v>5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f>5+5/60</f>
      </c>
      <c r="T16" s="14">
        <f>4+59/60</f>
      </c>
      <c r="U16" s="14">
        <f>5+3/60</f>
      </c>
      <c r="V16" s="14">
        <f>5+10/60</f>
      </c>
      <c r="W16" s="15"/>
      <c r="X16" s="14">
        <f>4+5/6</f>
      </c>
      <c r="Y16" s="14">
        <f>4+55/60</f>
      </c>
      <c r="Z16" s="14">
        <f>5+19/60</f>
      </c>
      <c r="AA16" s="14">
        <f>5+19/60</f>
      </c>
      <c r="AB16" s="14">
        <f>5+32/60</f>
      </c>
      <c r="AC16" s="14">
        <f>5+20/60</f>
      </c>
      <c r="AD16" s="14">
        <f>5+36/60</f>
      </c>
      <c r="AE16" s="14"/>
      <c r="AF16" s="14"/>
    </row>
    <row x14ac:dyDescent="0.25" r="17" customHeight="1" ht="18.75">
      <c r="A17" s="6">
        <v>15</v>
      </c>
      <c r="B17" s="14">
        <f>4+41/60</f>
      </c>
      <c r="C17" s="14">
        <f>4+45/60</f>
      </c>
      <c r="D17" s="14">
        <f>4+46/60</f>
      </c>
      <c r="E17" s="14">
        <f>4+42/60</f>
      </c>
      <c r="F17" s="14">
        <f>4+42/60</f>
      </c>
      <c r="G17" s="14">
        <f>4+17/60</f>
      </c>
      <c r="H17" s="14">
        <f>4+26/60</f>
      </c>
      <c r="I17" s="14">
        <f>5+26/60</f>
      </c>
      <c r="J17" s="14">
        <f>4+24/60</f>
      </c>
      <c r="K17" s="16">
        <f>4+23/60</f>
      </c>
      <c r="L17" s="14">
        <v>5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f>5+5/60</f>
      </c>
      <c r="T17" s="14">
        <f>4+59/60</f>
      </c>
      <c r="U17" s="14">
        <f>5+3/60</f>
      </c>
      <c r="V17" s="14">
        <f>5+10/60</f>
      </c>
      <c r="W17" s="15"/>
      <c r="X17" s="14">
        <f>4+5/6</f>
      </c>
      <c r="Y17" s="14">
        <f>4+55/60</f>
      </c>
      <c r="Z17" s="14">
        <f>5+19/60</f>
      </c>
      <c r="AA17" s="14">
        <f>5+19/60</f>
      </c>
      <c r="AB17" s="14">
        <f>5+32/60</f>
      </c>
      <c r="AC17" s="14">
        <f>5+20/60</f>
      </c>
      <c r="AD17" s="14">
        <f>5+36/60</f>
      </c>
      <c r="AE17" s="14"/>
      <c r="AF17" s="4"/>
    </row>
    <row x14ac:dyDescent="0.25" r="18" customHeight="1" ht="18.75">
      <c r="A18" s="6">
        <v>16</v>
      </c>
      <c r="B18" s="14">
        <f>4+41/60</f>
      </c>
      <c r="C18" s="14">
        <f>4+45/60</f>
      </c>
      <c r="D18" s="14">
        <f>4+46/60</f>
      </c>
      <c r="E18" s="14">
        <f>4+42/60</f>
      </c>
      <c r="F18" s="14">
        <f>4+42/60</f>
      </c>
      <c r="G18" s="14">
        <f>4+17/60</f>
      </c>
      <c r="H18" s="14">
        <f>4+26/60</f>
      </c>
      <c r="I18" s="14">
        <f>5+26/60</f>
      </c>
      <c r="J18" s="14">
        <f>4+24/60</f>
      </c>
      <c r="K18" s="16">
        <f>4+23/60</f>
      </c>
      <c r="L18" s="14">
        <v>5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f>5+5/60</f>
      </c>
      <c r="T18" s="14">
        <f>4+59/60</f>
      </c>
      <c r="U18" s="14">
        <f>5+3/60</f>
      </c>
      <c r="V18" s="14">
        <f>5+10/60</f>
      </c>
      <c r="W18" s="15"/>
      <c r="X18" s="14">
        <f>4+5/6</f>
      </c>
      <c r="Y18" s="14">
        <f>4+55/60</f>
      </c>
      <c r="Z18" s="14">
        <f>5+19/60</f>
      </c>
      <c r="AA18" s="14">
        <f>5+19/60</f>
      </c>
      <c r="AB18" s="14">
        <f>5+32/60</f>
      </c>
      <c r="AC18" s="14">
        <f>5+20/60</f>
      </c>
      <c r="AD18" s="14">
        <f>5+36/60</f>
      </c>
      <c r="AE18" s="4"/>
      <c r="AF18" s="4"/>
    </row>
    <row x14ac:dyDescent="0.25" r="19" customHeight="1" ht="18.75">
      <c r="A19" s="6">
        <v>17</v>
      </c>
      <c r="B19" s="14">
        <f>6+36/60</f>
      </c>
      <c r="C19" s="14">
        <f>6+40/60</f>
      </c>
      <c r="D19" s="14">
        <f>6+41/60</f>
      </c>
      <c r="E19" s="14">
        <f>6+38/60</f>
      </c>
      <c r="F19" s="14">
        <f>6+38/60</f>
      </c>
      <c r="G19" s="14">
        <f>6+12/60</f>
      </c>
      <c r="H19" s="14">
        <f>6+23/60</f>
      </c>
      <c r="I19" s="14">
        <f>7+25/60</f>
      </c>
      <c r="J19" s="14">
        <f>6+23/60</f>
      </c>
      <c r="K19" s="14">
        <f>6+22/60</f>
      </c>
      <c r="L19" s="14">
        <f>6+58/60</f>
      </c>
      <c r="M19" s="14">
        <f>5+5/60</f>
      </c>
      <c r="N19" s="14">
        <f>5+5/60</f>
      </c>
      <c r="O19" s="14">
        <f>5+5/60</f>
      </c>
      <c r="P19" s="14">
        <f>5+5/60</f>
      </c>
      <c r="Q19" s="14">
        <f>5+5/60</f>
      </c>
      <c r="R19" s="14">
        <f>5+5/60</f>
      </c>
      <c r="S19" s="14">
        <v>0</v>
      </c>
      <c r="T19" s="14">
        <f>8/60</f>
      </c>
      <c r="U19" s="14">
        <f>10/60</f>
      </c>
      <c r="V19" s="14">
        <f>16/60</f>
      </c>
      <c r="W19" s="15"/>
      <c r="X19" s="14">
        <f>36/60</f>
      </c>
      <c r="Y19" s="14">
        <f>4+49/60</f>
      </c>
      <c r="Z19" s="14">
        <f>4+41/60</f>
      </c>
      <c r="AA19" s="14">
        <f>4+41/60</f>
      </c>
      <c r="AB19" s="14">
        <f>4+54/60</f>
      </c>
      <c r="AC19" s="14">
        <f>4+34/60</f>
      </c>
      <c r="AD19" s="14">
        <f>4+58/60</f>
      </c>
      <c r="AE19" s="4"/>
      <c r="AF19" s="4"/>
    </row>
    <row x14ac:dyDescent="0.25" r="20" customHeight="1" ht="18.75">
      <c r="A20" s="6">
        <v>18</v>
      </c>
      <c r="B20" s="14">
        <v>6.5</v>
      </c>
      <c r="C20" s="14">
        <f>6+35/60</f>
      </c>
      <c r="D20" s="14">
        <f>6+36/60</f>
      </c>
      <c r="E20" s="14">
        <f>6+33/60</f>
      </c>
      <c r="F20" s="14">
        <f>6+33/60</f>
      </c>
      <c r="G20" s="14">
        <f>6+7/60</f>
      </c>
      <c r="H20" s="14">
        <f>6+18/60</f>
      </c>
      <c r="I20" s="14">
        <f>7+19/60</f>
      </c>
      <c r="J20" s="14">
        <f>6+17/60</f>
      </c>
      <c r="K20" s="14">
        <f>6+16/60</f>
      </c>
      <c r="L20" s="14">
        <f>6+53/60</f>
      </c>
      <c r="M20" s="14">
        <f>4+59/60</f>
      </c>
      <c r="N20" s="14">
        <f>4+59/60</f>
      </c>
      <c r="O20" s="14">
        <f>4+59/60</f>
      </c>
      <c r="P20" s="14">
        <f>4+59/60</f>
      </c>
      <c r="Q20" s="14">
        <f>4+59/60</f>
      </c>
      <c r="R20" s="14">
        <f>4+59/60</f>
      </c>
      <c r="S20" s="14">
        <f>8/60</f>
      </c>
      <c r="T20" s="14">
        <v>0</v>
      </c>
      <c r="U20" s="14">
        <f>6/60</f>
      </c>
      <c r="V20" s="14">
        <f>23/60</f>
      </c>
      <c r="W20" s="15"/>
      <c r="X20" s="14">
        <f>43/60</f>
      </c>
      <c r="Y20" s="14">
        <f>4+44/60</f>
      </c>
      <c r="Z20" s="14">
        <f>4+36/60</f>
      </c>
      <c r="AA20" s="14">
        <f>4+36/60</f>
      </c>
      <c r="AB20" s="14">
        <f>4+49/60</f>
      </c>
      <c r="AC20" s="14">
        <f>4.5</f>
      </c>
      <c r="AD20" s="14">
        <f>4+52/60</f>
      </c>
      <c r="AE20" s="4"/>
      <c r="AF20" s="4"/>
    </row>
    <row x14ac:dyDescent="0.25" r="21" customHeight="1" ht="18.75">
      <c r="A21" s="6">
        <v>19</v>
      </c>
      <c r="B21" s="14">
        <f>6+34/60</f>
      </c>
      <c r="C21" s="14">
        <f>6+38/60</f>
      </c>
      <c r="D21" s="14">
        <f>6+39/60</f>
      </c>
      <c r="E21" s="14">
        <f>6+36/60</f>
      </c>
      <c r="F21" s="14">
        <f>6+36/60</f>
      </c>
      <c r="G21" s="14">
        <f>6+10/60</f>
      </c>
      <c r="H21" s="14">
        <f>6+21/60</f>
      </c>
      <c r="I21" s="14">
        <f>7+23/60</f>
      </c>
      <c r="J21" s="14">
        <f>6+21/60</f>
      </c>
      <c r="K21" s="14">
        <f>6+20/60</f>
      </c>
      <c r="L21" s="14">
        <f>6+56/60</f>
      </c>
      <c r="M21" s="14">
        <f>5+3/60</f>
      </c>
      <c r="N21" s="14">
        <f>5+3/60</f>
      </c>
      <c r="O21" s="14">
        <f>5+3/60</f>
      </c>
      <c r="P21" s="14">
        <f>5+3/60</f>
      </c>
      <c r="Q21" s="14">
        <f>5+3/60</f>
      </c>
      <c r="R21" s="14">
        <f>5+3/60</f>
      </c>
      <c r="S21" s="14">
        <f>10/60</f>
      </c>
      <c r="T21" s="14">
        <f>6/60</f>
      </c>
      <c r="U21" s="14">
        <v>0</v>
      </c>
      <c r="V21" s="14">
        <f>22/60</f>
      </c>
      <c r="W21" s="15"/>
      <c r="X21" s="14">
        <f>42/60</f>
      </c>
      <c r="Y21" s="14">
        <f>4+46/60</f>
      </c>
      <c r="Z21" s="14">
        <f>4+38/60</f>
      </c>
      <c r="AA21" s="14">
        <f>4+38/60</f>
      </c>
      <c r="AB21" s="14">
        <f>4+51/60</f>
      </c>
      <c r="AC21" s="14">
        <v>4.5</v>
      </c>
      <c r="AD21" s="14">
        <f>4+54/60</f>
      </c>
      <c r="AE21" s="4"/>
      <c r="AF21" s="4"/>
    </row>
    <row x14ac:dyDescent="0.25" r="22" customHeight="1" ht="18.75">
      <c r="A22" s="6">
        <v>20</v>
      </c>
      <c r="B22" s="14">
        <f>6+39/60</f>
      </c>
      <c r="C22" s="14">
        <f>6+45/60</f>
      </c>
      <c r="D22" s="14">
        <f>6+47/60</f>
      </c>
      <c r="E22" s="14">
        <f>6+43/60</f>
      </c>
      <c r="F22" s="14">
        <f>6+43/60</f>
      </c>
      <c r="G22" s="14">
        <f>6+18/60</f>
      </c>
      <c r="H22" s="14">
        <f>6+29/60</f>
      </c>
      <c r="I22" s="14">
        <v>7.5</v>
      </c>
      <c r="J22" s="14">
        <f>6+28/60</f>
      </c>
      <c r="K22" s="14">
        <f>6+27/60</f>
      </c>
      <c r="L22" s="14">
        <f>7+4/60</f>
      </c>
      <c r="M22" s="14">
        <f>5+10/60</f>
      </c>
      <c r="N22" s="14">
        <f>5+10/60</f>
      </c>
      <c r="O22" s="14">
        <f>5+10/60</f>
      </c>
      <c r="P22" s="14">
        <f>5+10/60</f>
      </c>
      <c r="Q22" s="14">
        <f>5+10/60</f>
      </c>
      <c r="R22" s="14">
        <f>5+10/60</f>
      </c>
      <c r="S22" s="14">
        <f>16/60</f>
      </c>
      <c r="T22" s="14">
        <f>23/60</f>
      </c>
      <c r="U22" s="14">
        <f>22/60</f>
      </c>
      <c r="V22" s="14">
        <v>0</v>
      </c>
      <c r="W22" s="15"/>
      <c r="X22" s="14">
        <f>28/60</f>
      </c>
      <c r="Y22" s="14">
        <f>4+55/60</f>
      </c>
      <c r="Z22" s="14">
        <f>4+12/60</f>
      </c>
      <c r="AA22" s="14">
        <f>4+12/60</f>
      </c>
      <c r="AB22" s="14">
        <f>4+25/60</f>
      </c>
      <c r="AC22" s="14">
        <f>4+5/60</f>
      </c>
      <c r="AD22" s="14">
        <f>4.5</f>
      </c>
      <c r="AE22" s="4"/>
      <c r="AF22" s="4"/>
    </row>
    <row x14ac:dyDescent="0.25" r="23" customHeight="1" ht="18.75">
      <c r="A23" s="17">
        <v>21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>
        <v>0</v>
      </c>
      <c r="X23" s="15"/>
      <c r="Y23" s="15"/>
      <c r="Z23" s="15"/>
      <c r="AA23" s="15"/>
      <c r="AB23" s="15"/>
      <c r="AC23" s="15"/>
      <c r="AD23" s="15"/>
      <c r="AE23" s="4"/>
      <c r="AF23" s="4"/>
    </row>
    <row x14ac:dyDescent="0.25" r="24" customHeight="1" ht="18.75">
      <c r="A24" s="6">
        <v>22</v>
      </c>
      <c r="B24" s="14">
        <f>6+20/60</f>
      </c>
      <c r="C24" s="14">
        <f>6+26/60</f>
      </c>
      <c r="D24" s="14">
        <f>6+27/60</f>
      </c>
      <c r="E24" s="14">
        <f>6+24/60</f>
      </c>
      <c r="F24" s="14">
        <f>6+24/60</f>
      </c>
      <c r="G24" s="14">
        <f>5+58/60</f>
      </c>
      <c r="H24" s="14">
        <f>6+9/60</f>
      </c>
      <c r="I24" s="14">
        <f>7+10/60</f>
      </c>
      <c r="J24" s="14">
        <f>6+8/60</f>
      </c>
      <c r="K24" s="14">
        <f>6+7/60</f>
      </c>
      <c r="L24" s="14">
        <f>6+44/60</f>
      </c>
      <c r="M24" s="14">
        <f>4+5/6</f>
      </c>
      <c r="N24" s="14">
        <f>4+5/6</f>
      </c>
      <c r="O24" s="14">
        <f>4+5/6</f>
      </c>
      <c r="P24" s="14">
        <f>4+5/6</f>
      </c>
      <c r="Q24" s="14">
        <f>4+5/6</f>
      </c>
      <c r="R24" s="14">
        <f>4+5/6</f>
      </c>
      <c r="S24" s="14">
        <f>36/60</f>
      </c>
      <c r="T24" s="14">
        <f>43/60</f>
      </c>
      <c r="U24" s="14">
        <f>42/60</f>
      </c>
      <c r="V24" s="14">
        <f>28/60</f>
      </c>
      <c r="W24" s="15"/>
      <c r="X24" s="14">
        <v>0</v>
      </c>
      <c r="Y24" s="14">
        <f>4+36/60</f>
      </c>
      <c r="Z24" s="14">
        <f>4+27/60</f>
      </c>
      <c r="AA24" s="14">
        <f>4+27/60</f>
      </c>
      <c r="AB24" s="14">
        <f>4.6666</f>
      </c>
      <c r="AC24" s="14">
        <f>4+19/60</f>
      </c>
      <c r="AD24" s="14">
        <f>4+43/60</f>
      </c>
      <c r="AE24" s="4"/>
      <c r="AF24" s="4"/>
    </row>
    <row x14ac:dyDescent="0.25" r="25" customHeight="1" ht="18.75">
      <c r="A25" s="6">
        <v>23</v>
      </c>
      <c r="B25" s="14">
        <f>6+14/60</f>
      </c>
      <c r="C25" s="14">
        <f>6+20/60</f>
      </c>
      <c r="D25" s="14">
        <f>6+20/60</f>
      </c>
      <c r="E25" s="14">
        <f>6+17/60</f>
      </c>
      <c r="F25" s="14">
        <f>6+16/60</f>
      </c>
      <c r="G25" s="14">
        <f>5+51/60</f>
      </c>
      <c r="H25" s="14">
        <f>6+1/60</f>
      </c>
      <c r="I25" s="14">
        <f>7+3/60</f>
      </c>
      <c r="J25" s="14">
        <v>6</v>
      </c>
      <c r="K25" s="14">
        <f>5+59/60</f>
      </c>
      <c r="L25" s="14">
        <f>6+37/60</f>
      </c>
      <c r="M25" s="14">
        <f>4+55/60</f>
      </c>
      <c r="N25" s="14">
        <f>4+55/60</f>
      </c>
      <c r="O25" s="14">
        <f>4+55/60</f>
      </c>
      <c r="P25" s="14">
        <f>4+55/60</f>
      </c>
      <c r="Q25" s="14">
        <f>4+55/60</f>
      </c>
      <c r="R25" s="14">
        <f>4+55/60</f>
      </c>
      <c r="S25" s="14">
        <f>4+49/60</f>
      </c>
      <c r="T25" s="14">
        <f>4+44/60</f>
      </c>
      <c r="U25" s="14">
        <f>4+46/60</f>
      </c>
      <c r="V25" s="14">
        <f>4+55/60</f>
      </c>
      <c r="W25" s="15"/>
      <c r="X25" s="14">
        <f>4+36/60</f>
      </c>
      <c r="Y25" s="14">
        <v>0</v>
      </c>
      <c r="Z25" s="14">
        <f>39/60</f>
      </c>
      <c r="AA25" s="14">
        <f>39/60</f>
      </c>
      <c r="AB25" s="14">
        <f>52/60</f>
      </c>
      <c r="AC25" s="14">
        <f>40/60</f>
      </c>
      <c r="AD25" s="14">
        <f>56/60</f>
      </c>
      <c r="AE25" s="4"/>
      <c r="AF25" s="4"/>
    </row>
    <row x14ac:dyDescent="0.25" r="26" customHeight="1" ht="18.75">
      <c r="A26" s="6">
        <v>24</v>
      </c>
      <c r="B26" s="14">
        <f>6+37/60</f>
      </c>
      <c r="C26" s="14">
        <f>6+43/60</f>
      </c>
      <c r="D26" s="14">
        <f>6+43/60</f>
      </c>
      <c r="E26" s="14">
        <f>6+40/60</f>
      </c>
      <c r="F26" s="14">
        <f>6+39/60</f>
      </c>
      <c r="G26" s="14">
        <f>6+14/60</f>
      </c>
      <c r="H26" s="14">
        <f>6+24/60</f>
      </c>
      <c r="I26" s="14">
        <f>7+26/60</f>
      </c>
      <c r="J26" s="14">
        <v>6</v>
      </c>
      <c r="K26" s="14">
        <f>6+22/60</f>
      </c>
      <c r="L26" s="14">
        <v>7</v>
      </c>
      <c r="M26" s="14">
        <f>5+19/60</f>
      </c>
      <c r="N26" s="14">
        <f>5+19/60</f>
      </c>
      <c r="O26" s="14">
        <f>5+19/60</f>
      </c>
      <c r="P26" s="14">
        <f>5+19/60</f>
      </c>
      <c r="Q26" s="14">
        <f>5+19/60</f>
      </c>
      <c r="R26" s="14">
        <f>5+19/60</f>
      </c>
      <c r="S26" s="14">
        <f>4+41/60</f>
      </c>
      <c r="T26" s="14">
        <f>4+36/60</f>
      </c>
      <c r="U26" s="14">
        <f>4+38/60</f>
      </c>
      <c r="V26" s="14">
        <f>4+12/60</f>
      </c>
      <c r="W26" s="15"/>
      <c r="X26" s="14">
        <f>4+27/60</f>
      </c>
      <c r="Y26" s="14">
        <f>39/60</f>
      </c>
      <c r="Z26" s="14">
        <v>0</v>
      </c>
      <c r="AA26" s="14">
        <v>0</v>
      </c>
      <c r="AB26" s="14">
        <v>0.25</v>
      </c>
      <c r="AC26" s="16">
        <f>10/60</f>
      </c>
      <c r="AD26" s="14">
        <f>19/60</f>
      </c>
      <c r="AE26" s="4"/>
      <c r="AF26" s="4"/>
    </row>
    <row x14ac:dyDescent="0.25" r="27" customHeight="1" ht="18.75">
      <c r="A27" s="6">
        <v>25</v>
      </c>
      <c r="B27" s="14">
        <f>6+37/60</f>
      </c>
      <c r="C27" s="14">
        <f>6+43/60</f>
      </c>
      <c r="D27" s="14">
        <f>6+43/60</f>
      </c>
      <c r="E27" s="14">
        <f>6+40/60</f>
      </c>
      <c r="F27" s="14">
        <f>6+39/60</f>
      </c>
      <c r="G27" s="14">
        <f>6+14/60</f>
      </c>
      <c r="H27" s="14">
        <f>6+24/60</f>
      </c>
      <c r="I27" s="14">
        <f>7+26/60</f>
      </c>
      <c r="J27" s="14">
        <v>6</v>
      </c>
      <c r="K27" s="14">
        <f>6+22/60</f>
      </c>
      <c r="L27" s="14">
        <v>7</v>
      </c>
      <c r="M27" s="14">
        <f>5+19/60</f>
      </c>
      <c r="N27" s="14">
        <f>5+19/60</f>
      </c>
      <c r="O27" s="14">
        <f>5+19/60</f>
      </c>
      <c r="P27" s="14">
        <f>5+19/60</f>
      </c>
      <c r="Q27" s="14">
        <f>5+19/60</f>
      </c>
      <c r="R27" s="14">
        <f>5+19/60</f>
      </c>
      <c r="S27" s="14">
        <f>4+41/60</f>
      </c>
      <c r="T27" s="14">
        <f>4+36/60</f>
      </c>
      <c r="U27" s="14">
        <f>4+38/60</f>
      </c>
      <c r="V27" s="14">
        <f>4+12/60</f>
      </c>
      <c r="W27" s="15"/>
      <c r="X27" s="14">
        <f>4+27/60</f>
      </c>
      <c r="Y27" s="14">
        <f>39/60</f>
      </c>
      <c r="Z27" s="14">
        <v>0</v>
      </c>
      <c r="AA27" s="14">
        <v>0</v>
      </c>
      <c r="AB27" s="14">
        <v>0.25</v>
      </c>
      <c r="AC27" s="16">
        <f>10/60</f>
      </c>
      <c r="AD27" s="14">
        <f>19/60</f>
      </c>
      <c r="AE27" s="4"/>
      <c r="AF27" s="4"/>
    </row>
    <row x14ac:dyDescent="0.25" r="28" customHeight="1" ht="18.75">
      <c r="A28" s="6">
        <v>26</v>
      </c>
      <c r="B28" s="14">
        <f>6+50/60</f>
      </c>
      <c r="C28" s="14">
        <f>6+56/60</f>
      </c>
      <c r="D28" s="14">
        <f>6+57/60</f>
      </c>
      <c r="E28" s="14">
        <f>6+53/60</f>
      </c>
      <c r="F28" s="14">
        <f>6+52/60</f>
      </c>
      <c r="G28" s="14">
        <f>6+27/60</f>
      </c>
      <c r="H28" s="14">
        <f>6+37/60</f>
      </c>
      <c r="I28" s="14">
        <f>7+39/60</f>
      </c>
      <c r="J28" s="16">
        <f>6+36/60</f>
      </c>
      <c r="K28" s="14">
        <f>6+35/60</f>
      </c>
      <c r="L28" s="14">
        <f>7+13/60</f>
      </c>
      <c r="M28" s="14">
        <f>5+32/60</f>
      </c>
      <c r="N28" s="14">
        <f>5+32/60</f>
      </c>
      <c r="O28" s="14">
        <f>5+32/60</f>
      </c>
      <c r="P28" s="14">
        <f>5+32/60</f>
      </c>
      <c r="Q28" s="14">
        <f>5+32/60</f>
      </c>
      <c r="R28" s="14">
        <f>5+32/60</f>
      </c>
      <c r="S28" s="14">
        <f>4+54/60</f>
      </c>
      <c r="T28" s="14">
        <f>4+49/60</f>
      </c>
      <c r="U28" s="14">
        <f>4+51/60</f>
      </c>
      <c r="V28" s="14">
        <f>4+25/60</f>
      </c>
      <c r="W28" s="15"/>
      <c r="X28" s="14">
        <f>4.6666</f>
      </c>
      <c r="Y28" s="14">
        <f>52/60</f>
      </c>
      <c r="Z28" s="14">
        <v>0.25</v>
      </c>
      <c r="AA28" s="14">
        <v>0.25</v>
      </c>
      <c r="AB28" s="14">
        <v>0</v>
      </c>
      <c r="AC28" s="14">
        <f>23/60</f>
      </c>
      <c r="AD28" s="14">
        <f>16/60</f>
      </c>
      <c r="AE28" s="4"/>
      <c r="AF28" s="4"/>
    </row>
    <row x14ac:dyDescent="0.25" r="29" customHeight="1" ht="18.75">
      <c r="A29" s="6">
        <v>27</v>
      </c>
      <c r="B29" s="14">
        <f>6+38/60</f>
      </c>
      <c r="C29" s="14">
        <f>6+44/60</f>
      </c>
      <c r="D29" s="14">
        <f>6+45/60</f>
      </c>
      <c r="E29" s="14">
        <f>6+42/60</f>
      </c>
      <c r="F29" s="14">
        <f>6+40/60</f>
      </c>
      <c r="G29" s="14">
        <f>6+16/60</f>
      </c>
      <c r="H29" s="14">
        <f>6+25/60</f>
      </c>
      <c r="I29" s="14">
        <f>7+28/60</f>
      </c>
      <c r="J29" s="14">
        <f>6+24/60</f>
      </c>
      <c r="K29" s="14">
        <f>6+23/60</f>
      </c>
      <c r="L29" s="14">
        <f>7+1/60</f>
      </c>
      <c r="M29" s="14">
        <f>5+20/60</f>
      </c>
      <c r="N29" s="14">
        <f>5+20/60</f>
      </c>
      <c r="O29" s="14">
        <f>5+20/60</f>
      </c>
      <c r="P29" s="14">
        <f>5+20/60</f>
      </c>
      <c r="Q29" s="14">
        <f>5+20/60</f>
      </c>
      <c r="R29" s="14">
        <f>5+20/60</f>
      </c>
      <c r="S29" s="14">
        <f>4+34/60</f>
      </c>
      <c r="T29" s="14">
        <f>4.5</f>
      </c>
      <c r="U29" s="14">
        <v>4.5</v>
      </c>
      <c r="V29" s="14">
        <f>4+5/60</f>
      </c>
      <c r="W29" s="15"/>
      <c r="X29" s="14">
        <f>4+19/60</f>
      </c>
      <c r="Y29" s="14">
        <f>40/60</f>
      </c>
      <c r="Z29" s="16">
        <f>10/60</f>
      </c>
      <c r="AA29" s="16">
        <f>10/60</f>
      </c>
      <c r="AB29" s="14">
        <f>23/60</f>
      </c>
      <c r="AC29" s="14">
        <v>0</v>
      </c>
      <c r="AD29" s="14">
        <f>26/60</f>
      </c>
      <c r="AE29" s="4"/>
      <c r="AF29" s="4"/>
    </row>
    <row x14ac:dyDescent="0.25" r="30" customHeight="1" ht="18.75">
      <c r="A30" s="6">
        <v>28</v>
      </c>
      <c r="B30" s="14">
        <f>6+54/60</f>
      </c>
      <c r="C30" s="14">
        <f>6+59/60</f>
      </c>
      <c r="D30" s="14">
        <f>7</f>
      </c>
      <c r="E30" s="14">
        <f>6+57/60</f>
      </c>
      <c r="F30" s="14">
        <f>6+56/60</f>
      </c>
      <c r="G30" s="14">
        <f>6+31/60</f>
      </c>
      <c r="H30" s="14">
        <f>6+41/60</f>
      </c>
      <c r="I30" s="14">
        <f>7+43/60</f>
      </c>
      <c r="J30" s="14">
        <f>6+25/60</f>
      </c>
      <c r="K30" s="14">
        <f>6+24/60</f>
      </c>
      <c r="L30" s="14">
        <f>7+16/60</f>
      </c>
      <c r="M30" s="14">
        <f>5+36/60</f>
      </c>
      <c r="N30" s="14">
        <f>5+36/60</f>
      </c>
      <c r="O30" s="14">
        <f>5+36/60</f>
      </c>
      <c r="P30" s="14">
        <f>5+36/60</f>
      </c>
      <c r="Q30" s="14">
        <f>5+36/60</f>
      </c>
      <c r="R30" s="14">
        <f>5+36/60</f>
      </c>
      <c r="S30" s="14">
        <f>4+58/60</f>
      </c>
      <c r="T30" s="14">
        <f>4+52/60</f>
      </c>
      <c r="U30" s="14">
        <f>4+54/60</f>
      </c>
      <c r="V30" s="14">
        <f>4.5</f>
      </c>
      <c r="W30" s="15"/>
      <c r="X30" s="14">
        <f>4+43/60</f>
      </c>
      <c r="Y30" s="14">
        <f>55/60</f>
      </c>
      <c r="Z30" s="14">
        <f>19/60</f>
      </c>
      <c r="AA30" s="14">
        <f>19/60</f>
      </c>
      <c r="AB30" s="14">
        <f>16/60</f>
      </c>
      <c r="AC30" s="14">
        <f>26/60</f>
      </c>
      <c r="AD30" s="14">
        <v>0</v>
      </c>
      <c r="AE30" s="4"/>
      <c r="AF3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25"/>
  <sheetViews>
    <sheetView workbookViewId="0"/>
  </sheetViews>
  <sheetFormatPr defaultRowHeight="15" x14ac:dyDescent="0.25"/>
  <cols>
    <col min="1" max="1" style="9" width="13.576428571428572" customWidth="1" bestFit="1"/>
    <col min="2" max="2" style="9" width="28.005" customWidth="1" bestFit="1"/>
    <col min="3" max="3" style="10" width="14.862142857142858" customWidth="1" bestFit="1"/>
    <col min="4" max="4" style="11" width="13.005" customWidth="1" bestFit="1"/>
    <col min="5" max="5" style="9" width="13.005" customWidth="1" bestFit="1"/>
    <col min="6" max="6" style="10" width="13.005" customWidth="1" bestFit="1"/>
    <col min="7" max="7" style="9" width="37.86214285714286" customWidth="1" bestFit="1"/>
    <col min="8" max="8" style="11" width="13.005" customWidth="1" bestFit="1"/>
    <col min="9" max="9" style="11" width="13.005" customWidth="1" bestFit="1"/>
    <col min="10" max="10" style="11" width="13.005" customWidth="1" bestFit="1"/>
    <col min="11" max="11" style="11" width="13.005" customWidth="1" bestFit="1"/>
    <col min="12" max="12" style="11" width="13.005" customWidth="1" bestFit="1"/>
    <col min="13" max="13" style="11" width="13.005" customWidth="1" bestFit="1"/>
    <col min="14" max="14" style="11" width="13.005" customWidth="1" bestFit="1"/>
    <col min="15" max="15" style="11" width="13.005" customWidth="1" bestFit="1"/>
    <col min="16" max="16" style="11" width="13.005" customWidth="1" bestFit="1"/>
    <col min="17" max="17" style="11" width="13.005" customWidth="1" bestFit="1"/>
    <col min="18" max="18" style="11" width="13.005" customWidth="1" bestFit="1"/>
    <col min="19" max="19" style="11" width="13.005" customWidth="1" bestFit="1"/>
    <col min="20" max="20" style="11" width="13.005" customWidth="1" bestFit="1"/>
    <col min="21" max="21" style="11" width="13.005" customWidth="1" bestFit="1"/>
    <col min="22" max="22" style="11" width="13.005" customWidth="1" bestFit="1"/>
    <col min="23" max="23" style="11" width="13.005" customWidth="1" bestFit="1"/>
    <col min="24" max="24" style="11" width="13.005" customWidth="1" bestFit="1"/>
    <col min="25" max="25" style="11" width="13.005" customWidth="1" bestFit="1"/>
    <col min="26" max="26" style="11" width="13.005" customWidth="1" bestFit="1"/>
    <col min="27" max="27" style="11" width="13.005" customWidth="1" bestFit="1"/>
    <col min="28" max="28" style="11" width="13.005" customWidth="1" bestFit="1"/>
  </cols>
  <sheetData>
    <row x14ac:dyDescent="0.25" r="1" customHeight="1" ht="18">
      <c r="A1" s="1" t="s">
        <v>0</v>
      </c>
      <c r="B1" s="2"/>
      <c r="C1" s="3"/>
      <c r="D1" s="4"/>
      <c r="E1" s="2"/>
      <c r="F1" s="3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x14ac:dyDescent="0.25" r="2" customHeight="1" ht="18">
      <c r="A2" s="1" t="s">
        <v>1</v>
      </c>
      <c r="B2" s="1" t="s">
        <v>2</v>
      </c>
      <c r="C2" s="5" t="s">
        <v>3</v>
      </c>
      <c r="D2" s="1" t="s">
        <v>4</v>
      </c>
      <c r="E2" s="1" t="s">
        <v>5</v>
      </c>
      <c r="F2" s="5" t="s">
        <v>6</v>
      </c>
      <c r="G2" s="1" t="s"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x14ac:dyDescent="0.25" r="3" customHeight="1" ht="18">
      <c r="A3" s="1" t="s">
        <v>8</v>
      </c>
      <c r="B3" s="1" t="s">
        <v>9</v>
      </c>
      <c r="C3" s="5" t="s">
        <v>10</v>
      </c>
      <c r="D3" s="1" t="s">
        <v>11</v>
      </c>
      <c r="E3" s="1" t="s">
        <v>12</v>
      </c>
      <c r="F3" s="6">
        <f>1+3</f>
      </c>
      <c r="G3" s="1" t="s">
        <v>13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x14ac:dyDescent="0.25" r="4" customHeight="1" ht="18">
      <c r="A4" s="1" t="s">
        <v>8</v>
      </c>
      <c r="B4" s="1" t="s">
        <v>14</v>
      </c>
      <c r="C4" s="5" t="s">
        <v>15</v>
      </c>
      <c r="D4" s="1" t="s">
        <v>11</v>
      </c>
      <c r="E4" s="1" t="s">
        <v>12</v>
      </c>
      <c r="F4" s="6">
        <f>1+1+1</f>
      </c>
      <c r="G4" s="1" t="s">
        <v>16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x14ac:dyDescent="0.25" r="5" customHeight="1" ht="18">
      <c r="A5" s="1" t="s">
        <v>8</v>
      </c>
      <c r="B5" s="1" t="s">
        <v>17</v>
      </c>
      <c r="C5" s="5" t="s">
        <v>18</v>
      </c>
      <c r="D5" s="1" t="s">
        <v>19</v>
      </c>
      <c r="E5" s="1" t="s">
        <v>12</v>
      </c>
      <c r="F5" s="6">
        <f>0+2</f>
      </c>
      <c r="G5" s="1" t="s">
        <v>20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x14ac:dyDescent="0.25" r="6" customHeight="1" ht="18">
      <c r="A6" s="1" t="s">
        <v>8</v>
      </c>
      <c r="B6" s="1" t="s">
        <v>21</v>
      </c>
      <c r="C6" s="5" t="s">
        <v>22</v>
      </c>
      <c r="D6" s="1" t="s">
        <v>19</v>
      </c>
      <c r="E6" s="1" t="s">
        <v>12</v>
      </c>
      <c r="F6" s="6">
        <f>0+3</f>
      </c>
      <c r="G6" s="1" t="s">
        <v>23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x14ac:dyDescent="0.25" r="7" customHeight="1" ht="18">
      <c r="A7" s="1" t="s">
        <v>24</v>
      </c>
      <c r="B7" s="1" t="s">
        <v>25</v>
      </c>
      <c r="C7" s="5" t="s">
        <v>26</v>
      </c>
      <c r="D7" s="1"/>
      <c r="E7" s="1" t="s">
        <v>12</v>
      </c>
      <c r="F7" s="6">
        <v>2</v>
      </c>
      <c r="G7" s="1" t="s">
        <v>27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x14ac:dyDescent="0.25" r="8" customHeight="1" ht="18">
      <c r="A8" s="2"/>
      <c r="B8" s="2"/>
      <c r="C8" s="3"/>
      <c r="D8" s="4"/>
      <c r="E8" s="2"/>
      <c r="F8" s="3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x14ac:dyDescent="0.25" r="9" customHeight="1" ht="18">
      <c r="A9" s="1" t="s">
        <v>28</v>
      </c>
      <c r="B9" s="2"/>
      <c r="C9" s="3"/>
      <c r="D9" s="4"/>
      <c r="E9" s="2"/>
      <c r="F9" s="3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x14ac:dyDescent="0.25" r="10" customHeight="1" ht="18">
      <c r="A10" s="1" t="s">
        <v>1</v>
      </c>
      <c r="B10" s="1" t="s">
        <v>2</v>
      </c>
      <c r="C10" s="5" t="s">
        <v>3</v>
      </c>
      <c r="D10" s="1" t="s">
        <v>4</v>
      </c>
      <c r="E10" s="1" t="s">
        <v>5</v>
      </c>
      <c r="F10" s="5" t="s">
        <v>6</v>
      </c>
      <c r="G10" s="1" t="s">
        <v>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x14ac:dyDescent="0.25" r="11" customHeight="1" ht="18">
      <c r="A11" s="1" t="s">
        <v>8</v>
      </c>
      <c r="B11" s="1" t="s">
        <v>29</v>
      </c>
      <c r="C11" s="5" t="s">
        <v>30</v>
      </c>
      <c r="D11" s="1" t="s">
        <v>11</v>
      </c>
      <c r="E11" s="1" t="s">
        <v>12</v>
      </c>
      <c r="F11" s="6">
        <f>1+1+1</f>
      </c>
      <c r="G11" s="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x14ac:dyDescent="0.25" r="12" customHeight="1" ht="18">
      <c r="A12" s="1" t="s">
        <v>8</v>
      </c>
      <c r="B12" s="1" t="s">
        <v>31</v>
      </c>
      <c r="C12" s="5" t="s">
        <v>32</v>
      </c>
      <c r="D12" s="1" t="s">
        <v>11</v>
      </c>
      <c r="E12" s="1" t="s">
        <v>12</v>
      </c>
      <c r="F12" s="6">
        <f>1+1+1</f>
      </c>
      <c r="G12" s="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x14ac:dyDescent="0.25" r="13" customHeight="1" ht="18">
      <c r="A13" s="1" t="s">
        <v>8</v>
      </c>
      <c r="B13" s="1" t="s">
        <v>33</v>
      </c>
      <c r="C13" s="5" t="s">
        <v>34</v>
      </c>
      <c r="D13" s="1" t="s">
        <v>11</v>
      </c>
      <c r="E13" s="1" t="s">
        <v>12</v>
      </c>
      <c r="F13" s="6">
        <f>1+1</f>
      </c>
      <c r="G13" s="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x14ac:dyDescent="0.25" r="14" customHeight="1" ht="18">
      <c r="A14" s="1" t="s">
        <v>35</v>
      </c>
      <c r="B14" s="1" t="s">
        <v>36</v>
      </c>
      <c r="C14" s="5" t="s">
        <v>37</v>
      </c>
      <c r="D14" s="4"/>
      <c r="E14" s="1" t="s">
        <v>38</v>
      </c>
      <c r="F14" s="6">
        <v>2</v>
      </c>
      <c r="G14" s="1" t="s">
        <v>39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x14ac:dyDescent="0.25" r="15" customHeight="1" ht="18">
      <c r="A15" s="1" t="s">
        <v>40</v>
      </c>
      <c r="B15" s="1" t="s">
        <v>36</v>
      </c>
      <c r="C15" s="5" t="s">
        <v>41</v>
      </c>
      <c r="D15" s="1"/>
      <c r="E15" s="1" t="s">
        <v>42</v>
      </c>
      <c r="F15" s="6">
        <f>5</f>
      </c>
      <c r="G15" s="1" t="s">
        <v>43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x14ac:dyDescent="0.25" r="16" customHeight="1" ht="18">
      <c r="A16" s="1" t="s">
        <v>44</v>
      </c>
      <c r="B16" s="1" t="s">
        <v>45</v>
      </c>
      <c r="C16" s="5" t="s">
        <v>46</v>
      </c>
      <c r="D16" s="4"/>
      <c r="E16" s="1" t="s">
        <v>47</v>
      </c>
      <c r="F16" s="6">
        <v>5</v>
      </c>
      <c r="G16" s="1" t="s">
        <v>48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x14ac:dyDescent="0.25" r="17" customHeight="1" ht="18">
      <c r="A17" s="2"/>
      <c r="B17" s="2"/>
      <c r="C17" s="3"/>
      <c r="D17" s="4"/>
      <c r="E17" s="2"/>
      <c r="F17" s="3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x14ac:dyDescent="0.25" r="18" customHeight="1" ht="18">
      <c r="A18" s="1" t="s">
        <v>49</v>
      </c>
      <c r="B18" s="2"/>
      <c r="C18" s="3"/>
      <c r="D18" s="4"/>
      <c r="E18" s="2"/>
      <c r="F18" s="3"/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x14ac:dyDescent="0.25" r="19" customHeight="1" ht="18">
      <c r="A19" s="1" t="s">
        <v>50</v>
      </c>
      <c r="B19" s="1" t="s">
        <v>2</v>
      </c>
      <c r="C19" s="5" t="s">
        <v>51</v>
      </c>
      <c r="D19" s="1" t="s">
        <v>52</v>
      </c>
      <c r="E19" s="1" t="s">
        <v>53</v>
      </c>
      <c r="F19" s="5" t="s">
        <v>54</v>
      </c>
      <c r="G19" s="1" t="s">
        <v>55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x14ac:dyDescent="0.25" r="20" customHeight="1" ht="18">
      <c r="A20" s="1" t="s">
        <v>8</v>
      </c>
      <c r="B20" s="1" t="s">
        <v>56</v>
      </c>
      <c r="C20" s="5" t="s">
        <v>57</v>
      </c>
      <c r="D20" s="1" t="s">
        <v>19</v>
      </c>
      <c r="E20" s="1" t="s">
        <v>12</v>
      </c>
      <c r="F20" s="6">
        <v>3</v>
      </c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x14ac:dyDescent="0.25" r="21" customHeight="1" ht="18">
      <c r="A21" s="1" t="s">
        <v>8</v>
      </c>
      <c r="B21" s="1" t="s">
        <v>58</v>
      </c>
      <c r="C21" s="5" t="s">
        <v>59</v>
      </c>
      <c r="D21" s="1" t="s">
        <v>19</v>
      </c>
      <c r="E21" s="1" t="s">
        <v>12</v>
      </c>
      <c r="F21" s="6">
        <v>2</v>
      </c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x14ac:dyDescent="0.25" r="22" customHeight="1" ht="18">
      <c r="A22" s="1" t="s">
        <v>8</v>
      </c>
      <c r="B22" s="1" t="s">
        <v>60</v>
      </c>
      <c r="C22" s="5" t="s">
        <v>61</v>
      </c>
      <c r="D22" s="1" t="s">
        <v>19</v>
      </c>
      <c r="E22" s="1" t="s">
        <v>12</v>
      </c>
      <c r="F22" s="6">
        <v>2</v>
      </c>
      <c r="G22" s="1" t="s">
        <v>62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x14ac:dyDescent="0.25" r="23" customHeight="1" ht="18">
      <c r="A23" s="1" t="s">
        <v>8</v>
      </c>
      <c r="B23" s="1" t="s">
        <v>63</v>
      </c>
      <c r="C23" s="5" t="s">
        <v>64</v>
      </c>
      <c r="D23" s="1" t="s">
        <v>19</v>
      </c>
      <c r="E23" s="1" t="s">
        <v>12</v>
      </c>
      <c r="F23" s="6">
        <v>3</v>
      </c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x14ac:dyDescent="0.25" r="24" customHeight="1" ht="18">
      <c r="A24" s="1" t="s">
        <v>65</v>
      </c>
      <c r="B24" s="1" t="s">
        <v>66</v>
      </c>
      <c r="C24" s="7">
        <v>2.5</v>
      </c>
      <c r="D24" s="4"/>
      <c r="E24" s="1" t="s">
        <v>67</v>
      </c>
      <c r="F24" s="6">
        <v>5</v>
      </c>
      <c r="G24" s="8" t="s">
        <v>68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x14ac:dyDescent="0.25" r="25" customHeight="1" ht="18">
      <c r="A25" s="1" t="s">
        <v>69</v>
      </c>
      <c r="B25" s="1" t="s">
        <v>70</v>
      </c>
      <c r="C25" s="6">
        <v>3</v>
      </c>
      <c r="D25" s="4"/>
      <c r="E25" s="1" t="s">
        <v>71</v>
      </c>
      <c r="F25" s="6">
        <v>5</v>
      </c>
      <c r="G25" s="8" t="s">
        <v>72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Activities</vt:lpstr>
      <vt:lpstr>Lodging Options</vt:lpstr>
      <vt:lpstr>Node of Network Flow</vt:lpstr>
      <vt:lpstr>Distances</vt:lpstr>
      <vt:lpstr>Travel Time</vt:lpstr>
      <vt:lpstr>Gas Consumption Between Activit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2025-05-10T01:14:00.586Z</dcterms:created>
  <dcterms:modified xsi:type="dcterms:W3CDTF">2025-05-10T01:14:00.586Z</dcterms:modified>
</cp:coreProperties>
</file>