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Cache/pivotCacheDefinition6.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niksh_vf4ongq\Desktop\"/>
    </mc:Choice>
  </mc:AlternateContent>
  <xr:revisionPtr revIDLastSave="0" documentId="13_ncr:1_{2A2D73B5-7AB2-4363-A39A-B1FCF6B66FC4}" xr6:coauthVersionLast="45" xr6:coauthVersionMax="45" xr10:uidLastSave="{00000000-0000-0000-0000-000000000000}"/>
  <bookViews>
    <workbookView xWindow="-120" yWindow="-120" windowWidth="38640" windowHeight="21240" activeTab="1" xr2:uid="{B0961CCA-6FFE-49E2-94E0-338ACE19F34E}"/>
  </bookViews>
  <sheets>
    <sheet name="Parameters" sheetId="3" r:id="rId1"/>
    <sheet name="Stock" sheetId="1" r:id="rId2"/>
  </sheets>
  <definedNames>
    <definedName name="Slicer_ShareName">#N/A</definedName>
    <definedName name="Timeline_Date">#N/A</definedName>
  </definedNames>
  <calcPr calcId="191029"/>
  <extLst>
    <ext xmlns:x14="http://schemas.microsoft.com/office/spreadsheetml/2009/9/main" uri="{876F7934-8845-4945-9796-88D515C7AA90}">
      <x14:pivotCaches>
        <pivotCache cacheId="59"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841E416B-1EF1-43b6-AB56-02D37102CBD5}">
      <x15:pivotCaches>
        <pivotCache cacheId="50" r:id="rId5"/>
        <pivotCache cacheId="53" r:id="rId6"/>
        <pivotCache cacheId="56" r:id="rId7"/>
        <pivotCache cacheId="60" r:id="rId8"/>
      </x15:pivotCaches>
    </ext>
    <ext xmlns:x15="http://schemas.microsoft.com/office/spreadsheetml/2010/11/main" uri="{983426D0-5260-488c-9760-48F4B6AC55F4}">
      <x15:pivotTableReferences>
        <x15:pivotTableReference r:id="rId9"/>
        <x15:pivotTableReference r:id="rId10"/>
        <x15:pivotTableReference r:id="rId11"/>
        <x15:pivotTableReference r:id="rId12"/>
      </x15:pivotTableReferences>
    </ext>
    <ext xmlns:x15="http://schemas.microsoft.com/office/spreadsheetml/2010/11/main" uri="{A2CB5862-8E78-49c6-8D9D-AF26E26ADB89}">
      <x15:timelineCachePivotCaches>
        <pivotCache cacheId="49" r:id="rId13"/>
      </x15:timelineCachePivotCaches>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ockData_bf214de6-03f0-4ce7-a9a9-f60e8eccb420" name="StockData" connection="Query - Stock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 l="1"/>
  <c r="E4" i="1"/>
  <c r="F4" i="1"/>
  <c r="G4" i="1"/>
  <c r="H4" i="1"/>
  <c r="I4" i="1"/>
  <c r="J4" i="1"/>
  <c r="K4" i="1" a="1"/>
  <c r="K4" i="1" s="1"/>
  <c r="L4" i="1"/>
  <c r="M4" i="1" a="1"/>
  <c r="M4" i="1" s="1"/>
  <c r="N4" i="1" a="1"/>
  <c r="N4" i="1" s="1"/>
  <c r="O4" i="1" a="1"/>
  <c r="O4" i="1" s="1"/>
  <c r="D3" i="1"/>
  <c r="E3" i="1"/>
  <c r="F3" i="1"/>
  <c r="G3" i="1"/>
  <c r="H3" i="1"/>
  <c r="I3" i="1"/>
  <c r="J3" i="1"/>
  <c r="K3" i="1" a="1"/>
  <c r="K3" i="1" s="1"/>
  <c r="L3" i="1"/>
  <c r="M3" i="1" a="1"/>
  <c r="M3" i="1" s="1"/>
  <c r="N3" i="1" a="1"/>
  <c r="N3" i="1" s="1"/>
  <c r="O3" i="1" a="1"/>
  <c r="O3" i="1" s="1"/>
  <c r="O2" i="1" a="1"/>
  <c r="O2" i="1" s="1"/>
  <c r="B8" i="3" s="1"/>
  <c r="C2" i="3"/>
  <c r="B3" i="3"/>
  <c r="N2" i="1" a="1"/>
  <c r="N2" i="1" s="1"/>
  <c r="M2" i="1" a="1"/>
  <c r="M2" i="1" s="1"/>
  <c r="K2" i="1" a="1"/>
  <c r="K2" i="1" s="1"/>
  <c r="D2" i="1"/>
  <c r="E2" i="1"/>
  <c r="F2" i="1"/>
  <c r="G2" i="1"/>
  <c r="H2" i="1"/>
  <c r="I2" i="1"/>
  <c r="J2" i="1"/>
  <c r="L2" i="1"/>
  <c r="P2" i="1" l="1"/>
  <c r="P3" i="1"/>
  <c r="P4" i="1"/>
  <c r="B9" i="3"/>
  <c r="B10" i="3"/>
  <c r="C3" i="3"/>
  <c r="C10" i="3" l="1"/>
  <c r="C9" i="3"/>
  <c r="C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46198B-EDFE-4D35-AFE1-836AB3872016}" keepAlive="1" name="Query - getStockDataFn" description="Connection to the 'getStockDataFn' query in the workbook." type="5" refreshedVersion="6" background="1" saveData="1">
    <dbPr connection="Provider=Microsoft.Mashup.OleDb.1;Data Source=$Workbook$;Location=getStockDataFn;Extended Properties=&quot;&quot;" command="SELECT * FROM [getStockDataFn]"/>
  </connection>
  <connection id="2" xr16:uid="{9F6DD02D-6F83-4448-90C2-C3F5EF1ABD5C}" name="Query - StockData" description="Connection to the 'StockData' query in the workbook." type="100" refreshedVersion="6" minRefreshableVersion="5">
    <extLst>
      <ext xmlns:x15="http://schemas.microsoft.com/office/spreadsheetml/2010/11/main" uri="{DE250136-89BD-433C-8126-D09CA5730AF9}">
        <x15:connection id="76ce9af3-3884-46b4-8269-55b6eae9f585"/>
      </ext>
    </extLst>
  </connection>
  <connection id="3" xr16:uid="{56F506D0-EC8A-4ED3-81ED-43AA295170DD}"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6"/>
        </ext>
      </extLst>
    </bk>
    <bk>
      <extLst>
        <ext uri="{3e2802c4-a4d2-4d8b-9148-e3be6c30e623}">
          <xlrd:rvb i="9"/>
        </ext>
      </extLst>
    </bk>
    <bk>
      <extLst>
        <ext uri="{3e2802c4-a4d2-4d8b-9148-e3be6c30e623}">
          <xlrd:rvb i="16"/>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<sst xmlns="http://schemas.openxmlformats.org/spreadsheetml/2006/main" count="29" uniqueCount="26">
  <si>
    <t>TLS.AX</t>
  </si>
  <si>
    <t>Stock</t>
  </si>
  <si>
    <t>Current Price</t>
  </si>
  <si>
    <t>52 Week high</t>
  </si>
  <si>
    <t>52 Week low</t>
  </si>
  <si>
    <t>Industry</t>
  </si>
  <si>
    <t>Change</t>
  </si>
  <si>
    <t>Low</t>
  </si>
  <si>
    <t>High</t>
  </si>
  <si>
    <t>Previous close</t>
  </si>
  <si>
    <t>Market Cap [million]</t>
  </si>
  <si>
    <t>SortBy</t>
  </si>
  <si>
    <t>Date</t>
  </si>
  <si>
    <t>Name</t>
  </si>
  <si>
    <t>Beta</t>
  </si>
  <si>
    <t>P/E</t>
  </si>
  <si>
    <t>Website Link</t>
  </si>
  <si>
    <t>Start Date</t>
  </si>
  <si>
    <t>End Date</t>
  </si>
  <si>
    <t>Unix Date</t>
  </si>
  <si>
    <t>Share Code</t>
  </si>
  <si>
    <t>ShareName</t>
  </si>
  <si>
    <t>ShareCode</t>
  </si>
  <si>
    <t>CSR.AX</t>
  </si>
  <si>
    <t>CBA.AX</t>
  </si>
  <si>
    <t>Avrg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</si>
</sst>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C09]* #,##0_-;\-[$$-C09]* #,##0_-;_-[$$-C09]* &quot;-&quot;_-;_-@_-"/>
    <numFmt numFmtId="165" formatCode="_-[$$-C09]* #,##0.00_-;\-[$$-C09]* #,##0.00_-;_-[$$-C09]* &quot;-&quot;??_-;_-@_-"/>
  </numFmts>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2" borderId="0" xfId="0" applyFill="1"/>
    <xf numFmtId="0" fontId="0" fillId="2" borderId="0" xfId="0" applyFill="1" applyAlignme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NumberFormat="1" applyBorder="1"/>
    <xf numFmtId="0" fontId="0" fillId="0" borderId="7" xfId="0" applyBorder="1"/>
    <xf numFmtId="0" fontId="0" fillId="0" borderId="9" xfId="0" applyNumberFormat="1" applyBorder="1"/>
    <xf numFmtId="14" fontId="0" fillId="3" borderId="1" xfId="0" applyNumberFormat="1" applyFill="1" applyBorder="1"/>
    <xf numFmtId="14" fontId="0" fillId="3" borderId="8" xfId="0" applyNumberFormat="1" applyFill="1" applyBorder="1"/>
    <xf numFmtId="0" fontId="0" fillId="3" borderId="0" xfId="0" applyFill="1"/>
    <xf numFmtId="0" fontId="0" fillId="2" borderId="0" xfId="0" applyNumberFormat="1" applyFill="1"/>
    <xf numFmtId="0" fontId="0" fillId="2" borderId="0" xfId="0" applyNumberFormat="1" applyFill="1" applyAlignment="1"/>
    <xf numFmtId="0" fontId="2" fillId="0" borderId="0" xfId="0" applyFont="1" applyFill="1"/>
    <xf numFmtId="0" fontId="0" fillId="0" borderId="0" xfId="0" applyFill="1"/>
    <xf numFmtId="0" fontId="1" fillId="0" borderId="0" xfId="0" applyFont="1" applyFill="1"/>
    <xf numFmtId="165" fontId="0" fillId="0" borderId="0" xfId="0" applyNumberFormat="1" applyFill="1"/>
    <xf numFmtId="10" fontId="0" fillId="0" borderId="0" xfId="0" applyNumberFormat="1" applyFill="1"/>
    <xf numFmtId="164" fontId="0" fillId="0" borderId="0" xfId="0" applyNumberFormat="1" applyFill="1"/>
    <xf numFmtId="4" fontId="0" fillId="0" borderId="0" xfId="0" applyNumberFormat="1" applyFill="1"/>
  </cellXfs>
  <cellStyles count="1">
    <cellStyle name="Normal" xfId="0" builtinId="0"/>
  </cellStyles>
  <dxfs count="20">
    <dxf>
      <fill>
        <patternFill patternType="none">
          <fgColor indexed="64"/>
          <bgColor auto="1"/>
        </patternFill>
      </fill>
    </dxf>
    <dxf>
      <numFmt numFmtId="165" formatCode="_-[$$-C09]* #,##0.00_-;\-[$$-C09]* #,##0.00_-;_-[$$-C09]* &quot;-&quot;??_-;_-@_-"/>
      <fill>
        <patternFill patternType="none">
          <fgColor indexed="64"/>
          <bgColor auto="1"/>
        </patternFill>
      </fill>
    </dxf>
    <dxf>
      <fill>
        <patternFill patternType="none">
          <fgColor indexed="64"/>
          <bgColor auto="1"/>
        </patternFill>
      </fill>
    </dxf>
    <dxf>
      <numFmt numFmtId="4" formatCode="#,##0.00"/>
      <fill>
        <patternFill patternType="none">
          <fgColor indexed="64"/>
          <bgColor auto="1"/>
        </patternFill>
      </fill>
    </dxf>
    <dxf>
      <numFmt numFmtId="4" formatCode="#,##0.00"/>
      <fill>
        <patternFill patternType="none">
          <fgColor indexed="64"/>
          <bgColor auto="1"/>
        </patternFill>
      </fill>
    </dxf>
    <dxf>
      <fill>
        <patternFill patternType="none">
          <fgColor indexed="64"/>
          <bgColor auto="1"/>
        </patternFill>
      </fill>
    </dxf>
    <dxf>
      <numFmt numFmtId="164" formatCode="_-[$$-C09]* #,##0_-;\-[$$-C09]* #,##0_-;_-[$$-C09]* &quot;-&quot;_-;_-@_-"/>
      <fill>
        <patternFill patternType="none">
          <fgColor indexed="64"/>
          <bgColor auto="1"/>
        </patternFill>
      </fill>
    </dxf>
    <dxf>
      <numFmt numFmtId="165" formatCode="_-[$$-C09]* #,##0.00_-;\-[$$-C09]* #,##0.00_-;_-[$$-C09]* &quot;-&quot;??_-;_-@_-"/>
      <fill>
        <patternFill patternType="none">
          <fgColor indexed="64"/>
          <bgColor auto="1"/>
        </patternFill>
      </fill>
    </dxf>
    <dxf>
      <numFmt numFmtId="165" formatCode="_-[$$-C09]* #,##0.00_-;\-[$$-C09]* #,##0.00_-;_-[$$-C09]* &quot;-&quot;??_-;_-@_-"/>
      <fill>
        <patternFill patternType="none">
          <fgColor indexed="64"/>
          <bgColor auto="1"/>
        </patternFill>
      </fill>
    </dxf>
    <dxf>
      <numFmt numFmtId="14" formatCode="0.00%"/>
      <fill>
        <patternFill patternType="none">
          <fgColor indexed="64"/>
          <bgColor auto="1"/>
        </patternFill>
      </fill>
    </dxf>
    <dxf>
      <numFmt numFmtId="165" formatCode="_-[$$-C09]* #,##0.00_-;\-[$$-C09]* #,##0.00_-;_-[$$-C09]* &quot;-&quot;??_-;_-@_-"/>
      <fill>
        <patternFill patternType="none">
          <fgColor indexed="64"/>
          <bgColor auto="1"/>
        </patternFill>
      </fill>
    </dxf>
    <dxf>
      <numFmt numFmtId="165" formatCode="_-[$$-C09]* #,##0.00_-;\-[$$-C09]* #,##0.00_-;_-[$$-C09]* &quot;-&quot;??_-;_-@_-"/>
      <fill>
        <patternFill patternType="none">
          <fgColor indexed="64"/>
          <bgColor auto="1"/>
        </patternFill>
      </fill>
    </dxf>
    <dxf>
      <numFmt numFmtId="165" formatCode="_-[$$-C09]* #,##0.00_-;\-[$$-C09]* #,##0.00_-;_-[$$-C09]* &quot;-&quot;??_-;_-@_-"/>
      <fill>
        <patternFill patternType="none">
          <fgColor indexed="64"/>
          <bgColor auto="1"/>
        </patternFill>
      </fill>
    </dxf>
    <dxf>
      <numFmt numFmtId="165" formatCode="_-[$$-C09]* #,##0.00_-;\-[$$-C09]* #,##0.00_-;_-[$$-C09]* &quot;-&quot;??_-;_-@_-"/>
      <fill>
        <patternFill patternType="none">
          <fgColor indexed="64"/>
          <bgColor auto="1"/>
        </patternFill>
      </fill>
    </dxf>
    <dxf>
      <font>
        <b/>
        <i val="0"/>
        <strike val="0"/>
        <condense val="0"/>
        <extend val="0"/>
        <outline val="0"/>
        <shadow val="0"/>
        <u val="none"/>
        <vertAlign val="baseline"/>
        <sz val="12"/>
        <color theme="1"/>
        <name val="Calibri"/>
        <family val="2"/>
        <scheme val="minor"/>
      </font>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numFmt numFmtId="0" formatCode="General"/>
      <fill>
        <patternFill patternType="solid">
          <fgColor indexed="64"/>
          <bgColor theme="0" tint="-0.34998626667073579"/>
        </patternFill>
      </fill>
      <alignment horizontal="general" vertical="bottom" textRotation="0" wrapText="0" indent="0" justifyLastLine="0" shrinkToFit="0" readingOrder="0"/>
    </dxf>
    <dxf>
      <numFmt numFmtId="0" formatCode="General"/>
      <fill>
        <patternFill patternType="solid">
          <fgColor indexed="64"/>
          <bgColor theme="0" tint="-0.34998626667073579"/>
        </patternFill>
      </fill>
    </dxf>
    <dxf>
      <fill>
        <patternFill patternType="solid">
          <fgColor indexed="64"/>
          <bgColor rgb="FFFFFF0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sharedStrings" Target="sharedStrings.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17/06/relationships/rdRichValueStructure" Target="richData/rdrichvaluestructure.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06/relationships/rdRichValue" Target="richData/rdrichvalue.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Table" Target="pivotTables/pivotTable3.xml"/><Relationship Id="rId24" Type="http://schemas.microsoft.com/office/2017/06/relationships/rdSupportingPropertyBag" Target="richData/rdsupportingpropertybag.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SupportingPropertyBagStructure" Target="richData/rdsupportingpropertybagstructure.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Table" Target="pivotTables/pivotTable2.xml"/><Relationship Id="rId19" Type="http://schemas.openxmlformats.org/officeDocument/2006/relationships/sheetMetadata" Target="metadata.xml"/><Relationship Id="rId31" Type="http://schemas.openxmlformats.org/officeDocument/2006/relationships/customXml" Target="../customXml/item4.xml"/><Relationship Id="rId44" Type="http://schemas.openxmlformats.org/officeDocument/2006/relationships/customXml" Target="../customXml/item17.xml"/><Relationship Id="rId4" Type="http://schemas.microsoft.com/office/2007/relationships/slicerCache" Target="slicerCaches/slicerCache1.xml"/><Relationship Id="rId9" Type="http://schemas.openxmlformats.org/officeDocument/2006/relationships/pivotTable" Target="pivotTables/pivotTable1.xml"/><Relationship Id="rId14" Type="http://schemas.microsoft.com/office/2011/relationships/timelineCache" Target="timelineCaches/timelineCache1.xml"/><Relationship Id="rId22" Type="http://schemas.microsoft.com/office/2017/06/relationships/richStyles" Target="richData/richStyle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5.xml"/><Relationship Id="rId3" Type="http://schemas.openxmlformats.org/officeDocument/2006/relationships/pivotCacheDefinition" Target="pivotCache/pivotCacheDefinition1.xml"/><Relationship Id="rId12" Type="http://schemas.openxmlformats.org/officeDocument/2006/relationships/pivotTable" Target="pivotTables/pivotTable4.xml"/><Relationship Id="rId17" Type="http://schemas.openxmlformats.org/officeDocument/2006/relationships/styles" Target="styles.xml"/><Relationship Id="rId25" Type="http://schemas.microsoft.com/office/2017/06/relationships/rdRichValueTypes" Target="richData/rdRichValueTypes.xml"/><Relationship Id="rId33" Type="http://schemas.openxmlformats.org/officeDocument/2006/relationships/customXml" Target="../customXml/item6.xml"/><Relationship Id="rId38"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Slicer Selection</a:t>
            </a:r>
          </a:p>
        </c:rich>
      </c:tx>
      <c:layout>
        <c:manualLayout>
          <c:xMode val="edge"/>
          <c:yMode val="edge"/>
          <c:x val="0.499138014001971"/>
          <c:y val="5.27425597224075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1270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070509242871487E-2"/>
          <c:y val="0.17138662751901776"/>
          <c:w val="0.88214584411592589"/>
          <c:h val="0.6775294274656346"/>
        </c:manualLayout>
      </c:layout>
      <c:lineChart>
        <c:grouping val="standard"/>
        <c:varyColors val="0"/>
        <c:ser>
          <c:idx val="0"/>
          <c:order val="0"/>
          <c:tx>
            <c:v>Sum of Close</c:v>
          </c:tx>
          <c:spPr>
            <a:ln w="31750" cap="rnd">
              <a:solidFill>
                <a:srgbClr val="00B0F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4.66</c:v>
              </c:pt>
              <c:pt idx="1">
                <c:v>4.75</c:v>
              </c:pt>
              <c:pt idx="2">
                <c:v>4.9800000000000004</c:v>
              </c:pt>
              <c:pt idx="3">
                <c:v>4.7300000000000004</c:v>
              </c:pt>
              <c:pt idx="4">
                <c:v>4.59</c:v>
              </c:pt>
              <c:pt idx="5">
                <c:v>4.7699999999999996</c:v>
              </c:pt>
              <c:pt idx="6">
                <c:v>4.7</c:v>
              </c:pt>
              <c:pt idx="7">
                <c:v>4.8499999999999996</c:v>
              </c:pt>
              <c:pt idx="8">
                <c:v>4.8</c:v>
              </c:pt>
              <c:pt idx="9">
                <c:v>4.76</c:v>
              </c:pt>
              <c:pt idx="10">
                <c:v>4.76</c:v>
              </c:pt>
              <c:pt idx="11">
                <c:v>4.8</c:v>
              </c:pt>
              <c:pt idx="12">
                <c:v>4.82</c:v>
              </c:pt>
              <c:pt idx="13">
                <c:v>4.78</c:v>
              </c:pt>
              <c:pt idx="14">
                <c:v>4.74</c:v>
              </c:pt>
            </c:numLit>
          </c:val>
          <c:smooth val="0"/>
          <c:extLst>
            <c:ext xmlns:c16="http://schemas.microsoft.com/office/drawing/2014/chart" uri="{C3380CC4-5D6E-409C-BE32-E72D297353CC}">
              <c16:uniqueId val="{00000000-F0B8-4229-9460-2E568740130F}"/>
            </c:ext>
          </c:extLst>
        </c:ser>
        <c:ser>
          <c:idx val="1"/>
          <c:order val="1"/>
          <c:tx>
            <c:v>Sum of High</c:v>
          </c:tx>
          <c:spPr>
            <a:ln w="12700" cap="rnd">
              <a:solidFill>
                <a:srgbClr val="92D050"/>
              </a:solidFill>
              <a:round/>
            </a:ln>
            <a:effectLst/>
          </c:spPr>
          <c:marker>
            <c:symbol val="none"/>
          </c:marker>
          <c:trendline>
            <c:spPr>
              <a:ln w="6350" cap="rnd" cmpd="sng">
                <a:solidFill>
                  <a:schemeClr val="tx1"/>
                </a:solidFill>
                <a:prstDash val="solid"/>
              </a:ln>
              <a:effectLst/>
            </c:spPr>
            <c:trendlineType val="linear"/>
            <c:forward val="2"/>
            <c:dispRSqr val="0"/>
            <c:dispEq val="0"/>
          </c:trendline>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4.7</c:v>
              </c:pt>
              <c:pt idx="1">
                <c:v>4.8499999999999996</c:v>
              </c:pt>
              <c:pt idx="2">
                <c:v>5.0599999999999996</c:v>
              </c:pt>
              <c:pt idx="3">
                <c:v>4.97</c:v>
              </c:pt>
              <c:pt idx="4">
                <c:v>4.5999999999999996</c:v>
              </c:pt>
              <c:pt idx="5">
                <c:v>4.82</c:v>
              </c:pt>
              <c:pt idx="6">
                <c:v>4.87</c:v>
              </c:pt>
              <c:pt idx="7">
                <c:v>4.88</c:v>
              </c:pt>
              <c:pt idx="8">
                <c:v>4.88</c:v>
              </c:pt>
              <c:pt idx="9">
                <c:v>4.78</c:v>
              </c:pt>
              <c:pt idx="10">
                <c:v>4.8</c:v>
              </c:pt>
              <c:pt idx="11">
                <c:v>4.84</c:v>
              </c:pt>
              <c:pt idx="12">
                <c:v>4.96</c:v>
              </c:pt>
              <c:pt idx="13">
                <c:v>4.79</c:v>
              </c:pt>
              <c:pt idx="14">
                <c:v>4.8</c:v>
              </c:pt>
            </c:numLit>
          </c:val>
          <c:smooth val="0"/>
          <c:extLst>
            <c:ext xmlns:c16="http://schemas.microsoft.com/office/drawing/2014/chart" uri="{C3380CC4-5D6E-409C-BE32-E72D297353CC}">
              <c16:uniqueId val="{00000001-F0B8-4229-9460-2E568740130F}"/>
            </c:ext>
          </c:extLst>
        </c:ser>
        <c:ser>
          <c:idx val="2"/>
          <c:order val="2"/>
          <c:tx>
            <c:v>Sum of Low</c:v>
          </c:tx>
          <c:spPr>
            <a:ln w="12700" cap="rnd">
              <a:solidFill>
                <a:srgbClr val="FF000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4.32</c:v>
              </c:pt>
              <c:pt idx="1">
                <c:v>4.74</c:v>
              </c:pt>
              <c:pt idx="2">
                <c:v>4.82</c:v>
              </c:pt>
              <c:pt idx="3">
                <c:v>4.6950000000000003</c:v>
              </c:pt>
              <c:pt idx="4">
                <c:v>4.53</c:v>
              </c:pt>
              <c:pt idx="5">
                <c:v>4.6100000000000003</c:v>
              </c:pt>
              <c:pt idx="6">
                <c:v>4.68</c:v>
              </c:pt>
              <c:pt idx="7">
                <c:v>4.68</c:v>
              </c:pt>
              <c:pt idx="8">
                <c:v>4.7649999999999997</c:v>
              </c:pt>
              <c:pt idx="9">
                <c:v>4.6399999999999997</c:v>
              </c:pt>
              <c:pt idx="10">
                <c:v>4.76</c:v>
              </c:pt>
              <c:pt idx="11">
                <c:v>4.74</c:v>
              </c:pt>
              <c:pt idx="12">
                <c:v>4.79</c:v>
              </c:pt>
              <c:pt idx="13">
                <c:v>4.6900000000000004</c:v>
              </c:pt>
              <c:pt idx="14">
                <c:v>4.7300000000000004</c:v>
              </c:pt>
            </c:numLit>
          </c:val>
          <c:smooth val="0"/>
          <c:extLst>
            <c:ext xmlns:c16="http://schemas.microsoft.com/office/drawing/2014/chart" uri="{C3380CC4-5D6E-409C-BE32-E72D297353CC}">
              <c16:uniqueId val="{00000002-F0B8-4229-9460-2E568740130F}"/>
            </c:ext>
          </c:extLst>
        </c:ser>
        <c:dLbls>
          <c:showLegendKey val="0"/>
          <c:showVal val="0"/>
          <c:showCatName val="0"/>
          <c:showSerName val="0"/>
          <c:showPercent val="0"/>
          <c:showBubbleSize val="0"/>
        </c:dLbls>
        <c:smooth val="0"/>
        <c:axId val="1700963728"/>
        <c:axId val="1098085712"/>
      </c:lineChart>
      <c:catAx>
        <c:axId val="170096372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98085712"/>
        <c:crosses val="autoZero"/>
        <c:auto val="1"/>
        <c:lblAlgn val="ctr"/>
        <c:lblOffset val="100"/>
        <c:noMultiLvlLbl val="0"/>
        <c:extLst>
          <c:ext xmlns:c15="http://schemas.microsoft.com/office/drawing/2012/chart" uri="{F40574EE-89B7-4290-83BB-5DA773EAF853}">
            <c15:numFmt c:formatCode="General" c:sourceLinked="1"/>
          </c:ext>
        </c:extLst>
      </c:catAx>
      <c:valAx>
        <c:axId val="1098085712"/>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63728"/>
        <c:crosses val="autoZero"/>
        <c:crossBetween val="between"/>
        <c:extLst>
          <c:ext xmlns:c15="http://schemas.microsoft.com/office/drawing/2012/chart" uri="{F40574EE-89B7-4290-83BB-5DA773EAF853}">
            <c15:numFmt c:formatCode="\$#,##0.00;\-\$#,##0.00;\$#,##0.00" c:sourceLinked="1"/>
          </c:ext>
        </c:extLst>
      </c:valAx>
      <c:spPr>
        <a:noFill/>
        <a:ln>
          <a:noFill/>
        </a:ln>
        <a:effectLst/>
      </c:spPr>
    </c:plotArea>
    <c:legend>
      <c:legendPos val="r"/>
      <c:layout>
        <c:manualLayout>
          <c:xMode val="edge"/>
          <c:yMode val="edge"/>
          <c:x val="0.8657488849993229"/>
          <c:y val="1.9702655812091293E-2"/>
          <c:w val="0.13425111500067696"/>
          <c:h val="0.2780677966101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[Excel - Automated Shares data download and analysis.xlsx]PivotChartTable1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Telstra</a:t>
            </a:r>
          </a:p>
        </c:rich>
      </c:tx>
      <c:layout>
        <c:manualLayout>
          <c:xMode val="edge"/>
          <c:yMode val="edge"/>
          <c:x val="0.43710538955273842"/>
          <c:y val="7.2367698223768553E-2"/>
        </c:manualLayout>
      </c:layout>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13"/>
        <c:spPr>
          <a:ln w="12700" cap="rnd">
            <a:solidFill>
              <a:srgbClr val="92D050"/>
            </a:solidFill>
            <a:round/>
          </a:ln>
          <a:effectLst/>
        </c:spPr>
        <c:marker>
          <c:symbol val="none"/>
        </c:marker>
        <c:dLbl>
          <c:idx val="0"/>
          <c:delete val="1"/>
          <c:extLst>
            <c:ext xmlns:c15="http://schemas.microsoft.com/office/drawing/2012/chart" uri="{CE6537A1-D6FC-4f65-9D91-7224C49458BB}"/>
          </c:extLst>
        </c:dLbl>
      </c:pivotFmt>
      <c:pivotFmt>
        <c:idx val="14"/>
        <c:spPr>
          <a:ln w="12700" cap="rnd">
            <a:solidFill>
              <a:srgbClr val="FF0000"/>
            </a:solidFill>
            <a:round/>
          </a:ln>
          <a:effectLst/>
        </c:spPr>
        <c:marker>
          <c:symbol val="none"/>
        </c:marker>
        <c:dLbl>
          <c:idx val="0"/>
          <c:delete val="1"/>
          <c:extLst>
            <c:ext xmlns:c15="http://schemas.microsoft.com/office/drawing/2012/chart" uri="{CE6537A1-D6FC-4f65-9D91-7224C49458BB}"/>
          </c:extLst>
        </c:dLbl>
      </c:pivotFmt>
      <c:pivotFmt>
        <c:idx val="15"/>
        <c:spPr>
          <a:ln w="22225">
            <a:solidFill>
              <a:srgbClr val="00B0F0"/>
            </a:solid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5.2322829718965534E-2"/>
          <c:y val="0.18525103429867879"/>
          <c:w val="0.88870103906714426"/>
          <c:h val="0.66061337248098229"/>
        </c:manualLayout>
      </c:layout>
      <c:lineChart>
        <c:grouping val="standard"/>
        <c:varyColors val="0"/>
        <c:ser>
          <c:idx val="0"/>
          <c:order val="0"/>
          <c:tx>
            <c:v>Sum of Close</c:v>
          </c:tx>
          <c:spPr>
            <a:ln w="22225">
              <a:solidFill>
                <a:srgbClr val="00B0F0"/>
              </a:solidFill>
            </a:ln>
          </c:spPr>
          <c:marker>
            <c:symbol val="none"/>
          </c:marker>
          <c:trendline>
            <c:trendlineType val="linear"/>
            <c:forward val="2"/>
            <c:dispRSqr val="0"/>
            <c:dispEq val="0"/>
          </c:trendline>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2.73</c:v>
              </c:pt>
              <c:pt idx="1">
                <c:v>2.76</c:v>
              </c:pt>
              <c:pt idx="2">
                <c:v>2.73</c:v>
              </c:pt>
              <c:pt idx="3">
                <c:v>2.78</c:v>
              </c:pt>
              <c:pt idx="4">
                <c:v>2.8</c:v>
              </c:pt>
              <c:pt idx="5">
                <c:v>2.86</c:v>
              </c:pt>
              <c:pt idx="6">
                <c:v>2.9</c:v>
              </c:pt>
              <c:pt idx="7">
                <c:v>2.99</c:v>
              </c:pt>
              <c:pt idx="8">
                <c:v>3.08</c:v>
              </c:pt>
              <c:pt idx="9">
                <c:v>3.13</c:v>
              </c:pt>
              <c:pt idx="10">
                <c:v>3.16</c:v>
              </c:pt>
              <c:pt idx="11">
                <c:v>3.12</c:v>
              </c:pt>
              <c:pt idx="12">
                <c:v>3.08</c:v>
              </c:pt>
              <c:pt idx="13">
                <c:v>3.1</c:v>
              </c:pt>
              <c:pt idx="14">
                <c:v>3.09</c:v>
              </c:pt>
            </c:numLit>
          </c:val>
          <c:smooth val="0"/>
          <c:extLst>
            <c:ext xmlns:c16="http://schemas.microsoft.com/office/drawing/2014/chart" uri="{C3380CC4-5D6E-409C-BE32-E72D297353CC}">
              <c16:uniqueId val="{00000007-753F-4F9C-AD3A-8B14F7270E6D}"/>
            </c:ext>
          </c:extLst>
        </c:ser>
        <c:ser>
          <c:idx val="1"/>
          <c:order val="1"/>
          <c:tx>
            <c:v>Sum of High</c:v>
          </c:tx>
          <c:spPr>
            <a:ln w="12700" cap="rnd">
              <a:solidFill>
                <a:srgbClr val="92D05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2.74</c:v>
              </c:pt>
              <c:pt idx="1">
                <c:v>2.7749999999999999</c:v>
              </c:pt>
              <c:pt idx="2">
                <c:v>2.7650000000000001</c:v>
              </c:pt>
              <c:pt idx="3">
                <c:v>2.78</c:v>
              </c:pt>
              <c:pt idx="4">
                <c:v>2.81</c:v>
              </c:pt>
              <c:pt idx="5">
                <c:v>2.87</c:v>
              </c:pt>
              <c:pt idx="6">
                <c:v>2.95</c:v>
              </c:pt>
              <c:pt idx="7">
                <c:v>3.0049999999999999</c:v>
              </c:pt>
              <c:pt idx="8">
                <c:v>3.19</c:v>
              </c:pt>
              <c:pt idx="9">
                <c:v>3.14</c:v>
              </c:pt>
              <c:pt idx="10">
                <c:v>3.165</c:v>
              </c:pt>
              <c:pt idx="11">
                <c:v>3.16</c:v>
              </c:pt>
              <c:pt idx="12">
                <c:v>3.14</c:v>
              </c:pt>
              <c:pt idx="13">
                <c:v>3.1</c:v>
              </c:pt>
              <c:pt idx="14">
                <c:v>3.12</c:v>
              </c:pt>
            </c:numLit>
          </c:val>
          <c:smooth val="0"/>
          <c:extLst>
            <c:ext xmlns:c16="http://schemas.microsoft.com/office/drawing/2014/chart" uri="{C3380CC4-5D6E-409C-BE32-E72D297353CC}">
              <c16:uniqueId val="{00000009-753F-4F9C-AD3A-8B14F7270E6D}"/>
            </c:ext>
          </c:extLst>
        </c:ser>
        <c:ser>
          <c:idx val="2"/>
          <c:order val="2"/>
          <c:tx>
            <c:v>Sum of Low</c:v>
          </c:tx>
          <c:spPr>
            <a:ln w="12700" cap="rnd">
              <a:solidFill>
                <a:srgbClr val="FF000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2.69</c:v>
              </c:pt>
              <c:pt idx="1">
                <c:v>2.73</c:v>
              </c:pt>
              <c:pt idx="2">
                <c:v>2.71</c:v>
              </c:pt>
              <c:pt idx="3">
                <c:v>2.73</c:v>
              </c:pt>
              <c:pt idx="4">
                <c:v>2.77</c:v>
              </c:pt>
              <c:pt idx="5">
                <c:v>2.8</c:v>
              </c:pt>
              <c:pt idx="6">
                <c:v>2.8849999999999998</c:v>
              </c:pt>
              <c:pt idx="7">
                <c:v>2.915</c:v>
              </c:pt>
              <c:pt idx="8">
                <c:v>3.07</c:v>
              </c:pt>
              <c:pt idx="9">
                <c:v>3.08</c:v>
              </c:pt>
              <c:pt idx="10">
                <c:v>3.14</c:v>
              </c:pt>
              <c:pt idx="11">
                <c:v>3.09</c:v>
              </c:pt>
              <c:pt idx="12">
                <c:v>3.05</c:v>
              </c:pt>
              <c:pt idx="13">
                <c:v>3.05</c:v>
              </c:pt>
              <c:pt idx="14">
                <c:v>3.08</c:v>
              </c:pt>
            </c:numLit>
          </c:val>
          <c:smooth val="0"/>
          <c:extLst>
            <c:ext xmlns:c16="http://schemas.microsoft.com/office/drawing/2014/chart" uri="{C3380CC4-5D6E-409C-BE32-E72D297353CC}">
              <c16:uniqueId val="{0000000C-753F-4F9C-AD3A-8B14F7270E6D}"/>
            </c:ext>
          </c:extLst>
        </c:ser>
        <c:dLbls>
          <c:showLegendKey val="0"/>
          <c:showVal val="0"/>
          <c:showCatName val="0"/>
          <c:showSerName val="0"/>
          <c:showPercent val="0"/>
          <c:showBubbleSize val="0"/>
        </c:dLbls>
        <c:smooth val="0"/>
        <c:axId val="1700968928"/>
        <c:axId val="1098086128"/>
      </c:lineChart>
      <c:catAx>
        <c:axId val="170096892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98086128"/>
        <c:crosses val="autoZero"/>
        <c:auto val="1"/>
        <c:lblAlgn val="ctr"/>
        <c:lblOffset val="100"/>
        <c:noMultiLvlLbl val="0"/>
        <c:extLst>
          <c:ext xmlns:c15="http://schemas.microsoft.com/office/drawing/2012/chart" uri="{F40574EE-89B7-4290-83BB-5DA773EAF853}">
            <c15:numFmt c:formatCode="General" c:sourceLinked="1"/>
          </c:ext>
        </c:extLst>
      </c:catAx>
      <c:valAx>
        <c:axId val="1098086128"/>
        <c:scaling>
          <c:orientation val="minMax"/>
          <c:min val="2.6"/>
        </c:scaling>
        <c:delete val="0"/>
        <c:axPos val="l"/>
        <c:majorGridlines>
          <c:spPr>
            <a:ln w="9525" cap="flat" cmpd="sng" algn="ctr">
              <a:solidFill>
                <a:schemeClr val="tx1">
                  <a:lumMod val="15000"/>
                  <a:lumOff val="85000"/>
                </a:schemeClr>
              </a:solidFill>
              <a:round/>
            </a:ln>
            <a:effectLst/>
          </c:spPr>
        </c:majorGridlines>
        <c:numFmt formatCode="\$#,##0.00;\-\$#,##0.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68928"/>
        <c:crosses val="autoZero"/>
        <c:crossBetween val="between"/>
        <c:extLst>
          <c:ext xmlns:c15="http://schemas.microsoft.com/office/drawing/2012/chart" uri="{F40574EE-89B7-4290-83BB-5DA773EAF853}">
            <c15:numFmt c:formatCode="\$#,##0.00;\-\$#,##0.00;\$#,##0.00" c:sourceLinked="1"/>
          </c:ext>
        </c:extLst>
      </c:valAx>
    </c:plotArea>
    <c:legend>
      <c:legendPos val="r"/>
      <c:layout>
        <c:manualLayout>
          <c:xMode val="edge"/>
          <c:yMode val="edge"/>
          <c:x val="0.86269078842039382"/>
          <c:y val="1.3715436733199365E-3"/>
          <c:w val="0.13730919617184073"/>
          <c:h val="0.2780677966101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extLst>
    <c:ext xmlns:c15="http://schemas.microsoft.com/office/drawing/2012/chart" uri="{723BEF56-08C2-4564-9609-F4CBC75E7E54}">
      <c15:pivotSource>
        <c15:name>[Excel - Automated Shares data download and analysis.xlsx]PivotChartTable2</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AU" sz="1400"/>
              <a:t>CSR</a:t>
            </a:r>
          </a:p>
        </c:rich>
      </c:tx>
      <c:layout>
        <c:manualLayout>
          <c:xMode val="edge"/>
          <c:yMode val="edge"/>
          <c:x val="0.46170939758631374"/>
          <c:y val="3.5793407180034709E-2"/>
        </c:manualLayout>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760164507454285E-2"/>
          <c:y val="0.23834432136660885"/>
          <c:w val="0.91624447580531398"/>
          <c:h val="0.63316028293073523"/>
        </c:manualLayout>
      </c:layout>
      <c:lineChart>
        <c:grouping val="standard"/>
        <c:varyColors val="0"/>
        <c:ser>
          <c:idx val="0"/>
          <c:order val="0"/>
          <c:tx>
            <c:v>Sum of Close</c:v>
          </c:tx>
          <c:spPr>
            <a:ln w="34925" cap="rnd">
              <a:solidFill>
                <a:srgbClr val="00B0F0"/>
              </a:solidFill>
              <a:round/>
            </a:ln>
            <a:effectLst/>
          </c:spPr>
          <c:marker>
            <c:symbol val="none"/>
          </c:marker>
          <c:trendline>
            <c:spPr>
              <a:ln w="6350" cap="rnd">
                <a:solidFill>
                  <a:schemeClr val="tx1"/>
                </a:solidFill>
                <a:prstDash val="solid"/>
              </a:ln>
              <a:effectLst/>
            </c:spPr>
            <c:trendlineType val="linear"/>
            <c:forward val="2"/>
            <c:dispRSqr val="0"/>
            <c:dispEq val="0"/>
          </c:trendline>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4.66</c:v>
              </c:pt>
              <c:pt idx="1">
                <c:v>4.75</c:v>
              </c:pt>
              <c:pt idx="2">
                <c:v>4.9800000000000004</c:v>
              </c:pt>
              <c:pt idx="3">
                <c:v>4.7300000000000004</c:v>
              </c:pt>
              <c:pt idx="4">
                <c:v>4.59</c:v>
              </c:pt>
              <c:pt idx="5">
                <c:v>4.7699999999999996</c:v>
              </c:pt>
              <c:pt idx="6">
                <c:v>4.7</c:v>
              </c:pt>
              <c:pt idx="7">
                <c:v>4.8499999999999996</c:v>
              </c:pt>
              <c:pt idx="8">
                <c:v>4.8</c:v>
              </c:pt>
              <c:pt idx="9">
                <c:v>4.76</c:v>
              </c:pt>
              <c:pt idx="10">
                <c:v>4.76</c:v>
              </c:pt>
              <c:pt idx="11">
                <c:v>4.8</c:v>
              </c:pt>
              <c:pt idx="12">
                <c:v>4.82</c:v>
              </c:pt>
              <c:pt idx="13">
                <c:v>4.78</c:v>
              </c:pt>
              <c:pt idx="14">
                <c:v>4.74</c:v>
              </c:pt>
            </c:numLit>
          </c:val>
          <c:smooth val="0"/>
          <c:extLst>
            <c:ext xmlns:c16="http://schemas.microsoft.com/office/drawing/2014/chart" uri="{C3380CC4-5D6E-409C-BE32-E72D297353CC}">
              <c16:uniqueId val="{00000000-A3B7-4404-A2A9-C78B5365DC80}"/>
            </c:ext>
          </c:extLst>
        </c:ser>
        <c:ser>
          <c:idx val="1"/>
          <c:order val="1"/>
          <c:tx>
            <c:v>Sum of High</c:v>
          </c:tx>
          <c:spPr>
            <a:ln w="12700" cap="rnd">
              <a:solidFill>
                <a:srgbClr val="92D05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4.7</c:v>
              </c:pt>
              <c:pt idx="1">
                <c:v>4.8499999999999996</c:v>
              </c:pt>
              <c:pt idx="2">
                <c:v>5.0599999999999996</c:v>
              </c:pt>
              <c:pt idx="3">
                <c:v>4.97</c:v>
              </c:pt>
              <c:pt idx="4">
                <c:v>4.5999999999999996</c:v>
              </c:pt>
              <c:pt idx="5">
                <c:v>4.82</c:v>
              </c:pt>
              <c:pt idx="6">
                <c:v>4.87</c:v>
              </c:pt>
              <c:pt idx="7">
                <c:v>4.88</c:v>
              </c:pt>
              <c:pt idx="8">
                <c:v>4.88</c:v>
              </c:pt>
              <c:pt idx="9">
                <c:v>4.78</c:v>
              </c:pt>
              <c:pt idx="10">
                <c:v>4.8</c:v>
              </c:pt>
              <c:pt idx="11">
                <c:v>4.84</c:v>
              </c:pt>
              <c:pt idx="12">
                <c:v>4.96</c:v>
              </c:pt>
              <c:pt idx="13">
                <c:v>4.79</c:v>
              </c:pt>
              <c:pt idx="14">
                <c:v>4.8</c:v>
              </c:pt>
            </c:numLit>
          </c:val>
          <c:smooth val="0"/>
          <c:extLst>
            <c:ext xmlns:c16="http://schemas.microsoft.com/office/drawing/2014/chart" uri="{C3380CC4-5D6E-409C-BE32-E72D297353CC}">
              <c16:uniqueId val="{00000001-A3B7-4404-A2A9-C78B5365DC80}"/>
            </c:ext>
          </c:extLst>
        </c:ser>
        <c:ser>
          <c:idx val="2"/>
          <c:order val="2"/>
          <c:tx>
            <c:v>Sum of Low</c:v>
          </c:tx>
          <c:spPr>
            <a:ln w="12700" cap="rnd">
              <a:solidFill>
                <a:srgbClr val="FF000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4.32</c:v>
              </c:pt>
              <c:pt idx="1">
                <c:v>4.74</c:v>
              </c:pt>
              <c:pt idx="2">
                <c:v>4.82</c:v>
              </c:pt>
              <c:pt idx="3">
                <c:v>4.6950000000000003</c:v>
              </c:pt>
              <c:pt idx="4">
                <c:v>4.53</c:v>
              </c:pt>
              <c:pt idx="5">
                <c:v>4.6100000000000003</c:v>
              </c:pt>
              <c:pt idx="6">
                <c:v>4.68</c:v>
              </c:pt>
              <c:pt idx="7">
                <c:v>4.68</c:v>
              </c:pt>
              <c:pt idx="8">
                <c:v>4.7649999999999997</c:v>
              </c:pt>
              <c:pt idx="9">
                <c:v>4.6399999999999997</c:v>
              </c:pt>
              <c:pt idx="10">
                <c:v>4.76</c:v>
              </c:pt>
              <c:pt idx="11">
                <c:v>4.74</c:v>
              </c:pt>
              <c:pt idx="12">
                <c:v>4.79</c:v>
              </c:pt>
              <c:pt idx="13">
                <c:v>4.6900000000000004</c:v>
              </c:pt>
              <c:pt idx="14">
                <c:v>4.7300000000000004</c:v>
              </c:pt>
            </c:numLit>
          </c:val>
          <c:smooth val="0"/>
          <c:extLst>
            <c:ext xmlns:c16="http://schemas.microsoft.com/office/drawing/2014/chart" uri="{C3380CC4-5D6E-409C-BE32-E72D297353CC}">
              <c16:uniqueId val="{00000003-A3B7-4404-A2A9-C78B5365DC80}"/>
            </c:ext>
          </c:extLst>
        </c:ser>
        <c:dLbls>
          <c:showLegendKey val="0"/>
          <c:showVal val="0"/>
          <c:showCatName val="0"/>
          <c:showSerName val="0"/>
          <c:showPercent val="0"/>
          <c:showBubbleSize val="0"/>
        </c:dLbls>
        <c:smooth val="0"/>
        <c:axId val="1700976128"/>
        <c:axId val="1098086544"/>
      </c:lineChart>
      <c:catAx>
        <c:axId val="170097612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crossAx val="1098086544"/>
        <c:crosses val="autoZero"/>
        <c:auto val="1"/>
        <c:lblAlgn val="ctr"/>
        <c:lblOffset val="100"/>
        <c:noMultiLvlLbl val="0"/>
        <c:extLst>
          <c:ext xmlns:c15="http://schemas.microsoft.com/office/drawing/2012/chart" uri="{F40574EE-89B7-4290-83BB-5DA773EAF853}">
            <c15:numFmt c:formatCode="General" c:sourceLinked="1"/>
          </c:ext>
        </c:extLst>
      </c:catAx>
      <c:valAx>
        <c:axId val="1098086544"/>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00976128"/>
        <c:crosses val="autoZero"/>
        <c:crossBetween val="between"/>
        <c:extLst>
          <c:ext xmlns:c15="http://schemas.microsoft.com/office/drawing/2012/chart" uri="{F40574EE-89B7-4290-83BB-5DA773EAF853}">
            <c15:numFmt c:formatCode="\$#,##0.00;\-\$#,##0.00;\$#,##0.00" c:sourceLinked="1"/>
          </c:ext>
        </c:extLst>
      </c:valAx>
      <c:spPr>
        <a:noFill/>
        <a:ln>
          <a:noFill/>
        </a:ln>
        <a:effectLst/>
      </c:spPr>
    </c:plotArea>
    <c:legend>
      <c:legendPos val="r"/>
      <c:layout>
        <c:manualLayout>
          <c:xMode val="edge"/>
          <c:yMode val="edge"/>
          <c:x val="0.85960291913080766"/>
          <c:y val="6.1884425463766364E-3"/>
          <c:w val="0.14039708086919236"/>
          <c:h val="0.29444468170292271"/>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extLst>
    <c:ext xmlns:c15="http://schemas.microsoft.com/office/drawing/2012/chart" uri="{723BEF56-08C2-4564-9609-F4CBC75E7E54}">
      <c15:pivotSource>
        <c15:name>[Excel - Automated Shares data download and analysis.xlsx]PivotChartTable3</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COMMBANK</a:t>
            </a:r>
          </a:p>
        </c:rich>
      </c:tx>
      <c:layout>
        <c:manualLayout>
          <c:xMode val="edge"/>
          <c:yMode val="edge"/>
          <c:x val="0.43501193189441356"/>
          <c:y val="4.25730681969838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1270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26172509716399E-2"/>
          <c:y val="0.18525103429867879"/>
          <c:w val="0.90809652419102493"/>
          <c:h val="0.71146083010810102"/>
        </c:manualLayout>
      </c:layout>
      <c:lineChart>
        <c:grouping val="standard"/>
        <c:varyColors val="0"/>
        <c:ser>
          <c:idx val="0"/>
          <c:order val="0"/>
          <c:tx>
            <c:v>Sum of Close</c:v>
          </c:tx>
          <c:spPr>
            <a:ln w="31750" cap="rnd">
              <a:solidFill>
                <a:srgbClr val="00B0F0"/>
              </a:solidFill>
              <a:round/>
            </a:ln>
            <a:effectLst/>
          </c:spPr>
          <c:marker>
            <c:symbol val="none"/>
          </c:marker>
          <c:trendline>
            <c:spPr>
              <a:ln w="6350" cap="rnd">
                <a:solidFill>
                  <a:schemeClr val="tx1">
                    <a:lumMod val="95000"/>
                    <a:lumOff val="5000"/>
                  </a:schemeClr>
                </a:solidFill>
                <a:prstDash val="solid"/>
              </a:ln>
              <a:effectLst/>
            </c:spPr>
            <c:trendlineType val="linear"/>
            <c:forward val="2"/>
            <c:dispRSqr val="0"/>
            <c:dispEq val="0"/>
          </c:trendline>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68.87</c:v>
              </c:pt>
              <c:pt idx="1">
                <c:v>69.819999999999993</c:v>
              </c:pt>
              <c:pt idx="2">
                <c:v>68.41</c:v>
              </c:pt>
              <c:pt idx="3">
                <c:v>69.67</c:v>
              </c:pt>
              <c:pt idx="4">
                <c:v>69.790000000000006</c:v>
              </c:pt>
              <c:pt idx="5">
                <c:v>70.31</c:v>
              </c:pt>
              <c:pt idx="6">
                <c:v>72.400000000000006</c:v>
              </c:pt>
              <c:pt idx="7">
                <c:v>74.400000000000006</c:v>
              </c:pt>
              <c:pt idx="8">
                <c:v>73.069999999999993</c:v>
              </c:pt>
              <c:pt idx="9">
                <c:v>73.14</c:v>
              </c:pt>
              <c:pt idx="10">
                <c:v>74.489999999999995</c:v>
              </c:pt>
              <c:pt idx="11">
                <c:v>75.39</c:v>
              </c:pt>
              <c:pt idx="12">
                <c:v>77.55</c:v>
              </c:pt>
              <c:pt idx="13">
                <c:v>78.87</c:v>
              </c:pt>
              <c:pt idx="14">
                <c:v>80</c:v>
              </c:pt>
            </c:numLit>
          </c:val>
          <c:smooth val="0"/>
          <c:extLst>
            <c:ext xmlns:c16="http://schemas.microsoft.com/office/drawing/2014/chart" uri="{C3380CC4-5D6E-409C-BE32-E72D297353CC}">
              <c16:uniqueId val="{00000000-80E1-4CBF-A8F2-7AAB54EC7F77}"/>
            </c:ext>
          </c:extLst>
        </c:ser>
        <c:ser>
          <c:idx val="1"/>
          <c:order val="1"/>
          <c:tx>
            <c:v>Sum of High</c:v>
          </c:tx>
          <c:spPr>
            <a:ln w="12700" cap="rnd">
              <a:solidFill>
                <a:srgbClr val="92D05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69.7</c:v>
              </c:pt>
              <c:pt idx="1">
                <c:v>70.45</c:v>
              </c:pt>
              <c:pt idx="2">
                <c:v>69.72</c:v>
              </c:pt>
              <c:pt idx="3">
                <c:v>69.67</c:v>
              </c:pt>
              <c:pt idx="4">
                <c:v>70.25</c:v>
              </c:pt>
              <c:pt idx="5">
                <c:v>70.58</c:v>
              </c:pt>
              <c:pt idx="6">
                <c:v>73.14</c:v>
              </c:pt>
              <c:pt idx="7">
                <c:v>74.44</c:v>
              </c:pt>
              <c:pt idx="8">
                <c:v>74.599999999999994</c:v>
              </c:pt>
              <c:pt idx="9">
                <c:v>73.42</c:v>
              </c:pt>
              <c:pt idx="10">
                <c:v>74.56</c:v>
              </c:pt>
              <c:pt idx="11">
                <c:v>75.459999999999994</c:v>
              </c:pt>
              <c:pt idx="12">
                <c:v>77.55</c:v>
              </c:pt>
              <c:pt idx="13">
                <c:v>78.87</c:v>
              </c:pt>
              <c:pt idx="14">
                <c:v>80</c:v>
              </c:pt>
            </c:numLit>
          </c:val>
          <c:smooth val="0"/>
          <c:extLst>
            <c:ext xmlns:c16="http://schemas.microsoft.com/office/drawing/2014/chart" uri="{C3380CC4-5D6E-409C-BE32-E72D297353CC}">
              <c16:uniqueId val="{00000001-80E1-4CBF-A8F2-7AAB54EC7F77}"/>
            </c:ext>
          </c:extLst>
        </c:ser>
        <c:ser>
          <c:idx val="2"/>
          <c:order val="2"/>
          <c:tx>
            <c:v>Sum of Low</c:v>
          </c:tx>
          <c:spPr>
            <a:ln w="12700" cap="rnd">
              <a:solidFill>
                <a:srgbClr val="FF0000"/>
              </a:solidFill>
              <a:round/>
            </a:ln>
            <a:effectLst/>
          </c:spPr>
          <c:marker>
            <c:symbol val="none"/>
          </c:marker>
          <c:cat>
            <c:strLit>
              <c:ptCount val="15"/>
              <c:pt idx="0">
                <c:v>2/11/2020</c:v>
              </c:pt>
              <c:pt idx="1">
                <c:v>3/11/2020</c:v>
              </c:pt>
              <c:pt idx="2">
                <c:v>4/11/2020</c:v>
              </c:pt>
              <c:pt idx="3">
                <c:v>5/11/2020</c:v>
              </c:pt>
              <c:pt idx="4">
                <c:v>6/11/2020</c:v>
              </c:pt>
              <c:pt idx="5">
                <c:v>9/11/2020</c:v>
              </c:pt>
              <c:pt idx="6">
                <c:v>10/11/2020</c:v>
              </c:pt>
              <c:pt idx="7">
                <c:v>11/11/2020</c:v>
              </c:pt>
              <c:pt idx="8">
                <c:v>12/11/2020</c:v>
              </c:pt>
              <c:pt idx="9">
                <c:v>13/11/2020</c:v>
              </c:pt>
              <c:pt idx="10">
                <c:v>16/11/2020</c:v>
              </c:pt>
              <c:pt idx="11">
                <c:v>17/11/2020</c:v>
              </c:pt>
              <c:pt idx="12">
                <c:v>18/11/2020</c:v>
              </c:pt>
              <c:pt idx="13">
                <c:v>19/11/2020</c:v>
              </c:pt>
              <c:pt idx="14">
                <c:v>20/11/2020</c:v>
              </c:pt>
            </c:strLit>
          </c:cat>
          <c:val>
            <c:numLit>
              <c:formatCode>\$#,##0.00;\-\$#,##0.00;\$#,##0.00</c:formatCode>
              <c:ptCount val="15"/>
              <c:pt idx="0">
                <c:v>66.040000000000006</c:v>
              </c:pt>
              <c:pt idx="1">
                <c:v>68.98</c:v>
              </c:pt>
              <c:pt idx="2">
                <c:v>67.87</c:v>
              </c:pt>
              <c:pt idx="3">
                <c:v>68.31</c:v>
              </c:pt>
              <c:pt idx="4">
                <c:v>69.260000000000005</c:v>
              </c:pt>
              <c:pt idx="5">
                <c:v>69.8</c:v>
              </c:pt>
              <c:pt idx="6">
                <c:v>71.319999999999993</c:v>
              </c:pt>
              <c:pt idx="7">
                <c:v>72.66</c:v>
              </c:pt>
              <c:pt idx="8">
                <c:v>72.87</c:v>
              </c:pt>
              <c:pt idx="9">
                <c:v>72.53</c:v>
              </c:pt>
              <c:pt idx="10">
                <c:v>73.790000000000006</c:v>
              </c:pt>
              <c:pt idx="11">
                <c:v>74.599999999999994</c:v>
              </c:pt>
              <c:pt idx="12">
                <c:v>75.44</c:v>
              </c:pt>
              <c:pt idx="13">
                <c:v>77.180000000000007</c:v>
              </c:pt>
              <c:pt idx="14">
                <c:v>78.099999999999994</c:v>
              </c:pt>
            </c:numLit>
          </c:val>
          <c:smooth val="0"/>
          <c:extLst>
            <c:ext xmlns:c16="http://schemas.microsoft.com/office/drawing/2014/chart" uri="{C3380CC4-5D6E-409C-BE32-E72D297353CC}">
              <c16:uniqueId val="{00000002-80E1-4CBF-A8F2-7AAB54EC7F77}"/>
            </c:ext>
          </c:extLst>
        </c:ser>
        <c:dLbls>
          <c:showLegendKey val="0"/>
          <c:showVal val="0"/>
          <c:showCatName val="0"/>
          <c:showSerName val="0"/>
          <c:showPercent val="0"/>
          <c:showBubbleSize val="0"/>
        </c:dLbls>
        <c:smooth val="0"/>
        <c:axId val="1700911728"/>
        <c:axId val="1098086960"/>
      </c:lineChart>
      <c:catAx>
        <c:axId val="170091172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98086960"/>
        <c:crosses val="autoZero"/>
        <c:auto val="1"/>
        <c:lblAlgn val="ctr"/>
        <c:lblOffset val="100"/>
        <c:noMultiLvlLbl val="0"/>
        <c:extLst>
          <c:ext xmlns:c15="http://schemas.microsoft.com/office/drawing/2012/chart" uri="{F40574EE-89B7-4290-83BB-5DA773EAF853}">
            <c15:numFmt c:formatCode="General" c:sourceLinked="1"/>
          </c:ext>
        </c:extLst>
      </c:catAx>
      <c:valAx>
        <c:axId val="1098086960"/>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11728"/>
        <c:crosses val="autoZero"/>
        <c:crossBetween val="between"/>
        <c:extLst>
          <c:ext xmlns:c15="http://schemas.microsoft.com/office/drawing/2012/chart" uri="{F40574EE-89B7-4290-83BB-5DA773EAF853}">
            <c15:numFmt c:formatCode="\$#,##0.00;\-\$#,##0.00;\$#,##0.00" c:sourceLinked="1"/>
          </c:ext>
        </c:extLst>
      </c:valAx>
      <c:spPr>
        <a:noFill/>
        <a:ln>
          <a:noFill/>
        </a:ln>
        <a:effectLst/>
      </c:spPr>
    </c:plotArea>
    <c:legend>
      <c:legendPos val="r"/>
      <c:layout>
        <c:manualLayout>
          <c:xMode val="edge"/>
          <c:yMode val="edge"/>
          <c:x val="0.87046114763697668"/>
          <c:y val="6.2960096089683297E-3"/>
          <c:w val="0.12953885236302334"/>
          <c:h val="0.2780677966101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[Excel - Automated Shares data download and analysis.xlsx]PivotChartTable4</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8</xdr:col>
      <xdr:colOff>0</xdr:colOff>
      <xdr:row>26</xdr:row>
      <xdr:rowOff>0</xdr:rowOff>
    </xdr:to>
    <xdr:graphicFrame macro="">
      <xdr:nvGraphicFramePr>
        <xdr:cNvPr id="6" name="ChartMulti">
          <a:extLst>
            <a:ext uri="{FF2B5EF4-FFF2-40B4-BE49-F238E27FC236}">
              <a16:creationId xmlns:a16="http://schemas.microsoft.com/office/drawing/2014/main" id="{487FE5CB-23F2-4EE1-93C6-A43214621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27</xdr:row>
      <xdr:rowOff>1</xdr:rowOff>
    </xdr:from>
    <xdr:to>
      <xdr:col>8</xdr:col>
      <xdr:colOff>1</xdr:colOff>
      <xdr:row>46</xdr:row>
      <xdr:rowOff>0</xdr:rowOff>
    </xdr:to>
    <xdr:graphicFrame macro="">
      <xdr:nvGraphicFramePr>
        <xdr:cNvPr id="7" name="Chart1">
          <a:extLst>
            <a:ext uri="{FF2B5EF4-FFF2-40B4-BE49-F238E27FC236}">
              <a16:creationId xmlns:a16="http://schemas.microsoft.com/office/drawing/2014/main" id="{7D4352CD-53CC-4B30-972B-F62A407C6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1019176</xdr:colOff>
      <xdr:row>7</xdr:row>
      <xdr:rowOff>6350</xdr:rowOff>
    </xdr:from>
    <xdr:to>
      <xdr:col>17</xdr:col>
      <xdr:colOff>0</xdr:colOff>
      <xdr:row>26</xdr:row>
      <xdr:rowOff>0</xdr:rowOff>
    </xdr:to>
    <xdr:graphicFrame macro="">
      <xdr:nvGraphicFramePr>
        <xdr:cNvPr id="8" name="Chart2">
          <a:extLst>
            <a:ext uri="{FF2B5EF4-FFF2-40B4-BE49-F238E27FC236}">
              <a16:creationId xmlns:a16="http://schemas.microsoft.com/office/drawing/2014/main" id="{14A52297-F98A-47F1-B00A-C0697D8CC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27</xdr:row>
      <xdr:rowOff>0</xdr:rowOff>
    </xdr:from>
    <xdr:to>
      <xdr:col>17</xdr:col>
      <xdr:colOff>0</xdr:colOff>
      <xdr:row>46</xdr:row>
      <xdr:rowOff>0</xdr:rowOff>
    </xdr:to>
    <xdr:graphicFrame macro="">
      <xdr:nvGraphicFramePr>
        <xdr:cNvPr id="9" name="Chart3">
          <a:extLst>
            <a:ext uri="{FF2B5EF4-FFF2-40B4-BE49-F238E27FC236}">
              <a16:creationId xmlns:a16="http://schemas.microsoft.com/office/drawing/2014/main" id="{269E4F72-A579-43F5-8EBA-F2DB9A2D9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0</xdr:colOff>
      <xdr:row>12</xdr:row>
      <xdr:rowOff>0</xdr:rowOff>
    </xdr:from>
    <xdr:to>
      <xdr:col>24</xdr:col>
      <xdr:colOff>0</xdr:colOff>
      <xdr:row>19</xdr:row>
      <xdr:rowOff>0</xdr:rowOff>
    </xdr:to>
    <mc:AlternateContent xmlns:mc="http://schemas.openxmlformats.org/markup-compatibility/2006" xmlns:tsle="http://schemas.microsoft.com/office/drawing/2012/timeslicer">
      <mc:Choice Requires="tsle">
        <xdr:graphicFrame macro="">
          <xdr:nvGraphicFramePr>
            <xdr:cNvPr id="10" name="Date">
              <a:extLst>
                <a:ext uri="{FF2B5EF4-FFF2-40B4-BE49-F238E27FC236}">
                  <a16:creationId xmlns:a16="http://schemas.microsoft.com/office/drawing/2014/main" id="{45EF0ADF-63F8-4915-A540-BB925FB7E49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9354800" y="2362200"/>
              <a:ext cx="3657600" cy="1333500"/>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oneCell">
    <xdr:from>
      <xdr:col>18</xdr:col>
      <xdr:colOff>0</xdr:colOff>
      <xdr:row>20</xdr:row>
      <xdr:rowOff>9525</xdr:rowOff>
    </xdr:from>
    <xdr:to>
      <xdr:col>23</xdr:col>
      <xdr:colOff>0</xdr:colOff>
      <xdr:row>29</xdr:row>
      <xdr:rowOff>0</xdr:rowOff>
    </xdr:to>
    <mc:AlternateContent xmlns:mc="http://schemas.openxmlformats.org/markup-compatibility/2006" xmlns:a14="http://schemas.microsoft.com/office/drawing/2010/main">
      <mc:Choice Requires="a14">
        <xdr:graphicFrame macro="">
          <xdr:nvGraphicFramePr>
            <xdr:cNvPr id="11" name="ShareName">
              <a:extLst>
                <a:ext uri="{FF2B5EF4-FFF2-40B4-BE49-F238E27FC236}">
                  <a16:creationId xmlns:a16="http://schemas.microsoft.com/office/drawing/2014/main" id="{28DC918B-00F5-4508-8ABF-3329677E183E}"/>
                </a:ext>
              </a:extLst>
            </xdr:cNvPr>
            <xdr:cNvGraphicFramePr/>
          </xdr:nvGraphicFramePr>
          <xdr:xfrm>
            <a:off x="0" y="0"/>
            <a:ext cx="0" cy="0"/>
          </xdr:xfrm>
          <a:graphic>
            <a:graphicData uri="http://schemas.microsoft.com/office/drawing/2010/slicer">
              <sle:slicer xmlns:sle="http://schemas.microsoft.com/office/drawing/2010/slicer" name="ShareName"/>
            </a:graphicData>
          </a:graphic>
        </xdr:graphicFrame>
      </mc:Choice>
      <mc:Fallback xmlns="">
        <xdr:sp macro="" textlink="">
          <xdr:nvSpPr>
            <xdr:cNvPr id="0" name=""/>
            <xdr:cNvSpPr>
              <a:spLocks noTextEdit="1"/>
            </xdr:cNvSpPr>
          </xdr:nvSpPr>
          <xdr:spPr>
            <a:xfrm>
              <a:off x="19354800" y="3895725"/>
              <a:ext cx="3048000" cy="30384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k k" refreshedDate="44157.869436921297" createdVersion="3" refreshedVersion="6" minRefreshableVersion="3" recordCount="0" supportSubquery="1" supportAdvancedDrill="1" xr:uid="{82F43263-8132-417F-881F-170856697E2D}">
  <cacheSource type="external" connectionId="3">
    <extLst>
      <ext xmlns:x14="http://schemas.microsoft.com/office/spreadsheetml/2009/9/main" uri="{F057638F-6D5F-4e77-A914-E7F072B9BCA8}">
        <x14:sourceConnection name="ThisWorkbookDataModel"/>
      </ext>
    </extLst>
  </cacheSource>
  <cacheFields count="0"/>
  <cacheHierarchies count="14">
    <cacheHierarchy uniqueName="[StockData].[ShareName]" caption="ShareName" attribute="1" defaultMemberUniqueName="[StockData].[ShareName].[All]" allUniqueName="[StockData].[ShareName].[All]" dimensionUniqueName="[StockData]" displayFolder="" count="2" memberValueDatatype="130" unbalanced="0"/>
    <cacheHierarchy uniqueName="[StockData].[Date]" caption="Date" attribute="1" time="1" defaultMemberUniqueName="[StockData].[Date].[All]" allUniqueName="[StockData].[Date].[All]" dimensionUniqueName="[StockData]" displayFolder="" count="0" memberValueDatatype="7" unbalanced="0"/>
    <cacheHierarchy uniqueName="[StockData].[Open]" caption="Open" attribute="1" defaultMemberUniqueName="[StockData].[Open].[All]" allUniqueName="[StockData].[Open].[All]" dimensionUniqueName="[StockData]" displayFolder="" count="0" memberValueDatatype="5" unbalanced="0"/>
    <cacheHierarchy uniqueName="[StockData].[High]" caption="High" attribute="1" defaultMemberUniqueName="[StockData].[High].[All]" allUniqueName="[StockData].[High].[All]" dimensionUniqueName="[StockData]" displayFolder="" count="0" memberValueDatatype="5" unbalanced="0"/>
    <cacheHierarchy uniqueName="[StockData].[Low]" caption="Low" attribute="1" defaultMemberUniqueName="[StockData].[Low].[All]" allUniqueName="[StockData].[Low].[All]" dimensionUniqueName="[StockData]" displayFolder="" count="0" memberValueDatatype="5" unbalanced="0"/>
    <cacheHierarchy uniqueName="[StockData].[Close]" caption="Close" attribute="1" defaultMemberUniqueName="[StockData].[Close].[All]" allUniqueName="[StockData].[Close].[All]" dimensionUniqueName="[StockData]" displayFolder="" count="0" memberValueDatatype="5" unbalanced="0"/>
    <cacheHierarchy uniqueName="[StockData].[Adj Close]" caption="Adj Close" attribute="1" defaultMemberUniqueName="[StockData].[Adj Close].[All]" allUniqueName="[StockData].[Adj Close].[All]" dimensionUniqueName="[StockData]" displayFolder="" count="0" memberValueDatatype="5" unbalanced="0"/>
    <cacheHierarchy uniqueName="[StockData].[Volume]" caption="Volume" attribute="1" defaultMemberUniqueName="[StockData].[Volume].[All]" allUniqueName="[StockData].[Volume].[All]" dimensionUniqueName="[StockData]" displayFolder="" count="0" memberValueDatatype="20" unbalanced="0"/>
    <cacheHierarchy uniqueName="[Measures].[__XL_Count StockData]" caption="__XL_Count StockData" measure="1" displayFolder="" measureGroup="StockData" count="0" hidden="1"/>
    <cacheHierarchy uniqueName="[Measures].[__No measures defined]" caption="__No measures defined" measure="1" displayFolder="" count="0" hidden="1"/>
    <cacheHierarchy uniqueName="[Measures].[Sum of High]" caption="Sum of High" measure="1" displayFolder="" measureGroup="StockData" count="0" hidden="1">
      <extLst>
        <ext xmlns:x15="http://schemas.microsoft.com/office/spreadsheetml/2010/11/main" uri="{B97F6D7D-B522-45F9-BDA1-12C45D357490}">
          <x15:cacheHierarchy aggregatedColumn="3"/>
        </ext>
      </extLst>
    </cacheHierarchy>
    <cacheHierarchy uniqueName="[Measures].[Sum of Low]" caption="Sum of Low" measure="1" displayFolder="" measureGroup="StockData" count="0" hidden="1">
      <extLst>
        <ext xmlns:x15="http://schemas.microsoft.com/office/spreadsheetml/2010/11/main" uri="{B97F6D7D-B522-45F9-BDA1-12C45D357490}">
          <x15:cacheHierarchy aggregatedColumn="4"/>
        </ext>
      </extLst>
    </cacheHierarchy>
    <cacheHierarchy uniqueName="[Measures].[Sum of Close]" caption="Sum of Close" measure="1" displayFolder="" measureGroup="StockData" count="0" hidden="1">
      <extLst>
        <ext xmlns:x15="http://schemas.microsoft.com/office/spreadsheetml/2010/11/main" uri="{B97F6D7D-B522-45F9-BDA1-12C45D357490}">
          <x15:cacheHierarchy aggregatedColumn="5"/>
        </ext>
      </extLst>
    </cacheHierarchy>
    <cacheHierarchy uniqueName="[Measures].[Sum of Adj Close]" caption="Sum of Adj Close" measure="1" displayFolder="" measureGroup="StockData"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725339872"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k k" refreshedDate="44157.869434837965" createdVersion="5" refreshedVersion="6" minRefreshableVersion="3" recordCount="0" supportSubquery="1" supportAdvancedDrill="1" xr:uid="{CE479799-9AE0-45EE-9D21-9C57B531E89C}">
  <cacheSource type="external" connectionId="3">
    <extLst>
      <ext xmlns:x14="http://schemas.microsoft.com/office/spreadsheetml/2009/9/main" uri="{F057638F-6D5F-4e77-A914-E7F072B9BCA8}">
        <x14:sourceConnection name="ThisWorkbookDataModel"/>
      </ext>
    </extLst>
  </cacheSource>
  <cacheFields count="5">
    <cacheField name="[StockData].[Date].[Date]" caption="Date" numFmtId="0" hierarchy="1" level="1">
      <sharedItems containsSemiMixedTypes="0" containsNonDate="0" containsDate="1" containsString="0" minDate="2020-11-02T00:00:00" maxDate="2020-11-21T00:00:00" count="15">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sharedItems>
    </cacheField>
    <cacheField name="[StockData].[ShareName].[ShareName]" caption="ShareName" numFmtId="0" level="1">
      <sharedItems containsSemiMixedTypes="0" containsNonDate="0" containsString="0"/>
    </cacheField>
    <cacheField name="[Measures].[Sum of High]" caption="Sum of High" numFmtId="0" hierarchy="10" level="32767"/>
    <cacheField name="[Measures].[Sum of Low]" caption="Sum of Low" numFmtId="0" hierarchy="11" level="32767"/>
    <cacheField name="[Measures].[Sum of Close]" caption="Sum of Close" numFmtId="0" hierarchy="12" level="32767"/>
  </cacheFields>
  <cacheHierarchies count="14">
    <cacheHierarchy uniqueName="[StockData].[ShareName]" caption="ShareName" attribute="1" defaultMemberUniqueName="[StockData].[ShareName].[All]" allUniqueName="[StockData].[ShareName].[All]" dimensionUniqueName="[StockData]" displayFolder="" count="2" memberValueDatatype="130" unbalanced="0">
      <fieldsUsage count="2">
        <fieldUsage x="-1"/>
        <fieldUsage x="1"/>
      </fieldsUsage>
    </cacheHierarchy>
    <cacheHierarchy uniqueName="[StockData].[Date]" caption="Date" attribute="1" time="1" defaultMemberUniqueName="[StockData].[Date].[All]" allUniqueName="[StockData].[Date].[All]" dimensionUniqueName="[StockData]" displayFolder="" count="2" memberValueDatatype="7" unbalanced="0">
      <fieldsUsage count="2">
        <fieldUsage x="-1"/>
        <fieldUsage x="0"/>
      </fieldsUsage>
    </cacheHierarchy>
    <cacheHierarchy uniqueName="[StockData].[Open]" caption="Open" attribute="1" defaultMemberUniqueName="[StockData].[Open].[All]" allUniqueName="[StockData].[Open].[All]" dimensionUniqueName="[StockData]" displayFolder="" count="0" memberValueDatatype="5" unbalanced="0"/>
    <cacheHierarchy uniqueName="[StockData].[High]" caption="High" attribute="1" defaultMemberUniqueName="[StockData].[High].[All]" allUniqueName="[StockData].[High].[All]" dimensionUniqueName="[StockData]" displayFolder="" count="0" memberValueDatatype="5" unbalanced="0"/>
    <cacheHierarchy uniqueName="[StockData].[Low]" caption="Low" attribute="1" defaultMemberUniqueName="[StockData].[Low].[All]" allUniqueName="[StockData].[Low].[All]" dimensionUniqueName="[StockData]" displayFolder="" count="0" memberValueDatatype="5" unbalanced="0"/>
    <cacheHierarchy uniqueName="[StockData].[Close]" caption="Close" attribute="1" defaultMemberUniqueName="[StockData].[Close].[All]" allUniqueName="[StockData].[Close].[All]" dimensionUniqueName="[StockData]" displayFolder="" count="0" memberValueDatatype="5" unbalanced="0"/>
    <cacheHierarchy uniqueName="[StockData].[Adj Close]" caption="Adj Close" attribute="1" defaultMemberUniqueName="[StockData].[Adj Close].[All]" allUniqueName="[StockData].[Adj Close].[All]" dimensionUniqueName="[StockData]" displayFolder="" count="0" memberValueDatatype="5" unbalanced="0"/>
    <cacheHierarchy uniqueName="[StockData].[Volume]" caption="Volume" attribute="1" defaultMemberUniqueName="[StockData].[Volume].[All]" allUniqueName="[StockData].[Volume].[All]" dimensionUniqueName="[StockData]" displayFolder="" count="0" memberValueDatatype="20" unbalanced="0"/>
    <cacheHierarchy uniqueName="[Measures].[__XL_Count StockData]" caption="__XL_Count StockData" measure="1" displayFolder="" measureGroup="StockData" count="0" hidden="1"/>
    <cacheHierarchy uniqueName="[Measures].[__No measures defined]" caption="__No measures defined" measure="1" displayFolder="" count="0" hidden="1"/>
    <cacheHierarchy uniqueName="[Measures].[Sum of High]" caption="Sum of High" measure="1" displayFolder="" measureGroup="Stock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Low]" caption="Sum of Low" measure="1" displayFolder="" measureGroup="StockData"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lose]" caption="Sum of Close" measure="1" displayFolder="" measureGroup="StockData"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Adj Close]" caption="Sum of Adj Close" measure="1" displayFolder="" measureGroup="StockData"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ockData" uniqueName="[StockData]" caption="StockData"/>
  </dimensions>
  <measureGroups count="1">
    <measureGroup name="StockData" caption="StockData"/>
  </measureGroups>
  <maps count="1">
    <map measureGroup="0" dimension="1"/>
  </maps>
  <extLst>
    <ext xmlns:x14="http://schemas.microsoft.com/office/spreadsheetml/2009/9/main" uri="{725AE2AE-9491-48be-B2B4-4EB974FC3084}">
      <x14:pivotCacheDefinition pivotCacheId="164434654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k k" refreshedDate="44157.86943564815" createdVersion="5" refreshedVersion="6" minRefreshableVersion="3" recordCount="0" supportSubquery="1" supportAdvancedDrill="1" xr:uid="{779FACCF-CB7B-4CC9-94E1-88E718759094}">
  <cacheSource type="external" connectionId="3">
    <extLst>
      <ext xmlns:x14="http://schemas.microsoft.com/office/spreadsheetml/2009/9/main" uri="{F057638F-6D5F-4e77-A914-E7F072B9BCA8}">
        <x14:sourceConnection name="ThisWorkbookDataModel"/>
      </ext>
    </extLst>
  </cacheSource>
  <cacheFields count="5">
    <cacheField name="[StockData].[ShareName].[ShareName]" caption="ShareName" numFmtId="0" level="1">
      <sharedItems containsSemiMixedTypes="0" containsNonDate="0" containsString="0"/>
    </cacheField>
    <cacheField name="[Measures].[Sum of Low]" caption="Sum of Low" numFmtId="0" hierarchy="11" level="32767"/>
    <cacheField name="[Measures].[Sum of High]" caption="Sum of High" numFmtId="0" hierarchy="10" level="32767"/>
    <cacheField name="[StockData].[Date].[Date]" caption="Date" numFmtId="0" hierarchy="1" level="1">
      <sharedItems containsSemiMixedTypes="0" containsNonDate="0" containsDate="1" containsString="0" minDate="2020-11-02T00:00:00" maxDate="2020-11-21T00:00:00" count="15">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sharedItems>
    </cacheField>
    <cacheField name="[Measures].[Sum of Close]" caption="Sum of Close" numFmtId="0" hierarchy="12" level="32767"/>
  </cacheFields>
  <cacheHierarchies count="14">
    <cacheHierarchy uniqueName="[StockData].[ShareName]" caption="ShareName" attribute="1" defaultMemberUniqueName="[StockData].[ShareName].[All]" allUniqueName="[StockData].[ShareName].[All]" dimensionUniqueName="[StockData]" displayFolder="" count="2" memberValueDatatype="130" unbalanced="0">
      <fieldsUsage count="2">
        <fieldUsage x="-1"/>
        <fieldUsage x="0"/>
      </fieldsUsage>
    </cacheHierarchy>
    <cacheHierarchy uniqueName="[StockData].[Date]" caption="Date" attribute="1" time="1" defaultMemberUniqueName="[StockData].[Date].[All]" allUniqueName="[StockData].[Date].[All]" dimensionUniqueName="[StockData]" displayFolder="" count="2" memberValueDatatype="7" unbalanced="0">
      <fieldsUsage count="2">
        <fieldUsage x="-1"/>
        <fieldUsage x="3"/>
      </fieldsUsage>
    </cacheHierarchy>
    <cacheHierarchy uniqueName="[StockData].[Open]" caption="Open" attribute="1" defaultMemberUniqueName="[StockData].[Open].[All]" allUniqueName="[StockData].[Open].[All]" dimensionUniqueName="[StockData]" displayFolder="" count="0" memberValueDatatype="5" unbalanced="0"/>
    <cacheHierarchy uniqueName="[StockData].[High]" caption="High" attribute="1" defaultMemberUniqueName="[StockData].[High].[All]" allUniqueName="[StockData].[High].[All]" dimensionUniqueName="[StockData]" displayFolder="" count="0" memberValueDatatype="5" unbalanced="0"/>
    <cacheHierarchy uniqueName="[StockData].[Low]" caption="Low" attribute="1" defaultMemberUniqueName="[StockData].[Low].[All]" allUniqueName="[StockData].[Low].[All]" dimensionUniqueName="[StockData]" displayFolder="" count="0" memberValueDatatype="5" unbalanced="0"/>
    <cacheHierarchy uniqueName="[StockData].[Close]" caption="Close" attribute="1" defaultMemberUniqueName="[StockData].[Close].[All]" allUniqueName="[StockData].[Close].[All]" dimensionUniqueName="[StockData]" displayFolder="" count="0" memberValueDatatype="5" unbalanced="0"/>
    <cacheHierarchy uniqueName="[StockData].[Adj Close]" caption="Adj Close" attribute="1" defaultMemberUniqueName="[StockData].[Adj Close].[All]" allUniqueName="[StockData].[Adj Close].[All]" dimensionUniqueName="[StockData]" displayFolder="" count="0" memberValueDatatype="5" unbalanced="0"/>
    <cacheHierarchy uniqueName="[StockData].[Volume]" caption="Volume" attribute="1" defaultMemberUniqueName="[StockData].[Volume].[All]" allUniqueName="[StockData].[Volume].[All]" dimensionUniqueName="[StockData]" displayFolder="" count="0" memberValueDatatype="20" unbalanced="0"/>
    <cacheHierarchy uniqueName="[Measures].[__XL_Count StockData]" caption="__XL_Count StockData" measure="1" displayFolder="" measureGroup="StockData" count="0" hidden="1"/>
    <cacheHierarchy uniqueName="[Measures].[__No measures defined]" caption="__No measures defined" measure="1" displayFolder="" count="0" hidden="1"/>
    <cacheHierarchy uniqueName="[Measures].[Sum of High]" caption="Sum of High" measure="1" displayFolder="" measureGroup="Stock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Low]" caption="Sum of Low" measure="1" displayFolder="" measureGroup="StockData"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Close]" caption="Sum of Close" measure="1" displayFolder="" measureGroup="StockData"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Adj Close]" caption="Sum of Adj Close" measure="1" displayFolder="" measureGroup="StockData"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ockData" uniqueName="[StockData]" caption="StockData"/>
  </dimensions>
  <measureGroups count="1">
    <measureGroup name="StockData" caption="StockData"/>
  </measureGroups>
  <maps count="1">
    <map measureGroup="0" dimension="1"/>
  </maps>
  <extLst>
    <ext xmlns:x14="http://schemas.microsoft.com/office/spreadsheetml/2009/9/main" uri="{725AE2AE-9491-48be-B2B4-4EB974FC3084}">
      <x14:pivotCacheDefinition pivotCacheId="105050649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k k" refreshedDate="44157.869436342589" createdVersion="5" refreshedVersion="6" minRefreshableVersion="3" recordCount="0" supportSubquery="1" supportAdvancedDrill="1" xr:uid="{FC5BF075-7C12-44BB-B831-942813EA219B}">
  <cacheSource type="external" connectionId="3">
    <extLst>
      <ext xmlns:x14="http://schemas.microsoft.com/office/spreadsheetml/2009/9/main" uri="{F057638F-6D5F-4e77-A914-E7F072B9BCA8}">
        <x14:sourceConnection name="ThisWorkbookDataModel"/>
      </ext>
    </extLst>
  </cacheSource>
  <cacheFields count="5">
    <cacheField name="[StockData].[ShareName].[ShareName]" caption="ShareName" numFmtId="0" level="1">
      <sharedItems containsSemiMixedTypes="0" containsNonDate="0" containsString="0"/>
    </cacheField>
    <cacheField name="[StockData].[Date].[Date]" caption="Date" numFmtId="0" hierarchy="1" level="1">
      <sharedItems containsSemiMixedTypes="0" containsNonDate="0" containsDate="1" containsString="0" minDate="2020-11-02T00:00:00" maxDate="2020-11-21T00:00:00" count="15">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sharedItems>
    </cacheField>
    <cacheField name="[Measures].[Sum of High]" caption="Sum of High" numFmtId="0" hierarchy="10" level="32767"/>
    <cacheField name="[Measures].[Sum of Low]" caption="Sum of Low" numFmtId="0" hierarchy="11" level="32767"/>
    <cacheField name="[Measures].[Sum of Close]" caption="Sum of Close" numFmtId="0" hierarchy="12" level="32767"/>
  </cacheFields>
  <cacheHierarchies count="14">
    <cacheHierarchy uniqueName="[StockData].[ShareName]" caption="ShareName" attribute="1" defaultMemberUniqueName="[StockData].[ShareName].[All]" allUniqueName="[StockData].[ShareName].[All]" dimensionUniqueName="[StockData]" displayFolder="" count="2" memberValueDatatype="130" unbalanced="0">
      <fieldsUsage count="2">
        <fieldUsage x="-1"/>
        <fieldUsage x="0"/>
      </fieldsUsage>
    </cacheHierarchy>
    <cacheHierarchy uniqueName="[StockData].[Date]" caption="Date" attribute="1" time="1" defaultMemberUniqueName="[StockData].[Date].[All]" allUniqueName="[StockData].[Date].[All]" dimensionUniqueName="[StockData]" displayFolder="" count="2" memberValueDatatype="7" unbalanced="0">
      <fieldsUsage count="2">
        <fieldUsage x="-1"/>
        <fieldUsage x="1"/>
      </fieldsUsage>
    </cacheHierarchy>
    <cacheHierarchy uniqueName="[StockData].[Open]" caption="Open" attribute="1" defaultMemberUniqueName="[StockData].[Open].[All]" allUniqueName="[StockData].[Open].[All]" dimensionUniqueName="[StockData]" displayFolder="" count="0" memberValueDatatype="5" unbalanced="0"/>
    <cacheHierarchy uniqueName="[StockData].[High]" caption="High" attribute="1" defaultMemberUniqueName="[StockData].[High].[All]" allUniqueName="[StockData].[High].[All]" dimensionUniqueName="[StockData]" displayFolder="" count="0" memberValueDatatype="5" unbalanced="0"/>
    <cacheHierarchy uniqueName="[StockData].[Low]" caption="Low" attribute="1" defaultMemberUniqueName="[StockData].[Low].[All]" allUniqueName="[StockData].[Low].[All]" dimensionUniqueName="[StockData]" displayFolder="" count="0" memberValueDatatype="5" unbalanced="0"/>
    <cacheHierarchy uniqueName="[StockData].[Close]" caption="Close" attribute="1" defaultMemberUniqueName="[StockData].[Close].[All]" allUniqueName="[StockData].[Close].[All]" dimensionUniqueName="[StockData]" displayFolder="" count="0" memberValueDatatype="5" unbalanced="0"/>
    <cacheHierarchy uniqueName="[StockData].[Adj Close]" caption="Adj Close" attribute="1" defaultMemberUniqueName="[StockData].[Adj Close].[All]" allUniqueName="[StockData].[Adj Close].[All]" dimensionUniqueName="[StockData]" displayFolder="" count="0" memberValueDatatype="5" unbalanced="0"/>
    <cacheHierarchy uniqueName="[StockData].[Volume]" caption="Volume" attribute="1" defaultMemberUniqueName="[StockData].[Volume].[All]" allUniqueName="[StockData].[Volume].[All]" dimensionUniqueName="[StockData]" displayFolder="" count="0" memberValueDatatype="20" unbalanced="0"/>
    <cacheHierarchy uniqueName="[Measures].[__XL_Count StockData]" caption="__XL_Count StockData" measure="1" displayFolder="" measureGroup="StockData" count="0" hidden="1"/>
    <cacheHierarchy uniqueName="[Measures].[__No measures defined]" caption="__No measures defined" measure="1" displayFolder="" count="0" hidden="1"/>
    <cacheHierarchy uniqueName="[Measures].[Sum of High]" caption="Sum of High" measure="1" displayFolder="" measureGroup="Stock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Low]" caption="Sum of Low" measure="1" displayFolder="" measureGroup="StockData"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lose]" caption="Sum of Close" measure="1" displayFolder="" measureGroup="StockData"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Adj Close]" caption="Sum of Adj Close" measure="1" displayFolder="" measureGroup="StockData"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ockData" uniqueName="[StockData]" caption="StockData"/>
  </dimensions>
  <measureGroups count="1">
    <measureGroup name="StockData" caption="StockData"/>
  </measureGroups>
  <maps count="1">
    <map measureGroup="0" dimension="1"/>
  </maps>
  <extLst>
    <ext xmlns:x14="http://schemas.microsoft.com/office/spreadsheetml/2009/9/main" uri="{725AE2AE-9491-48be-B2B4-4EB974FC3084}">
      <x14:pivotCacheDefinition pivotCacheId="175990105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k k" refreshedDate="44157.869438078706" createdVersion="5" refreshedVersion="6" minRefreshableVersion="3" recordCount="0" supportSubquery="1" supportAdvancedDrill="1" xr:uid="{C4BEB506-AB6A-46ED-A5C8-722CF6E12344}">
  <cacheSource type="external" connectionId="3">
    <extLst>
      <ext xmlns:x14="http://schemas.microsoft.com/office/spreadsheetml/2009/9/main" uri="{F057638F-6D5F-4e77-A914-E7F072B9BCA8}">
        <x14:sourceConnection name="ThisWorkbookDataModel"/>
      </ext>
    </extLst>
  </cacheSource>
  <cacheFields count="5">
    <cacheField name="[StockData].[ShareName].[ShareName]" caption="ShareName" numFmtId="0" level="1">
      <sharedItems containsSemiMixedTypes="0" containsNonDate="0" containsString="0"/>
    </cacheField>
    <cacheField name="[StockData].[Date].[Date]" caption="Date" numFmtId="0" hierarchy="1" level="1">
      <sharedItems containsSemiMixedTypes="0" containsNonDate="0" containsDate="1" containsString="0" minDate="2020-11-02T00:00:00" maxDate="2020-11-21T00:00:00" count="15">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sharedItems>
    </cacheField>
    <cacheField name="[Measures].[Sum of High]" caption="Sum of High" numFmtId="0" hierarchy="10" level="32767"/>
    <cacheField name="[Measures].[Sum of Low]" caption="Sum of Low" numFmtId="0" hierarchy="11" level="32767"/>
    <cacheField name="[Measures].[Sum of Close]" caption="Sum of Close" numFmtId="0" hierarchy="12" level="32767"/>
  </cacheFields>
  <cacheHierarchies count="14">
    <cacheHierarchy uniqueName="[StockData].[ShareName]" caption="ShareName" attribute="1" defaultMemberUniqueName="[StockData].[ShareName].[All]" allUniqueName="[StockData].[ShareName].[All]" dimensionUniqueName="[StockData]" displayFolder="" count="2" memberValueDatatype="130" unbalanced="0">
      <fieldsUsage count="2">
        <fieldUsage x="-1"/>
        <fieldUsage x="0"/>
      </fieldsUsage>
    </cacheHierarchy>
    <cacheHierarchy uniqueName="[StockData].[Date]" caption="Date" attribute="1" time="1" defaultMemberUniqueName="[StockData].[Date].[All]" allUniqueName="[StockData].[Date].[All]" dimensionUniqueName="[StockData]" displayFolder="" count="2" memberValueDatatype="7" unbalanced="0">
      <fieldsUsage count="2">
        <fieldUsage x="-1"/>
        <fieldUsage x="1"/>
      </fieldsUsage>
    </cacheHierarchy>
    <cacheHierarchy uniqueName="[StockData].[Open]" caption="Open" attribute="1" defaultMemberUniqueName="[StockData].[Open].[All]" allUniqueName="[StockData].[Open].[All]" dimensionUniqueName="[StockData]" displayFolder="" count="0" memberValueDatatype="5" unbalanced="0"/>
    <cacheHierarchy uniqueName="[StockData].[High]" caption="High" attribute="1" defaultMemberUniqueName="[StockData].[High].[All]" allUniqueName="[StockData].[High].[All]" dimensionUniqueName="[StockData]" displayFolder="" count="0" memberValueDatatype="5" unbalanced="0"/>
    <cacheHierarchy uniqueName="[StockData].[Low]" caption="Low" attribute="1" defaultMemberUniqueName="[StockData].[Low].[All]" allUniqueName="[StockData].[Low].[All]" dimensionUniqueName="[StockData]" displayFolder="" count="0" memberValueDatatype="5" unbalanced="0"/>
    <cacheHierarchy uniqueName="[StockData].[Close]" caption="Close" attribute="1" defaultMemberUniqueName="[StockData].[Close].[All]" allUniqueName="[StockData].[Close].[All]" dimensionUniqueName="[StockData]" displayFolder="" count="0" memberValueDatatype="5" unbalanced="0"/>
    <cacheHierarchy uniqueName="[StockData].[Adj Close]" caption="Adj Close" attribute="1" defaultMemberUniqueName="[StockData].[Adj Close].[All]" allUniqueName="[StockData].[Adj Close].[All]" dimensionUniqueName="[StockData]" displayFolder="" count="0" memberValueDatatype="5" unbalanced="0"/>
    <cacheHierarchy uniqueName="[StockData].[Volume]" caption="Volume" attribute="1" defaultMemberUniqueName="[StockData].[Volume].[All]" allUniqueName="[StockData].[Volume].[All]" dimensionUniqueName="[StockData]" displayFolder="" count="0" memberValueDatatype="20" unbalanced="0"/>
    <cacheHierarchy uniqueName="[Measures].[__XL_Count StockData]" caption="__XL_Count StockData" measure="1" displayFolder="" measureGroup="StockData" count="0" hidden="1"/>
    <cacheHierarchy uniqueName="[Measures].[__No measures defined]" caption="__No measures defined" measure="1" displayFolder="" count="0" hidden="1"/>
    <cacheHierarchy uniqueName="[Measures].[Sum of High]" caption="Sum of High" measure="1" displayFolder="" measureGroup="Stock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Low]" caption="Sum of Low" measure="1" displayFolder="" measureGroup="StockData"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lose]" caption="Sum of Close" measure="1" displayFolder="" measureGroup="StockData"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Adj Close]" caption="Sum of Adj Close" measure="1" displayFolder="" measureGroup="StockData"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ockData" uniqueName="[StockData]" caption="StockData"/>
  </dimensions>
  <measureGroups count="1">
    <measureGroup name="StockData" caption="StockData"/>
  </measureGroups>
  <maps count="1">
    <map measureGroup="0" dimension="1"/>
  </maps>
  <extLst>
    <ext xmlns:x14="http://schemas.microsoft.com/office/spreadsheetml/2009/9/main" uri="{725AE2AE-9491-48be-B2B4-4EB974FC3084}">
      <x14:pivotCacheDefinition pivotCacheId="121385850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k k" refreshedDate="44157.869433796295" createdVersion="3" refreshedVersion="6" minRefreshableVersion="3" recordCount="0" supportSubquery="1" supportAdvancedDrill="1" xr:uid="{2F7FE5D5-C85A-4E51-AEF8-EA36BEAECC9F}">
  <cacheSource type="external" connectionId="3">
    <extLst>
      <ext xmlns:x14="http://schemas.microsoft.com/office/spreadsheetml/2009/9/main" uri="{F057638F-6D5F-4e77-A914-E7F072B9BCA8}">
        <x14:sourceConnection name="ThisWorkbookDataModel"/>
      </ext>
    </extLst>
  </cacheSource>
  <cacheFields count="0"/>
  <cacheHierarchies count="14">
    <cacheHierarchy uniqueName="[StockData].[ShareName]" caption="ShareName" attribute="1" defaultMemberUniqueName="[StockData].[ShareName].[All]" allUniqueName="[StockData].[ShareName].[All]" dimensionUniqueName="[StockData]" displayFolder="" count="0" memberValueDatatype="130" unbalanced="0"/>
    <cacheHierarchy uniqueName="[StockData].[Date]" caption="Date" attribute="1" time="1" defaultMemberUniqueName="[StockData].[Date].[All]" allUniqueName="[StockData].[Date].[All]" dimensionUniqueName="[StockData]" displayFolder="" count="2" memberValueDatatype="7" unbalanced="0"/>
    <cacheHierarchy uniqueName="[StockData].[Open]" caption="Open" attribute="1" defaultMemberUniqueName="[StockData].[Open].[All]" allUniqueName="[StockData].[Open].[All]" dimensionUniqueName="[StockData]" displayFolder="" count="0" memberValueDatatype="5" unbalanced="0"/>
    <cacheHierarchy uniqueName="[StockData].[High]" caption="High" attribute="1" defaultMemberUniqueName="[StockData].[High].[All]" allUniqueName="[StockData].[High].[All]" dimensionUniqueName="[StockData]" displayFolder="" count="0" memberValueDatatype="5" unbalanced="0"/>
    <cacheHierarchy uniqueName="[StockData].[Low]" caption="Low" attribute="1" defaultMemberUniqueName="[StockData].[Low].[All]" allUniqueName="[StockData].[Low].[All]" dimensionUniqueName="[StockData]" displayFolder="" count="0" memberValueDatatype="5" unbalanced="0"/>
    <cacheHierarchy uniqueName="[StockData].[Close]" caption="Close" attribute="1" defaultMemberUniqueName="[StockData].[Close].[All]" allUniqueName="[StockData].[Close].[All]" dimensionUniqueName="[StockData]" displayFolder="" count="0" memberValueDatatype="5" unbalanced="0"/>
    <cacheHierarchy uniqueName="[StockData].[Adj Close]" caption="Adj Close" attribute="1" defaultMemberUniqueName="[StockData].[Adj Close].[All]" allUniqueName="[StockData].[Adj Close].[All]" dimensionUniqueName="[StockData]" displayFolder="" count="0" memberValueDatatype="5" unbalanced="0"/>
    <cacheHierarchy uniqueName="[StockData].[Volume]" caption="Volume" attribute="1" defaultMemberUniqueName="[StockData].[Volume].[All]" allUniqueName="[StockData].[Volume].[All]" dimensionUniqueName="[StockData]" displayFolder="" count="0" memberValueDatatype="20" unbalanced="0"/>
    <cacheHierarchy uniqueName="[Measures].[__XL_Count StockData]" caption="__XL_Count StockData" measure="1" displayFolder="" measureGroup="StockData" count="0" hidden="1"/>
    <cacheHierarchy uniqueName="[Measures].[__No measures defined]" caption="__No measures defined" measure="1" displayFolder="" count="0" hidden="1"/>
    <cacheHierarchy uniqueName="[Measures].[Sum of High]" caption="Sum of High" measure="1" displayFolder="" measureGroup="StockData" count="0" hidden="1">
      <extLst>
        <ext xmlns:x15="http://schemas.microsoft.com/office/spreadsheetml/2010/11/main" uri="{B97F6D7D-B522-45F9-BDA1-12C45D357490}">
          <x15:cacheHierarchy aggregatedColumn="3"/>
        </ext>
      </extLst>
    </cacheHierarchy>
    <cacheHierarchy uniqueName="[Measures].[Sum of Low]" caption="Sum of Low" measure="1" displayFolder="" measureGroup="StockData" count="0" hidden="1">
      <extLst>
        <ext xmlns:x15="http://schemas.microsoft.com/office/spreadsheetml/2010/11/main" uri="{B97F6D7D-B522-45F9-BDA1-12C45D357490}">
          <x15:cacheHierarchy aggregatedColumn="4"/>
        </ext>
      </extLst>
    </cacheHierarchy>
    <cacheHierarchy uniqueName="[Measures].[Sum of Close]" caption="Sum of Close" measure="1" displayFolder="" measureGroup="StockData" count="0" hidden="1">
      <extLst>
        <ext xmlns:x15="http://schemas.microsoft.com/office/spreadsheetml/2010/11/main" uri="{B97F6D7D-B522-45F9-BDA1-12C45D357490}">
          <x15:cacheHierarchy aggregatedColumn="5"/>
        </ext>
      </extLst>
    </cacheHierarchy>
    <cacheHierarchy uniqueName="[Measures].[Sum of Adj Close]" caption="Sum of Adj Close" measure="1" displayFolder="" measureGroup="StockData"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pivotCacheId="129748641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3AC601-825D-4B6B-B8FB-495FDCE32A81}" name="PivotChartTable1" cacheId="60" applyNumberFormats="0" applyBorderFormats="0" applyFontFormats="0" applyPatternFormats="0" applyAlignmentFormats="0" applyWidthHeightFormats="1" dataCaption="Values" updatedVersion="6" minRefreshableVersion="5" useAutoFormatting="1" itemPrintTitles="1" createdVersion="5" indent="0" outline="1" outlineData="1" multipleFieldFilters="0" chartFormat="1">
  <location ref="A3:D19" firstHeaderRow="0" firstDataRow="1" firstDataCol="1" rowPageCount="1" colPageCount="1"/>
  <pivotFields count="5">
    <pivotField axis="axisPage"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dataField="1" subtotalTop="0" showAll="0" defaultSubtotal="0"/>
  </pivotFields>
  <rowFields count="1">
    <field x="1"/>
  </rowFields>
  <rowItems count="16">
    <i>
      <x/>
    </i>
    <i>
      <x v="1"/>
    </i>
    <i>
      <x v="2"/>
    </i>
    <i>
      <x v="3"/>
    </i>
    <i>
      <x v="4"/>
    </i>
    <i>
      <x v="5"/>
    </i>
    <i>
      <x v="6"/>
    </i>
    <i>
      <x v="7"/>
    </i>
    <i>
      <x v="8"/>
    </i>
    <i>
      <x v="9"/>
    </i>
    <i>
      <x v="10"/>
    </i>
    <i>
      <x v="11"/>
    </i>
    <i>
      <x v="12"/>
    </i>
    <i>
      <x v="13"/>
    </i>
    <i>
      <x v="14"/>
    </i>
    <i t="grand">
      <x/>
    </i>
  </rowItems>
  <colFields count="1">
    <field x="-2"/>
  </colFields>
  <colItems count="3">
    <i>
      <x/>
    </i>
    <i i="1">
      <x v="1"/>
    </i>
    <i i="2">
      <x v="2"/>
    </i>
  </colItems>
  <pageFields count="1">
    <pageField fld="0" hier="0" name="[StockData].[ShareName].&amp;[CSR LIMITED]" cap="CSR LIMITED"/>
  </pageFields>
  <dataFields count="3">
    <dataField name="Sum of Close" fld="4" baseField="0" baseItem="0"/>
    <dataField name="Sum of High" fld="2" baseField="0" baseItem="0"/>
    <dataField name="Sum of Low" fld="3" baseField="0" baseItem="0"/>
  </dataFields>
  <chartFormats count="3">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0"/>
          </reference>
        </references>
      </pivotArea>
    </chartFormat>
  </chartFormats>
  <pivotHierarchies count="14">
    <pivotHierarchy multipleItemSelectionAllowed="1" dragToData="1">
      <members count="1" level="1">
        <member name="[StockData].[ShareName].&amp;[CSR LIMITED]"/>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filters count="1">
    <filter fld="1" type="dateBetween" evalOrder="-1" id="20" name="[StockData].[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0.00;-\$#,0.00;\$#,0.00"/>
      </x15:pivotTableServerFormats>
    </ext>
    <ext xmlns:x15="http://schemas.microsoft.com/office/spreadsheetml/2010/11/main" uri="{44433962-1CF7-4059-B4EE-95C3D5FFCF73}">
      <x15:pivotTableData rowCount="16" columnCount="3" cacheId="1213858502">
        <x15:pivotRow count="3">
          <x15:c>
            <x15:v>4.66</x15:v>
            <x15:x in="0"/>
          </x15:c>
          <x15:c>
            <x15:v>4.7</x15:v>
            <x15:x in="0"/>
          </x15:c>
          <x15:c>
            <x15:v>4.32</x15:v>
            <x15:x in="0"/>
          </x15:c>
        </x15:pivotRow>
        <x15:pivotRow count="3">
          <x15:c>
            <x15:v>4.75</x15:v>
            <x15:x in="0"/>
          </x15:c>
          <x15:c>
            <x15:v>4.8499999999999996</x15:v>
            <x15:x in="0"/>
          </x15:c>
          <x15:c>
            <x15:v>4.74</x15:v>
            <x15:x in="0"/>
          </x15:c>
        </x15:pivotRow>
        <x15:pivotRow count="3">
          <x15:c>
            <x15:v>4.9800000000000004</x15:v>
            <x15:x in="0"/>
          </x15:c>
          <x15:c>
            <x15:v>5.0599999999999996</x15:v>
            <x15:x in="0"/>
          </x15:c>
          <x15:c>
            <x15:v>4.82</x15:v>
            <x15:x in="0"/>
          </x15:c>
        </x15:pivotRow>
        <x15:pivotRow count="3">
          <x15:c>
            <x15:v>4.7300000000000004</x15:v>
            <x15:x in="0"/>
          </x15:c>
          <x15:c>
            <x15:v>4.97</x15:v>
            <x15:x in="0"/>
          </x15:c>
          <x15:c>
            <x15:v>4.6950000000000003</x15:v>
            <x15:x in="0"/>
          </x15:c>
        </x15:pivotRow>
        <x15:pivotRow count="3">
          <x15:c>
            <x15:v>4.59</x15:v>
            <x15:x in="0"/>
          </x15:c>
          <x15:c>
            <x15:v>4.5999999999999996</x15:v>
            <x15:x in="0"/>
          </x15:c>
          <x15:c>
            <x15:v>4.53</x15:v>
            <x15:x in="0"/>
          </x15:c>
        </x15:pivotRow>
        <x15:pivotRow count="3">
          <x15:c>
            <x15:v>4.7699999999999996</x15:v>
            <x15:x in="0"/>
          </x15:c>
          <x15:c>
            <x15:v>4.82</x15:v>
            <x15:x in="0"/>
          </x15:c>
          <x15:c>
            <x15:v>4.6100000000000003</x15:v>
            <x15:x in="0"/>
          </x15:c>
        </x15:pivotRow>
        <x15:pivotRow count="3">
          <x15:c>
            <x15:v>4.7</x15:v>
            <x15:x in="0"/>
          </x15:c>
          <x15:c>
            <x15:v>4.87</x15:v>
            <x15:x in="0"/>
          </x15:c>
          <x15:c>
            <x15:v>4.68</x15:v>
            <x15:x in="0"/>
          </x15:c>
        </x15:pivotRow>
        <x15:pivotRow count="3">
          <x15:c>
            <x15:v>4.8499999999999996</x15:v>
            <x15:x in="0"/>
          </x15:c>
          <x15:c>
            <x15:v>4.88</x15:v>
            <x15:x in="0"/>
          </x15:c>
          <x15:c>
            <x15:v>4.68</x15:v>
            <x15:x in="0"/>
          </x15:c>
        </x15:pivotRow>
        <x15:pivotRow count="3">
          <x15:c>
            <x15:v>4.8</x15:v>
            <x15:x in="0"/>
          </x15:c>
          <x15:c>
            <x15:v>4.88</x15:v>
            <x15:x in="0"/>
          </x15:c>
          <x15:c>
            <x15:v>4.7649999999999997</x15:v>
            <x15:x in="0"/>
          </x15:c>
        </x15:pivotRow>
        <x15:pivotRow count="3">
          <x15:c>
            <x15:v>4.76</x15:v>
            <x15:x in="0"/>
          </x15:c>
          <x15:c>
            <x15:v>4.78</x15:v>
            <x15:x in="0"/>
          </x15:c>
          <x15:c>
            <x15:v>4.6399999999999997</x15:v>
            <x15:x in="0"/>
          </x15:c>
        </x15:pivotRow>
        <x15:pivotRow count="3">
          <x15:c>
            <x15:v>4.76</x15:v>
            <x15:x in="0"/>
          </x15:c>
          <x15:c>
            <x15:v>4.8</x15:v>
            <x15:x in="0"/>
          </x15:c>
          <x15:c>
            <x15:v>4.76</x15:v>
            <x15:x in="0"/>
          </x15:c>
        </x15:pivotRow>
        <x15:pivotRow count="3">
          <x15:c>
            <x15:v>4.8</x15:v>
            <x15:x in="0"/>
          </x15:c>
          <x15:c>
            <x15:v>4.84</x15:v>
            <x15:x in="0"/>
          </x15:c>
          <x15:c>
            <x15:v>4.74</x15:v>
            <x15:x in="0"/>
          </x15:c>
        </x15:pivotRow>
        <x15:pivotRow count="3">
          <x15:c>
            <x15:v>4.82</x15:v>
            <x15:x in="0"/>
          </x15:c>
          <x15:c>
            <x15:v>4.96</x15:v>
            <x15:x in="0"/>
          </x15:c>
          <x15:c>
            <x15:v>4.79</x15:v>
            <x15:x in="0"/>
          </x15:c>
        </x15:pivotRow>
        <x15:pivotRow count="3">
          <x15:c>
            <x15:v>4.78</x15:v>
            <x15:x in="0"/>
          </x15:c>
          <x15:c>
            <x15:v>4.79</x15:v>
            <x15:x in="0"/>
          </x15:c>
          <x15:c>
            <x15:v>4.6900000000000004</x15:v>
            <x15:x in="0"/>
          </x15:c>
        </x15:pivotRow>
        <x15:pivotRow count="3">
          <x15:c>
            <x15:v>4.74</x15:v>
            <x15:x in="0"/>
          </x15:c>
          <x15:c>
            <x15:v>4.8</x15:v>
            <x15:x in="0"/>
          </x15:c>
          <x15:c>
            <x15:v>4.7300000000000004</x15:v>
            <x15:x in="0"/>
          </x15:c>
        </x15:pivotRow>
        <x15:pivotRow count="3">
          <x15:c>
            <x15:v>71.489999999999995</x15:v>
            <x15:x in="0"/>
          </x15:c>
          <x15:c>
            <x15:v>72.599999999999994</x15:v>
            <x15:x in="0"/>
          </x15:c>
          <x15:c>
            <x15:v>70.19</x15:v>
            <x15:x in="0"/>
          </x15:c>
        </x15:pivotRow>
      </x15:pivotTableData>
    </ext>
    <ext xmlns:x15="http://schemas.microsoft.com/office/spreadsheetml/2010/11/main" uri="{E67621CE-5B39-4880-91FE-76760E9C1902}">
      <x15:pivotTableUISettings>
        <x15:activeTabTopLevelEntity name="[Stock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86226C-85F4-4C92-BC3D-69B59C0079A7}" name="PivotChartTable2" cacheId="56" applyNumberFormats="0" applyBorderFormats="0" applyFontFormats="0" applyPatternFormats="0" applyAlignmentFormats="0" applyWidthHeightFormats="1" dataCaption="Values" updatedVersion="6" minRefreshableVersion="5" useAutoFormatting="1" itemPrintTitles="1" createdVersion="5" indent="0" outline="1" outlineData="1" multipleFieldFilters="0" chartFormat="2">
  <location ref="A3:D19" firstHeaderRow="0" firstDataRow="1" firstDataCol="1" rowPageCount="1" colPageCount="1"/>
  <pivotFields count="5">
    <pivotField axis="axisPage"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dataField="1" subtotalTop="0" showAll="0" defaultSubtotal="0"/>
  </pivotFields>
  <rowFields count="1">
    <field x="1"/>
  </rowFields>
  <rowItems count="16">
    <i>
      <x/>
    </i>
    <i>
      <x v="1"/>
    </i>
    <i>
      <x v="2"/>
    </i>
    <i>
      <x v="3"/>
    </i>
    <i>
      <x v="4"/>
    </i>
    <i>
      <x v="5"/>
    </i>
    <i>
      <x v="6"/>
    </i>
    <i>
      <x v="7"/>
    </i>
    <i>
      <x v="8"/>
    </i>
    <i>
      <x v="9"/>
    </i>
    <i>
      <x v="10"/>
    </i>
    <i>
      <x v="11"/>
    </i>
    <i>
      <x v="12"/>
    </i>
    <i>
      <x v="13"/>
    </i>
    <i>
      <x v="14"/>
    </i>
    <i t="grand">
      <x/>
    </i>
  </rowItems>
  <colFields count="1">
    <field x="-2"/>
  </colFields>
  <colItems count="3">
    <i>
      <x/>
    </i>
    <i i="1">
      <x v="1"/>
    </i>
    <i i="2">
      <x v="2"/>
    </i>
  </colItems>
  <pageFields count="1">
    <pageField fld="0" hier="0" name="[StockData].[ShareName].&amp;[TELSTRA CORPORATION LIMITED]" cap="TELSTRA CORPORATION LIMITED"/>
  </pageFields>
  <dataFields count="3">
    <dataField name="Sum of Close" fld="4" baseField="0" baseItem="0"/>
    <dataField name="Sum of High" fld="2" baseField="0" baseItem="0"/>
    <dataField name="Sum of Low" fld="3" baseField="0" baseItem="0"/>
  </dataFields>
  <chartFormats count="3">
    <chartFormat chart="0" format="13" series="1">
      <pivotArea type="data" outline="0" fieldPosition="0">
        <references count="1">
          <reference field="4294967294" count="1" selected="0">
            <x v="1"/>
          </reference>
        </references>
      </pivotArea>
    </chartFormat>
    <chartFormat chart="0" format="14" series="1">
      <pivotArea type="data" outline="0" fieldPosition="0">
        <references count="1">
          <reference field="4294967294" count="1" selected="0">
            <x v="2"/>
          </reference>
        </references>
      </pivotArea>
    </chartFormat>
    <chartFormat chart="0" format="15" series="1">
      <pivotArea type="data" outline="0" fieldPosition="0">
        <references count="1">
          <reference field="4294967294" count="1" selected="0">
            <x v="0"/>
          </reference>
        </references>
      </pivotArea>
    </chartFormat>
  </chartFormats>
  <pivotHierarchies count="14">
    <pivotHierarchy multipleItemSelectionAllowed="1" dragToData="1">
      <members count="1" level="1">
        <member name="[StockData].[ShareName].&amp;[TELSTRA CORPORATION LIMITED]"/>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filters count="1">
    <filter fld="1" type="dateBetween" evalOrder="-1" id="23" name="[StockData].[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0.00;-\$#,0.00;\$#,0.00"/>
      </x15:pivotTableServerFormats>
    </ext>
    <ext xmlns:x15="http://schemas.microsoft.com/office/spreadsheetml/2010/11/main" uri="{44433962-1CF7-4059-B4EE-95C3D5FFCF73}">
      <x15:pivotTableData rowCount="16" columnCount="3" cacheId="1759901050">
        <x15:pivotRow count="3">
          <x15:c>
            <x15:v>2.73</x15:v>
            <x15:x in="0"/>
          </x15:c>
          <x15:c>
            <x15:v>2.74</x15:v>
            <x15:x in="0"/>
          </x15:c>
          <x15:c>
            <x15:v>2.69</x15:v>
            <x15:x in="0"/>
          </x15:c>
        </x15:pivotRow>
        <x15:pivotRow count="3">
          <x15:c>
            <x15:v>2.76</x15:v>
            <x15:x in="0"/>
          </x15:c>
          <x15:c>
            <x15:v>2.7749999999999999</x15:v>
            <x15:x in="0"/>
          </x15:c>
          <x15:c>
            <x15:v>2.73</x15:v>
            <x15:x in="0"/>
          </x15:c>
        </x15:pivotRow>
        <x15:pivotRow count="3">
          <x15:c>
            <x15:v>2.73</x15:v>
            <x15:x in="0"/>
          </x15:c>
          <x15:c>
            <x15:v>2.7650000000000001</x15:v>
            <x15:x in="0"/>
          </x15:c>
          <x15:c>
            <x15:v>2.71</x15:v>
            <x15:x in="0"/>
          </x15:c>
        </x15:pivotRow>
        <x15:pivotRow count="3">
          <x15:c>
            <x15:v>2.78</x15:v>
            <x15:x in="0"/>
          </x15:c>
          <x15:c>
            <x15:v>2.78</x15:v>
            <x15:x in="0"/>
          </x15:c>
          <x15:c>
            <x15:v>2.73</x15:v>
            <x15:x in="0"/>
          </x15:c>
        </x15:pivotRow>
        <x15:pivotRow count="3">
          <x15:c>
            <x15:v>2.8</x15:v>
            <x15:x in="0"/>
          </x15:c>
          <x15:c>
            <x15:v>2.81</x15:v>
            <x15:x in="0"/>
          </x15:c>
          <x15:c>
            <x15:v>2.77</x15:v>
            <x15:x in="0"/>
          </x15:c>
        </x15:pivotRow>
        <x15:pivotRow count="3">
          <x15:c>
            <x15:v>2.86</x15:v>
            <x15:x in="0"/>
          </x15:c>
          <x15:c>
            <x15:v>2.87</x15:v>
            <x15:x in="0"/>
          </x15:c>
          <x15:c>
            <x15:v>2.8</x15:v>
            <x15:x in="0"/>
          </x15:c>
        </x15:pivotRow>
        <x15:pivotRow count="3">
          <x15:c>
            <x15:v>2.9</x15:v>
            <x15:x in="0"/>
          </x15:c>
          <x15:c>
            <x15:v>2.95</x15:v>
            <x15:x in="0"/>
          </x15:c>
          <x15:c>
            <x15:v>2.8849999999999998</x15:v>
            <x15:x in="0"/>
          </x15:c>
        </x15:pivotRow>
        <x15:pivotRow count="3">
          <x15:c>
            <x15:v>2.99</x15:v>
            <x15:x in="0"/>
          </x15:c>
          <x15:c>
            <x15:v>3.0049999999999999</x15:v>
            <x15:x in="0"/>
          </x15:c>
          <x15:c>
            <x15:v>2.915</x15:v>
            <x15:x in="0"/>
          </x15:c>
        </x15:pivotRow>
        <x15:pivotRow count="3">
          <x15:c>
            <x15:v>3.08</x15:v>
            <x15:x in="0"/>
          </x15:c>
          <x15:c>
            <x15:v>3.19</x15:v>
            <x15:x in="0"/>
          </x15:c>
          <x15:c>
            <x15:v>3.07</x15:v>
            <x15:x in="0"/>
          </x15:c>
        </x15:pivotRow>
        <x15:pivotRow count="3">
          <x15:c>
            <x15:v>3.13</x15:v>
            <x15:x in="0"/>
          </x15:c>
          <x15:c>
            <x15:v>3.14</x15:v>
            <x15:x in="0"/>
          </x15:c>
          <x15:c>
            <x15:v>3.08</x15:v>
            <x15:x in="0"/>
          </x15:c>
        </x15:pivotRow>
        <x15:pivotRow count="3">
          <x15:c>
            <x15:v>3.16</x15:v>
            <x15:x in="0"/>
          </x15:c>
          <x15:c>
            <x15:v>3.165</x15:v>
            <x15:x in="0"/>
          </x15:c>
          <x15:c>
            <x15:v>3.14</x15:v>
            <x15:x in="0"/>
          </x15:c>
        </x15:pivotRow>
        <x15:pivotRow count="3">
          <x15:c>
            <x15:v>3.12</x15:v>
            <x15:x in="0"/>
          </x15:c>
          <x15:c>
            <x15:v>3.16</x15:v>
            <x15:x in="0"/>
          </x15:c>
          <x15:c>
            <x15:v>3.09</x15:v>
            <x15:x in="0"/>
          </x15:c>
        </x15:pivotRow>
        <x15:pivotRow count="3">
          <x15:c>
            <x15:v>3.08</x15:v>
            <x15:x in="0"/>
          </x15:c>
          <x15:c>
            <x15:v>3.14</x15:v>
            <x15:x in="0"/>
          </x15:c>
          <x15:c>
            <x15:v>3.05</x15:v>
            <x15:x in="0"/>
          </x15:c>
        </x15:pivotRow>
        <x15:pivotRow count="3">
          <x15:c>
            <x15:v>3.1</x15:v>
            <x15:x in="0"/>
          </x15:c>
          <x15:c>
            <x15:v>3.1</x15:v>
            <x15:x in="0"/>
          </x15:c>
          <x15:c>
            <x15:v>3.05</x15:v>
            <x15:x in="0"/>
          </x15:c>
        </x15:pivotRow>
        <x15:pivotRow count="3">
          <x15:c>
            <x15:v>3.09</x15:v>
            <x15:x in="0"/>
          </x15:c>
          <x15:c>
            <x15:v>3.12</x15:v>
            <x15:x in="0"/>
          </x15:c>
          <x15:c>
            <x15:v>3.08</x15:v>
            <x15:x in="0"/>
          </x15:c>
        </x15:pivotRow>
        <x15:pivotRow count="3">
          <x15:c>
            <x15:v>44.31</x15:v>
            <x15:x in="0"/>
          </x15:c>
          <x15:c>
            <x15:v>44.71</x15:v>
            <x15:x in="0"/>
          </x15:c>
          <x15:c>
            <x15:v>43.79</x15:v>
            <x15:x in="0"/>
          </x15:c>
        </x15:pivotRow>
      </x15:pivotTableData>
    </ext>
    <ext xmlns:x15="http://schemas.microsoft.com/office/spreadsheetml/2010/11/main" uri="{E67621CE-5B39-4880-91FE-76760E9C1902}">
      <x15:pivotTableUISettings>
        <x15:activeTabTopLevelEntity name="[Stock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997AF8-1587-4986-BE3B-763421061EE4}" name="PivotChartTable3" cacheId="53" applyNumberFormats="0" applyBorderFormats="0" applyFontFormats="0" applyPatternFormats="0" applyAlignmentFormats="0" applyWidthHeightFormats="1" dataCaption="Values" updatedVersion="6" minRefreshableVersion="5" useAutoFormatting="1" itemPrintTitles="1" createdVersion="5" indent="0" outline="1" outlineData="1" multipleFieldFilters="0" chartFormat="1">
  <location ref="A3:D19" firstHeaderRow="0" firstDataRow="1" firstDataCol="1" rowPageCount="1" colPageCount="1"/>
  <pivotFields count="5">
    <pivotField axis="axisPage" allDrilled="1" subtotalTop="0" showAll="0" dataSourceSort="1" defaultSubtotal="0" defaultAttributeDrillState="1"/>
    <pivotField dataField="1" subtotalTop="0" showAll="0" defaultSubtotal="0"/>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1">
    <field x="3"/>
  </rowFields>
  <rowItems count="16">
    <i>
      <x/>
    </i>
    <i>
      <x v="1"/>
    </i>
    <i>
      <x v="2"/>
    </i>
    <i>
      <x v="3"/>
    </i>
    <i>
      <x v="4"/>
    </i>
    <i>
      <x v="5"/>
    </i>
    <i>
      <x v="6"/>
    </i>
    <i>
      <x v="7"/>
    </i>
    <i>
      <x v="8"/>
    </i>
    <i>
      <x v="9"/>
    </i>
    <i>
      <x v="10"/>
    </i>
    <i>
      <x v="11"/>
    </i>
    <i>
      <x v="12"/>
    </i>
    <i>
      <x v="13"/>
    </i>
    <i>
      <x v="14"/>
    </i>
    <i t="grand">
      <x/>
    </i>
  </rowItems>
  <colFields count="1">
    <field x="-2"/>
  </colFields>
  <colItems count="3">
    <i>
      <x/>
    </i>
    <i i="1">
      <x v="1"/>
    </i>
    <i i="2">
      <x v="2"/>
    </i>
  </colItems>
  <pageFields count="1">
    <pageField fld="0" hier="0" name="[StockData].[ShareName].&amp;[CSR LIMITED]" cap="CSR LIMITED"/>
  </pageFields>
  <dataFields count="3">
    <dataField name="Sum of Close" fld="4" baseField="0" baseItem="0"/>
    <dataField name="Sum of High" fld="2" baseField="0" baseItem="0"/>
    <dataField name="Sum of Low" fld="1" baseField="0" baseItem="0"/>
  </dataFields>
  <chartFormats count="3">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filters count="1">
    <filter fld="3" type="dateBetween" evalOrder="-1" id="20" name="[StockData].[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0.00;-\$#,0.00;\$#,0.00"/>
      </x15:pivotTableServerFormats>
    </ext>
    <ext xmlns:x15="http://schemas.microsoft.com/office/spreadsheetml/2010/11/main" uri="{44433962-1CF7-4059-B4EE-95C3D5FFCF73}">
      <x15:pivotTableData rowCount="16" columnCount="3" cacheId="1050506491">
        <x15:pivotRow count="3">
          <x15:c>
            <x15:v>4.66</x15:v>
            <x15:x in="0"/>
          </x15:c>
          <x15:c>
            <x15:v>4.7</x15:v>
            <x15:x in="0"/>
          </x15:c>
          <x15:c>
            <x15:v>4.32</x15:v>
            <x15:x in="0"/>
          </x15:c>
        </x15:pivotRow>
        <x15:pivotRow count="3">
          <x15:c>
            <x15:v>4.75</x15:v>
            <x15:x in="0"/>
          </x15:c>
          <x15:c>
            <x15:v>4.8499999999999996</x15:v>
            <x15:x in="0"/>
          </x15:c>
          <x15:c>
            <x15:v>4.74</x15:v>
            <x15:x in="0"/>
          </x15:c>
        </x15:pivotRow>
        <x15:pivotRow count="3">
          <x15:c>
            <x15:v>4.9800000000000004</x15:v>
            <x15:x in="0"/>
          </x15:c>
          <x15:c>
            <x15:v>5.0599999999999996</x15:v>
            <x15:x in="0"/>
          </x15:c>
          <x15:c>
            <x15:v>4.82</x15:v>
            <x15:x in="0"/>
          </x15:c>
        </x15:pivotRow>
        <x15:pivotRow count="3">
          <x15:c>
            <x15:v>4.7300000000000004</x15:v>
            <x15:x in="0"/>
          </x15:c>
          <x15:c>
            <x15:v>4.97</x15:v>
            <x15:x in="0"/>
          </x15:c>
          <x15:c>
            <x15:v>4.6950000000000003</x15:v>
            <x15:x in="0"/>
          </x15:c>
        </x15:pivotRow>
        <x15:pivotRow count="3">
          <x15:c>
            <x15:v>4.59</x15:v>
            <x15:x in="0"/>
          </x15:c>
          <x15:c>
            <x15:v>4.5999999999999996</x15:v>
            <x15:x in="0"/>
          </x15:c>
          <x15:c>
            <x15:v>4.53</x15:v>
            <x15:x in="0"/>
          </x15:c>
        </x15:pivotRow>
        <x15:pivotRow count="3">
          <x15:c>
            <x15:v>4.7699999999999996</x15:v>
            <x15:x in="0"/>
          </x15:c>
          <x15:c>
            <x15:v>4.82</x15:v>
            <x15:x in="0"/>
          </x15:c>
          <x15:c>
            <x15:v>4.6100000000000003</x15:v>
            <x15:x in="0"/>
          </x15:c>
        </x15:pivotRow>
        <x15:pivotRow count="3">
          <x15:c>
            <x15:v>4.7</x15:v>
            <x15:x in="0"/>
          </x15:c>
          <x15:c>
            <x15:v>4.87</x15:v>
            <x15:x in="0"/>
          </x15:c>
          <x15:c>
            <x15:v>4.68</x15:v>
            <x15:x in="0"/>
          </x15:c>
        </x15:pivotRow>
        <x15:pivotRow count="3">
          <x15:c>
            <x15:v>4.8499999999999996</x15:v>
            <x15:x in="0"/>
          </x15:c>
          <x15:c>
            <x15:v>4.88</x15:v>
            <x15:x in="0"/>
          </x15:c>
          <x15:c>
            <x15:v>4.68</x15:v>
            <x15:x in="0"/>
          </x15:c>
        </x15:pivotRow>
        <x15:pivotRow count="3">
          <x15:c>
            <x15:v>4.8</x15:v>
            <x15:x in="0"/>
          </x15:c>
          <x15:c>
            <x15:v>4.88</x15:v>
            <x15:x in="0"/>
          </x15:c>
          <x15:c>
            <x15:v>4.7649999999999997</x15:v>
            <x15:x in="0"/>
          </x15:c>
        </x15:pivotRow>
        <x15:pivotRow count="3">
          <x15:c>
            <x15:v>4.76</x15:v>
            <x15:x in="0"/>
          </x15:c>
          <x15:c>
            <x15:v>4.78</x15:v>
            <x15:x in="0"/>
          </x15:c>
          <x15:c>
            <x15:v>4.6399999999999997</x15:v>
            <x15:x in="0"/>
          </x15:c>
        </x15:pivotRow>
        <x15:pivotRow count="3">
          <x15:c>
            <x15:v>4.76</x15:v>
            <x15:x in="0"/>
          </x15:c>
          <x15:c>
            <x15:v>4.8</x15:v>
            <x15:x in="0"/>
          </x15:c>
          <x15:c>
            <x15:v>4.76</x15:v>
            <x15:x in="0"/>
          </x15:c>
        </x15:pivotRow>
        <x15:pivotRow count="3">
          <x15:c>
            <x15:v>4.8</x15:v>
            <x15:x in="0"/>
          </x15:c>
          <x15:c>
            <x15:v>4.84</x15:v>
            <x15:x in="0"/>
          </x15:c>
          <x15:c>
            <x15:v>4.74</x15:v>
            <x15:x in="0"/>
          </x15:c>
        </x15:pivotRow>
        <x15:pivotRow count="3">
          <x15:c>
            <x15:v>4.82</x15:v>
            <x15:x in="0"/>
          </x15:c>
          <x15:c>
            <x15:v>4.96</x15:v>
            <x15:x in="0"/>
          </x15:c>
          <x15:c>
            <x15:v>4.79</x15:v>
            <x15:x in="0"/>
          </x15:c>
        </x15:pivotRow>
        <x15:pivotRow count="3">
          <x15:c>
            <x15:v>4.78</x15:v>
            <x15:x in="0"/>
          </x15:c>
          <x15:c>
            <x15:v>4.79</x15:v>
            <x15:x in="0"/>
          </x15:c>
          <x15:c>
            <x15:v>4.6900000000000004</x15:v>
            <x15:x in="0"/>
          </x15:c>
        </x15:pivotRow>
        <x15:pivotRow count="3">
          <x15:c>
            <x15:v>4.74</x15:v>
            <x15:x in="0"/>
          </x15:c>
          <x15:c>
            <x15:v>4.8</x15:v>
            <x15:x in="0"/>
          </x15:c>
          <x15:c>
            <x15:v>4.7300000000000004</x15:v>
            <x15:x in="0"/>
          </x15:c>
        </x15:pivotRow>
        <x15:pivotRow count="3">
          <x15:c>
            <x15:v>71.489999999999995</x15:v>
            <x15:x in="0"/>
          </x15:c>
          <x15:c>
            <x15:v>72.599999999999994</x15:v>
            <x15:x in="0"/>
          </x15:c>
          <x15:c>
            <x15:v>70.19</x15:v>
            <x15:x in="0"/>
          </x15:c>
        </x15:pivotRow>
      </x15:pivotTableData>
    </ext>
    <ext xmlns:x15="http://schemas.microsoft.com/office/spreadsheetml/2010/11/main" uri="{E67621CE-5B39-4880-91FE-76760E9C1902}">
      <x15:pivotTableUISettings>
        <x15:activeTabTopLevelEntity name="[Stock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417082-7D16-492B-A194-7F361994C5B7}" name="PivotChartTable4" cacheId="50" applyNumberFormats="0" applyBorderFormats="0" applyFontFormats="0" applyPatternFormats="0" applyAlignmentFormats="0" applyWidthHeightFormats="1" dataCaption="Values" updatedVersion="6" minRefreshableVersion="5" useAutoFormatting="1" itemPrintTitles="1" createdVersion="5" indent="0" outline="1" outlineData="1" multipleFieldFilters="0" chartFormat="1">
  <location ref="A3:D19" firstHeaderRow="0" firstDataRow="1" firstDataCol="1" rowPageCount="1" colPageCount="1"/>
  <pivotFields count="5">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s>
  <rowFields count="1">
    <field x="0"/>
  </rowFields>
  <rowItems count="16">
    <i>
      <x/>
    </i>
    <i>
      <x v="1"/>
    </i>
    <i>
      <x v="2"/>
    </i>
    <i>
      <x v="3"/>
    </i>
    <i>
      <x v="4"/>
    </i>
    <i>
      <x v="5"/>
    </i>
    <i>
      <x v="6"/>
    </i>
    <i>
      <x v="7"/>
    </i>
    <i>
      <x v="8"/>
    </i>
    <i>
      <x v="9"/>
    </i>
    <i>
      <x v="10"/>
    </i>
    <i>
      <x v="11"/>
    </i>
    <i>
      <x v="12"/>
    </i>
    <i>
      <x v="13"/>
    </i>
    <i>
      <x v="14"/>
    </i>
    <i t="grand">
      <x/>
    </i>
  </rowItems>
  <colFields count="1">
    <field x="-2"/>
  </colFields>
  <colItems count="3">
    <i>
      <x/>
    </i>
    <i i="1">
      <x v="1"/>
    </i>
    <i i="2">
      <x v="2"/>
    </i>
  </colItems>
  <pageFields count="1">
    <pageField fld="1" hier="0" name="[StockData].[ShareName].&amp;[COMMONWEALTH BANK OF AUSTRALIA]" cap="COMMONWEALTH BANK OF AUSTRALIA"/>
  </pageFields>
  <dataFields count="3">
    <dataField name="Sum of Close" fld="4" baseField="0" baseItem="0"/>
    <dataField name="Sum of High" fld="2" baseField="0" baseItem="0"/>
    <dataField name="Sum of Low" fld="3" baseField="0" baseItem="0"/>
  </dataFields>
  <chartFormats count="3">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filters count="1">
    <filter fld="0" type="dateBetween" evalOrder="-1" id="20" name="[StockData].[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0.00;-\$#,0.00;\$#,0.00"/>
      </x15:pivotTableServerFormats>
    </ext>
    <ext xmlns:x15="http://schemas.microsoft.com/office/spreadsheetml/2010/11/main" uri="{44433962-1CF7-4059-B4EE-95C3D5FFCF73}">
      <x15:pivotTableData rowCount="16" columnCount="3" cacheId="1644346545">
        <x15:pivotRow count="3">
          <x15:c>
            <x15:v>68.87</x15:v>
            <x15:x in="0"/>
          </x15:c>
          <x15:c>
            <x15:v>69.7</x15:v>
            <x15:x in="0"/>
          </x15:c>
          <x15:c>
            <x15:v>66.040000000000006</x15:v>
            <x15:x in="0"/>
          </x15:c>
        </x15:pivotRow>
        <x15:pivotRow count="3">
          <x15:c>
            <x15:v>69.819999999999993</x15:v>
            <x15:x in="0"/>
          </x15:c>
          <x15:c>
            <x15:v>70.45</x15:v>
            <x15:x in="0"/>
          </x15:c>
          <x15:c>
            <x15:v>68.98</x15:v>
            <x15:x in="0"/>
          </x15:c>
        </x15:pivotRow>
        <x15:pivotRow count="3">
          <x15:c>
            <x15:v>68.41</x15:v>
            <x15:x in="0"/>
          </x15:c>
          <x15:c>
            <x15:v>69.72</x15:v>
            <x15:x in="0"/>
          </x15:c>
          <x15:c>
            <x15:v>67.87</x15:v>
            <x15:x in="0"/>
          </x15:c>
        </x15:pivotRow>
        <x15:pivotRow count="3">
          <x15:c>
            <x15:v>69.67</x15:v>
            <x15:x in="0"/>
          </x15:c>
          <x15:c>
            <x15:v>69.67</x15:v>
            <x15:x in="0"/>
          </x15:c>
          <x15:c>
            <x15:v>68.31</x15:v>
            <x15:x in="0"/>
          </x15:c>
        </x15:pivotRow>
        <x15:pivotRow count="3">
          <x15:c>
            <x15:v>69.790000000000006</x15:v>
            <x15:x in="0"/>
          </x15:c>
          <x15:c>
            <x15:v>70.25</x15:v>
            <x15:x in="0"/>
          </x15:c>
          <x15:c>
            <x15:v>69.260000000000005</x15:v>
            <x15:x in="0"/>
          </x15:c>
        </x15:pivotRow>
        <x15:pivotRow count="3">
          <x15:c>
            <x15:v>70.31</x15:v>
            <x15:x in="0"/>
          </x15:c>
          <x15:c>
            <x15:v>70.58</x15:v>
            <x15:x in="0"/>
          </x15:c>
          <x15:c>
            <x15:v>69.8</x15:v>
            <x15:x in="0"/>
          </x15:c>
        </x15:pivotRow>
        <x15:pivotRow count="3">
          <x15:c>
            <x15:v>72.400000000000006</x15:v>
            <x15:x in="0"/>
          </x15:c>
          <x15:c>
            <x15:v>73.14</x15:v>
            <x15:x in="0"/>
          </x15:c>
          <x15:c>
            <x15:v>71.319999999999993</x15:v>
            <x15:x in="0"/>
          </x15:c>
        </x15:pivotRow>
        <x15:pivotRow count="3">
          <x15:c>
            <x15:v>74.400000000000006</x15:v>
            <x15:x in="0"/>
          </x15:c>
          <x15:c>
            <x15:v>74.44</x15:v>
            <x15:x in="0"/>
          </x15:c>
          <x15:c>
            <x15:v>72.66</x15:v>
            <x15:x in="0"/>
          </x15:c>
        </x15:pivotRow>
        <x15:pivotRow count="3">
          <x15:c>
            <x15:v>73.069999999999993</x15:v>
            <x15:x in="0"/>
          </x15:c>
          <x15:c>
            <x15:v>74.599999999999994</x15:v>
            <x15:x in="0"/>
          </x15:c>
          <x15:c>
            <x15:v>72.87</x15:v>
            <x15:x in="0"/>
          </x15:c>
        </x15:pivotRow>
        <x15:pivotRow count="3">
          <x15:c>
            <x15:v>73.14</x15:v>
            <x15:x in="0"/>
          </x15:c>
          <x15:c>
            <x15:v>73.42</x15:v>
            <x15:x in="0"/>
          </x15:c>
          <x15:c>
            <x15:v>72.53</x15:v>
            <x15:x in="0"/>
          </x15:c>
        </x15:pivotRow>
        <x15:pivotRow count="3">
          <x15:c>
            <x15:v>74.489999999999995</x15:v>
            <x15:x in="0"/>
          </x15:c>
          <x15:c>
            <x15:v>74.56</x15:v>
            <x15:x in="0"/>
          </x15:c>
          <x15:c>
            <x15:v>73.790000000000006</x15:v>
            <x15:x in="0"/>
          </x15:c>
        </x15:pivotRow>
        <x15:pivotRow count="3">
          <x15:c>
            <x15:v>75.39</x15:v>
            <x15:x in="0"/>
          </x15:c>
          <x15:c>
            <x15:v>75.459999999999994</x15:v>
            <x15:x in="0"/>
          </x15:c>
          <x15:c>
            <x15:v>74.599999999999994</x15:v>
            <x15:x in="0"/>
          </x15:c>
        </x15:pivotRow>
        <x15:pivotRow count="3">
          <x15:c>
            <x15:v>77.55</x15:v>
            <x15:x in="0"/>
          </x15:c>
          <x15:c>
            <x15:v>77.55</x15:v>
            <x15:x in="0"/>
          </x15:c>
          <x15:c>
            <x15:v>75.44</x15:v>
            <x15:x in="0"/>
          </x15:c>
        </x15:pivotRow>
        <x15:pivotRow count="3">
          <x15:c>
            <x15:v>78.87</x15:v>
            <x15:x in="0"/>
          </x15:c>
          <x15:c>
            <x15:v>78.87</x15:v>
            <x15:x in="0"/>
          </x15:c>
          <x15:c>
            <x15:v>77.180000000000007</x15:v>
            <x15:x in="0"/>
          </x15:c>
        </x15:pivotRow>
        <x15:pivotRow count="3">
          <x15:c>
            <x15:v>80</x15:v>
            <x15:x in="0"/>
          </x15:c>
          <x15:c>
            <x15:v>80</x15:v>
            <x15:x in="0"/>
          </x15:c>
          <x15:c>
            <x15:v>78.099999999999994</x15:v>
            <x15:x in="0"/>
          </x15:c>
        </x15:pivotRow>
        <x15:pivotRow count="3">
          <x15:c>
            <x15:v>1096.18</x15:v>
            <x15:x in="0"/>
          </x15:c>
          <x15:c>
            <x15:v>1102.4100000000001</x15:v>
            <x15:x in="0"/>
          </x15:c>
          <x15:c>
            <x15:v>1078.75</x15:v>
            <x15:x in="0"/>
          </x15:c>
        </x15:pivotRow>
      </x15:pivotTableData>
    </ext>
    <ext xmlns:x15="http://schemas.microsoft.com/office/spreadsheetml/2010/11/main" uri="{E67621CE-5B39-4880-91FE-76760E9C1902}">
      <x15:pivotTableUISettings>
        <x15:activeTabTopLevelEntity name="[StockData]"/>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7">
  <rv s="0">
    <v>http://en.wikipedia.org/wiki/Public_domain</v>
    <v>Public domain</v>
  </rv>
  <rv s="0">
    <v>http://en.wikipedia.org/wiki/Telstra</v>
    <v>Wikipedia</v>
  </rv>
  <rv s="1">
    <v>0</v>
    <v>1</v>
  </rv>
  <rv s="2">
    <v>https://www.bing.com/th?id=AMMS_2611063f07c52323330d9b83b30505af&amp;qlt=95</v>
    <v>2</v>
    <v>https://www.bing.com/images/search?form=xlimg&amp;q=telstra</v>
    <v>Image of TELSTRA CORPORATION LIMITED</v>
  </rv>
  <rv s="0">
    <v>https://www.bing.com/financeapi/forcetrigger?t=aa9vc7&amp;q=XASX%3aTLS&amp;form=skydnc</v>
    <v>Learn more on Bing</v>
  </rv>
  <rv s="3">
    <v>en-US</v>
    <v>aa9vc7</v>
    <v>268435456</v>
    <v>268435457</v>
    <v>1</v>
    <v>Powered by Refinitiv</v>
    <v>0</v>
    <v>TELSTRA CORPORATION LIMITED (XASX:TLS)</v>
    <v>3</v>
    <v>4</v>
    <v>Finance</v>
    <v>5</v>
    <v>3.8690000000000002</v>
    <v>2.66</v>
    <v>0.68220000000000003</v>
    <v>0.02</v>
    <v>6.4939999999999998E-3</v>
    <v>AUD</v>
    <v>Telstra Corporation Limited (Telstra) is a telecommunications and technology company. Its principal activity is to provide telecommunications and information services for domestic and international customers. It operates through four segments: Telstra Consumer and Small Business, Telstra Enterprise, Networks and IT(N&amp;IT) and Telstra InfraCo. Telstra Consumer and Small Business is a provider of telecommunication products, services and solutions across mobiles, fixed and mobile broadband, telephony and Pay Television and digital content to the consumer and small business customers in Australia. Telstra Enterprise is engaged in the sales and contract management for medium to large business and government customers in Australia and globally. N&amp;IT is engaged in the overall planning, design, engineering architecture and construction of Telstra networks, technology and information technology solutions. Telstra InfraCo is the provider of a wide range of telecommunication products and services.</v>
    <v>28959</v>
    <v>Australian Securities Exchange</v>
    <v>XASX</v>
    <v>XASX</v>
    <v>L 41 242 Exhibition St, MELBOURNE, VICTORIA, 3000 AU</v>
    <v>3.12</v>
    <v>3</v>
    <v>Telecommunications Services</v>
    <v>Stock</v>
    <v>44155.333333333336</v>
    <v>4</v>
    <v>3.08</v>
    <v>36750290000</v>
    <v>TELSTRA CORPORATION LIMITED</v>
    <v>TELSTRA CORPORATION LIMITED</v>
    <v>3.11</v>
    <v>20.2</v>
    <v>3.1</v>
    <v>3.09</v>
    <v>11893300000</v>
    <v>TLS</v>
    <v>TELSTRA CORPORATION LIMITED (XASX:TLS)</v>
    <v>21744361</v>
    <v>1991</v>
  </rv>
  <rv s="4">
    <v>5</v>
  </rv>
  <rv s="0">
    <v>https://www.bing.com/financeapi/forcetrigger?t=aa5opr&amp;q=XASX%3aCSR&amp;form=skydnc</v>
    <v>Learn more on Bing</v>
  </rv>
  <rv s="5">
    <v>en-US</v>
    <v>aa5opr</v>
    <v>268435456</v>
    <v>268435457</v>
    <v>1</v>
    <v>Powered by Refinitiv</v>
    <v>6</v>
    <v>CSR LIMITED (XASX:CSR)</v>
    <v>7</v>
    <v>8</v>
    <v>Finance</v>
    <v>5</v>
    <v>5.1159999999999997</v>
    <v>2.7269999999999999</v>
    <v>1.2364999999999999</v>
    <v>-0.04</v>
    <v>-8.2989999999999991E-3</v>
    <v>AUD</v>
    <v>CSR Limited (CSR) is engaged in the manufacture and supply of building products in Australia and New Zealand. The Company operates through building products, property and aluminium segments. Its building products include lightweight systems, insulation, inclose facades, bricks, and roofing. Its Property business unit is engaged in the sale of former operating sites by advancing the sites through various stages of the development cycle. In addition, this business is also involved in a small number of large-scale developments in New South Wales, Queensland and Victoria. The Aluminium business unit relates to its interest in Gove Aluminium Finance Limited, which in turn holds an interest in the Tomago aluminum smelter.</v>
    <v>2823</v>
    <v>Australian Securities Exchange</v>
    <v>XASX</v>
    <v>XASX</v>
    <v>Triniti 3, L 5 39 Delhi Rd, NORTH RYDE, NEW SOUTH WALES, 2113 AU</v>
    <v>4.8</v>
    <v>Construction Materials</v>
    <v>Stock</v>
    <v>44155.333333333336</v>
    <v>7</v>
    <v>4.7300000000000004</v>
    <v>2300714000</v>
    <v>CSR LIMITED</v>
    <v>CSR LIMITED</v>
    <v>4.74</v>
    <v>20</v>
    <v>4.78</v>
    <v>4.74</v>
    <v>485382800</v>
    <v>CSR</v>
    <v>CSR LIMITED (XASX:CSR)</v>
    <v>1412289</v>
    <v>1887</v>
  </rv>
  <rv s="4">
    <v>8</v>
  </rv>
  <rv s="0">
    <v>https://creativecommons.org/licenses/by-sa/3.0</v>
    <v>CC BY-SA 3.0</v>
  </rv>
  <rv s="0">
    <v>http://es.wikipedia.org/wiki/Commonwealth_Bank</v>
    <v>Wikipedia</v>
  </rv>
  <rv s="1">
    <v>10</v>
    <v>11</v>
  </rv>
  <rv s="2">
    <v>https://www.bing.com/th?id=AMMS_089ff6a47bfca2b56ef8471130a40973&amp;qlt=95</v>
    <v>12</v>
    <v>https://www.bing.com/images/search?form=xlimg&amp;q=commonwealth+bank</v>
    <v>Image of COMMONWEALTH BANK OF AUSTRALIA</v>
  </rv>
  <rv s="0">
    <v>https://www.bing.com/financeapi/forcetrigger?t=aa5cec&amp;q=XASX%3aCBA&amp;form=skydnc</v>
    <v>Learn more on Bing</v>
  </rv>
  <rv s="3">
    <v>en-US</v>
    <v>aa5cec</v>
    <v>268435456</v>
    <v>268435457</v>
    <v>1</v>
    <v>Powered by Refinitiv</v>
    <v>0</v>
    <v>COMMONWEALTH BANK OF AUSTRALIA (XASX:CBA)</v>
    <v>3</v>
    <v>4</v>
    <v>Finance</v>
    <v>5</v>
    <v>91.05</v>
    <v>53.44</v>
    <v>1.0298</v>
    <v>1.32</v>
    <v>1.7020999999999998E-2</v>
    <v>AUD</v>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and Private Banking, which provides banking services to relationship managed business and agribusiness customers; Institutional Banking and Markets, which services its corporate, institutional and government clients; Wealth Management segment, which includes platform administration, and general insurance businesses; New Zealand, which includes the banking and funds management businesses operating in New Zealand; Bankwest, which offers a range of deposit products, and IFS and Other Divisions, which includes the Asian retail and business banking operations.</v>
    <v>43585</v>
    <v>Australian Securities Exchange</v>
    <v>XASX</v>
    <v>XASX</v>
    <v>Ground Floor, Tower 1, 201 Sussex Street, SYDNEY, NEW SOUTH WALES, 2000 AU</v>
    <v>80</v>
    <v>13</v>
    <v>Banking Services</v>
    <v>Stock</v>
    <v>44155.333333333336</v>
    <v>14</v>
    <v>78.099999999999994</v>
    <v>141927700000</v>
    <v>COMMONWEALTH BANK OF AUSTRALIA</v>
    <v>COMMONWEALTH BANK OF AUSTRALIA</v>
    <v>78.78</v>
    <v>14.68</v>
    <v>78.87</v>
    <v>80</v>
    <v>1774096000</v>
    <v>CBA</v>
    <v>COMMONWEALTH BANK OF AUSTRALIA (XASX:CBA)</v>
    <v>6969228</v>
    <v>1991</v>
  </rv>
  <rv s="4">
    <v>15</v>
  </rv>
</rvData>
</file>

<file path=xl/richData/rdrichvaluestructure.xml><?xml version="1.0" encoding="utf-8"?>
<rvStructures xmlns="http://schemas.microsoft.com/office/spreadsheetml/2017/richdata" count="6">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2">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spbArrays>
  <spbData count="9">
    <spb s="0">
      <v>0</v>
    </spb>
    <spb s="1">
      <v>0</v>
      <v>0</v>
    </spb>
    <spb s="2">
      <v>0</v>
      <v>0</v>
      <v>0</v>
    </spb>
    <spb s="3">
      <v>1</v>
      <v>2</v>
      <v>2</v>
      <v>2</v>
    </spb>
    <spb s="4">
      <v>1</v>
      <v>2</v>
      <v>2</v>
      <v>1</v>
      <v>3</v>
      <v>1</v>
      <v>4</v>
      <v>1</v>
      <v>1</v>
      <v>5</v>
      <v>5</v>
      <v>6</v>
      <v>7</v>
      <v>1</v>
      <v>1</v>
      <v>1</v>
      <v>8</v>
      <v>9</v>
      <v>10</v>
      <v>11</v>
      <v>10</v>
      <v>5</v>
    </spb>
    <spb s="5">
      <v>Delayed 20 minutes</v>
      <v>from previous close</v>
      <v>from previous close</v>
      <v>GMT</v>
    </spb>
    <spb s="0">
      <v>1</v>
    </spb>
    <spb s="6">
      <v>2</v>
      <v>2</v>
      <v>2</v>
    </spb>
    <spb s="7">
      <v>1</v>
      <v>2</v>
      <v>2</v>
      <v>1</v>
      <v>3</v>
      <v>1</v>
      <v>1</v>
      <v>1</v>
      <v>5</v>
      <v>5</v>
      <v>6</v>
      <v>7</v>
      <v>1</v>
      <v>1</v>
      <v>1</v>
      <v>8</v>
      <v>9</v>
      <v>10</v>
      <v>11</v>
      <v>10</v>
      <v>5</v>
    </spb>
  </spbData>
</supportingPropertyBags>
</file>

<file path=xl/richData/rdsupportingpropertybagstructure.xml><?xml version="1.0" encoding="utf-8"?>
<spbStructures xmlns="http://schemas.microsoft.com/office/spreadsheetml/2017/richdata2" count="8">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
    <k n="Price" t="s"/>
    <k n="Change" t="s"/>
    <k n="Change (%)" t="s"/>
    <k n="Last trade time"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C09]* #,##0.00_-;\-[$$-C09]* #,##0.00_-;_-[$$-C09]* &quot;-&quot;??_-;_-@_-"/>
    </x:dxf>
    <x:dxf>
      <x:numFmt numFmtId="4" formatCode="#,##0.00"/>
    </x:dxf>
    <x:dxf>
      <x:numFmt numFmtId="3" formatCode="#,##0"/>
    </x:dxf>
    <x:dxf>
      <x:numFmt numFmtId="14" formatCode="0.00%"/>
    </x:dxf>
    <x:dxf>
      <x:numFmt numFmtId="164" formatCode="_-[$$-C09]* #,##0_-;\-[$$-C09]* #,##0_-;_-[$$-C09]* &quot;-&quot;_-;_-@_-"/>
    </x:dxf>
    <x:dxf>
      <x:numFmt numFmtId="27" formatCode="d/mm/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areName" xr10:uid="{F99BD515-5C7C-40E2-8E58-3C043E660644}" sourceName="[StockData].[ShareName]">
  <data>
    <olap pivotCacheId="1725339872">
      <levels count="2">
        <level uniqueName="[StockData].[ShareName].[(All)]" sourceCaption="(All)" count="0"/>
        <level uniqueName="[StockData].[ShareName].[ShareName]" sourceCaption="ShareName" count="3">
          <ranges>
            <range startItem="0">
              <i n="[StockData].[ShareName].&amp;[COMMONWEALTH BANK OF AUSTRALIA]" c="COMMONWEALTH BANK OF AUSTRALIA"/>
              <i n="[StockData].[ShareName].&amp;[CSR LIMITED]" c="CSR LIMITED"/>
              <i n="[StockData].[ShareName].&amp;[TELSTRA CORPORATION LIMITED]" c="TELSTRA CORPORATION LIMITED"/>
            </range>
          </ranges>
        </level>
      </levels>
      <selections count="1">
        <selection n="[StockData].[ShareName].&amp;[CSR LIMITED]"/>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areName" xr10:uid="{7F851F53-3B1B-45EE-B71F-AFBEB6746B87}" cache="Slicer_ShareName" caption="ShareName" level="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4A043D-E9EA-436E-AA29-4324ACAC37DD}" name="dataLinks" displayName="dataLinks" ref="A7:C10" totalsRowShown="0">
  <autoFilter ref="A7:C10" xr:uid="{CBEE5AE1-F9C1-4E25-874B-704294896871}"/>
  <tableColumns count="3">
    <tableColumn id="1" xr3:uid="{55B2DFEF-230E-4573-80B3-5CC74DD56ADA}" name="Share Code" dataDxfId="19"/>
    <tableColumn id="3" xr3:uid="{E0A09F04-4491-4574-BD5B-9115180F162F}" name="ShareName" dataDxfId="18">
      <calculatedColumnFormula>VLOOKUP(dataLinks[[#This Row],[Share Code]],tStock[[ShareCode]:[Name]],14,0)</calculatedColumnFormula>
    </tableColumn>
    <tableColumn id="2" xr3:uid="{55873309-7FFF-4315-8EBD-17ECD8BB440D}" name="Website Link" dataDxfId="17">
      <calculatedColumnFormula>"https://query1.finance.yahoo.com/v7/finance/download/"&amp;
A8&amp;
"?period1="&amp;
$C$2&amp;
"&amp;period2="&amp;
$C$3&amp;
"&amp;interval=1d&amp;events=history&amp;includeAdjustedClose=true"""&amp;"),[Delimiter="""&amp;","""&amp;", Columns=7, Encoding=1252, QuoteStyle=QuoteStyle.None])"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BBEC5F-4FAE-42F5-8715-58D48A3DBA5E}" name="tStock" displayName="tStock" ref="A1:P4" totalsRowShown="0" dataDxfId="0">
  <autoFilter ref="A1:P4" xr:uid="{F5F38FF6-57FC-4B75-AD77-D21045AE2BC4}"/>
  <sortState xmlns:xlrd2="http://schemas.microsoft.com/office/spreadsheetml/2017/richdata2" ref="A2:O4">
    <sortCondition ref="A1:A4"/>
  </sortState>
  <tableColumns count="16">
    <tableColumn id="11" xr3:uid="{6E46E474-2EEC-4B1B-888C-E40FED24C956}" name="SortBy" dataDxfId="16"/>
    <tableColumn id="22" xr3:uid="{8BEB2676-78CD-4A89-813D-7B6CF48C4360}" name="ShareCode" dataDxfId="15"/>
    <tableColumn id="1" xr3:uid="{7A22B031-412A-444E-AD27-DBB7A23C126E}" name="Stock" dataDxfId="14"/>
    <tableColumn id="2" xr3:uid="{D4B720EB-F99F-4FB3-B84D-1C3360477D41}" name="Current Price" dataDxfId="13">
      <calculatedColumnFormula>_FV(C2,"Price")</calculatedColumnFormula>
    </tableColumn>
    <tableColumn id="3" xr3:uid="{C08DFA9F-EC70-4B7A-8538-F0627804B28F}" name="Low" dataDxfId="12">
      <calculatedColumnFormula>_FV(C2,"Low")</calculatedColumnFormula>
    </tableColumn>
    <tableColumn id="4" xr3:uid="{23706626-1E38-4A81-AB6F-62FB4DF7B069}" name="High" dataDxfId="11">
      <calculatedColumnFormula>_FV(C2,"High")</calculatedColumnFormula>
    </tableColumn>
    <tableColumn id="5" xr3:uid="{59201669-27C6-4425-9B99-57A7182F7C83}" name="Previous close" dataDxfId="10">
      <calculatedColumnFormula>_FV(C2,"Previous close",TRUE)</calculatedColumnFormula>
    </tableColumn>
    <tableColumn id="6" xr3:uid="{093D40D5-F04A-4D5F-89F3-CFB7D08E5B6D}" name="Change" dataDxfId="9">
      <calculatedColumnFormula>_FV(C2,"Change (%)",TRUE)</calculatedColumnFormula>
    </tableColumn>
    <tableColumn id="7" xr3:uid="{2D51062C-033F-4F49-9E7C-A379DFAC113F}" name="52 Week high" dataDxfId="8">
      <calculatedColumnFormula>_FV(C2,"52 week high",TRUE)</calculatedColumnFormula>
    </tableColumn>
    <tableColumn id="8" xr3:uid="{E758C608-C69D-4A81-89E3-6F2EAA3B7D57}" name="52 Week low" dataDxfId="7">
      <calculatedColumnFormula>_FV(C2,"52 week low",TRUE)</calculatedColumnFormula>
    </tableColumn>
    <tableColumn id="9" xr3:uid="{15F28F87-ECA7-4F16-B131-A0E95F1675EC}" name="Market Cap [million]" dataDxfId="6">
      <calculatedColumnFormula array="1">_FV(C2,"Market cap",TRUE)/1000000</calculatedColumnFormula>
    </tableColumn>
    <tableColumn id="10" xr3:uid="{23EFC8A8-AB87-48AC-BDDF-6547222DA273}" name="Industry" dataDxfId="5">
      <calculatedColumnFormula>_FV(C2,"Industry")</calculatedColumnFormula>
    </tableColumn>
    <tableColumn id="17" xr3:uid="{46B0711B-9AC4-4A3E-950A-925B419CE204}" name="Beta" dataDxfId="4">
      <calculatedColumnFormula array="1">_FV(tStock[[#This Row],[Stock]],"Beta")</calculatedColumnFormula>
    </tableColumn>
    <tableColumn id="19" xr3:uid="{2C3DEA34-C238-42C5-BF67-C7B8B4742393}" name="P/E" dataDxfId="3">
      <calculatedColumnFormula array="1">_FV(tStock[[#This Row],[Stock]],"P/E",TRUE)</calculatedColumnFormula>
    </tableColumn>
    <tableColumn id="21" xr3:uid="{A10E7CE8-BBFD-4967-8FF9-3A4D7D2A869D}" name="Name" dataDxfId="2">
      <calculatedColumnFormula array="1">_FV(tStock[[#This Row],[Stock]],"Name")</calculatedColumnFormula>
    </tableColumn>
    <tableColumn id="12" xr3:uid="{0F5A1DD2-8CC8-4B0C-83DB-DCE19A65DABF}" name="Avrg" dataDxfId="1">
      <calculatedColumnFormula>(tStock[[#This Row],[52 Week high]]+tStock[[#This Row],[52 Week low]])/2</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B8788707-FDCA-4DB0-974D-623EC90BBD25}" sourceName="[StockData].[Date]">
  <pivotTables>
    <pivotTable tabId="4294967295" name="PivotChartTable1"/>
    <pivotTable tabId="4294967295" name="PivotChartTable4"/>
    <pivotTable tabId="4294967295" name="PivotChartTable3"/>
    <pivotTable tabId="4294967295" name="PivotChartTable2"/>
  </pivotTables>
  <state minimalRefreshVersion="6" lastRefreshVersion="6" pivotCacheId="1297486417" filterType="dateBetween">
    <selection startDate="2020-11-01T00:00:00" endDate="2020-11-30T00:00:00"/>
    <bounds startDate="202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6932E9D-08A5-4AC0-8348-FAB9CB700A0E}" cache="Timeline_Date" caption="Date" level="2" selectionLevel="2" scrollPosition="2020-05-1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65178-C55F-40CE-A04D-0495213339E7}">
  <sheetPr>
    <tabColor theme="0" tint="-0.499984740745262"/>
  </sheetPr>
  <dimension ref="A1:C10"/>
  <sheetViews>
    <sheetView showGridLines="0" workbookViewId="0">
      <selection activeCell="A9" sqref="A9"/>
    </sheetView>
  </sheetViews>
  <sheetFormatPr defaultRowHeight="15" x14ac:dyDescent="0.25"/>
  <cols>
    <col min="1" max="1" width="17" customWidth="1"/>
    <col min="2" max="2" width="37.5703125" customWidth="1"/>
    <col min="3" max="3" width="18.28515625" customWidth="1"/>
    <col min="4" max="4" width="11" bestFit="1" customWidth="1"/>
    <col min="5" max="5" width="21" customWidth="1"/>
  </cols>
  <sheetData>
    <row r="1" spans="1:3" x14ac:dyDescent="0.25">
      <c r="A1" s="3"/>
      <c r="B1" s="4" t="s">
        <v>12</v>
      </c>
      <c r="C1" s="5" t="s">
        <v>19</v>
      </c>
    </row>
    <row r="2" spans="1:3" x14ac:dyDescent="0.25">
      <c r="A2" s="6" t="s">
        <v>17</v>
      </c>
      <c r="B2" s="10">
        <v>43831</v>
      </c>
      <c r="C2" s="7">
        <f>(B2-DATE(1970,1,1))*86400</f>
        <v>1577836800</v>
      </c>
    </row>
    <row r="3" spans="1:3" ht="15.75" thickBot="1" x14ac:dyDescent="0.3">
      <c r="A3" s="8" t="s">
        <v>18</v>
      </c>
      <c r="B3" s="11">
        <f ca="1">TODAY()</f>
        <v>44157</v>
      </c>
      <c r="C3" s="9">
        <f ca="1">(B3-DATE(1970,1,1))*86400</f>
        <v>1606003200</v>
      </c>
    </row>
    <row r="7" spans="1:3" x14ac:dyDescent="0.25">
      <c r="A7" t="s">
        <v>20</v>
      </c>
      <c r="B7" t="s">
        <v>21</v>
      </c>
      <c r="C7" t="s">
        <v>16</v>
      </c>
    </row>
    <row r="8" spans="1:3" x14ac:dyDescent="0.25">
      <c r="A8" s="12" t="s">
        <v>0</v>
      </c>
      <c r="B8" s="1" t="str">
        <f>VLOOKUP(dataLinks[[#This Row],[Share Code]],tStock[[ShareCode]:[Name]],14,0)</f>
        <v>TELSTRA CORPORATION LIMITED</v>
      </c>
      <c r="C8" s="2" t="str">
        <f t="shared" ref="C8" ca="1" si="0">"https://query1.finance.yahoo.com/v7/finance/download/"&amp;
A8&amp;
"?period1="&amp;
$C$2&amp;
"&amp;period2="&amp;
$C$3&amp;
"&amp;interval=1d&amp;events=history&amp;includeAdjustedClose=true"""&amp;"),[Delimiter="""&amp;","""&amp;", Columns=7, Encoding=1252, QuoteStyle=QuoteStyle.None])"</f>
        <v>https://query1.finance.yahoo.com/v7/finance/download/TLS.AX?period1=1577836800&amp;period2=1606003200&amp;interval=1d&amp;events=history&amp;includeAdjustedClose=true"),[Delimiter=",", Columns=7, Encoding=1252, QuoteStyle=QuoteStyle.None])</v>
      </c>
    </row>
    <row r="9" spans="1:3" x14ac:dyDescent="0.25">
      <c r="A9" s="12" t="s">
        <v>23</v>
      </c>
      <c r="B9" s="13" t="str">
        <f>VLOOKUP(dataLinks[[#This Row],[Share Code]],tStock[[ShareCode]:[Name]],14,0)</f>
        <v>CSR LIMITED</v>
      </c>
      <c r="C9" s="14" t="str">
        <f ca="1">"https://query1.finance.yahoo.com/v7/finance/download/"&amp;
A9&amp;
"?period1="&amp;
$C$2&amp;
"&amp;period2="&amp;
$C$3&amp;
"&amp;interval=1d&amp;events=history&amp;includeAdjustedClose=true"""&amp;"),[Delimiter="""&amp;","""&amp;", Columns=7, Encoding=1252, QuoteStyle=QuoteStyle.None])"</f>
        <v>https://query1.finance.yahoo.com/v7/finance/download/CSR.AX?period1=1577836800&amp;period2=1606003200&amp;interval=1d&amp;events=history&amp;includeAdjustedClose=true"),[Delimiter=",", Columns=7, Encoding=1252, QuoteStyle=QuoteStyle.None])</v>
      </c>
    </row>
    <row r="10" spans="1:3" x14ac:dyDescent="0.25">
      <c r="A10" s="12" t="s">
        <v>24</v>
      </c>
      <c r="B10" s="13" t="str">
        <f>VLOOKUP(dataLinks[[#This Row],[Share Code]],tStock[[ShareCode]:[Name]],14,0)</f>
        <v>COMMONWEALTH BANK OF AUSTRALIA</v>
      </c>
      <c r="C10" s="14" t="str">
        <f t="shared" ref="C10" ca="1" si="1">"https://query1.finance.yahoo.com/v7/finance/download/"&amp;
A10&amp;
"?period1="&amp;
$C$2&amp;
"&amp;period2="&amp;
$C$3&amp;
"&amp;interval=1d&amp;events=history&amp;includeAdjustedClose=true"""&amp;"),[Delimiter="""&amp;","""&amp;", Columns=7, Encoding=1252, QuoteStyle=QuoteStyle.None])"</f>
        <v>https://query1.finance.yahoo.com/v7/finance/download/CBA.AX?period1=1577836800&amp;period2=1606003200&amp;interval=1d&amp;events=history&amp;includeAdjustedClose=true"),[Delimiter=",", Columns=7, Encoding=1252, QuoteStyle=QuoteStyle.None])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E08C7-C3E0-4D79-8A89-244E07E55DFB}">
  <dimension ref="A1:P4"/>
  <sheetViews>
    <sheetView tabSelected="1" zoomScaleNormal="100" workbookViewId="0">
      <selection activeCell="B50" sqref="B50"/>
    </sheetView>
  </sheetViews>
  <sheetFormatPr defaultRowHeight="15" x14ac:dyDescent="0.25"/>
  <cols>
    <col min="1" max="1" width="9.5703125" customWidth="1"/>
    <col min="2" max="2" width="13" customWidth="1"/>
    <col min="3" max="3" width="53.85546875" customWidth="1"/>
    <col min="4" max="4" width="14.85546875" bestFit="1" customWidth="1"/>
    <col min="5" max="6" width="8" bestFit="1" customWidth="1"/>
    <col min="7" max="7" width="16.140625" bestFit="1" customWidth="1"/>
    <col min="8" max="8" width="9.85546875" bestFit="1" customWidth="1"/>
    <col min="9" max="9" width="15.42578125" bestFit="1" customWidth="1"/>
    <col min="10" max="10" width="14.7109375" bestFit="1" customWidth="1"/>
    <col min="11" max="11" width="21.85546875" bestFit="1" customWidth="1"/>
    <col min="12" max="12" width="27.7109375" bestFit="1" customWidth="1"/>
    <col min="15" max="15" width="34.140625" bestFit="1" customWidth="1"/>
  </cols>
  <sheetData>
    <row r="1" spans="1:16" x14ac:dyDescent="0.25">
      <c r="A1" t="s">
        <v>11</v>
      </c>
      <c r="B1" t="s">
        <v>22</v>
      </c>
      <c r="C1" t="s">
        <v>1</v>
      </c>
      <c r="D1" t="s">
        <v>2</v>
      </c>
      <c r="E1" t="s">
        <v>7</v>
      </c>
      <c r="F1" t="s">
        <v>8</v>
      </c>
      <c r="G1" t="s">
        <v>9</v>
      </c>
      <c r="H1" t="s">
        <v>6</v>
      </c>
      <c r="I1" t="s">
        <v>3</v>
      </c>
      <c r="J1" t="s">
        <v>4</v>
      </c>
      <c r="K1" t="s">
        <v>10</v>
      </c>
      <c r="L1" t="s">
        <v>5</v>
      </c>
      <c r="M1" t="s">
        <v>14</v>
      </c>
      <c r="N1" t="s">
        <v>15</v>
      </c>
      <c r="O1" t="s">
        <v>13</v>
      </c>
      <c r="P1" t="s">
        <v>25</v>
      </c>
    </row>
    <row r="2" spans="1:16" ht="15.75" x14ac:dyDescent="0.25">
      <c r="A2" s="15">
        <v>101</v>
      </c>
      <c r="B2" s="16" t="s">
        <v>0</v>
      </c>
      <c r="C2" s="17" t="e" vm="1">
        <v>#VALUE!</v>
      </c>
      <c r="D2" s="18">
        <f t="shared" ref="D2:D4" si="0">_FV(C2,"Price")</f>
        <v>3.09</v>
      </c>
      <c r="E2" s="18">
        <f t="shared" ref="E2:E4" si="1">_FV(C2,"Low")</f>
        <v>3.08</v>
      </c>
      <c r="F2" s="18">
        <f t="shared" ref="F2:F4" si="2">_FV(C2,"High")</f>
        <v>3.12</v>
      </c>
      <c r="G2" s="18">
        <f t="shared" ref="G2:G4" si="3">_FV(C2,"Previous close",TRUE)</f>
        <v>3.1</v>
      </c>
      <c r="H2" s="19">
        <f t="shared" ref="H2:H4" si="4">_FV(C2,"Change (%)",TRUE)</f>
        <v>6.4939999999999998E-3</v>
      </c>
      <c r="I2" s="18">
        <f t="shared" ref="I2:I4" si="5">_FV(C2,"52 week high",TRUE)</f>
        <v>3.8690000000000002</v>
      </c>
      <c r="J2" s="18">
        <f t="shared" ref="J2:J4" si="6">_FV(C2,"52 week low",TRUE)</f>
        <v>2.66</v>
      </c>
      <c r="K2" s="20" cm="1">
        <f t="array" ref="K2">_FV(C2,"Market cap",TRUE)/1000000</f>
        <v>36750.29</v>
      </c>
      <c r="L2" s="16" t="str">
        <f t="shared" ref="L2:L4" si="7">_FV(C2,"Industry")</f>
        <v>Telecommunications Services</v>
      </c>
      <c r="M2" s="21" cm="1">
        <f t="array" ref="M2">_FV(tStock[[#This Row],[Stock]],"Beta")</f>
        <v>0.68220000000000003</v>
      </c>
      <c r="N2" s="21" cm="1">
        <f t="array" ref="N2">_FV(tStock[[#This Row],[Stock]],"P/E",TRUE)</f>
        <v>20.2</v>
      </c>
      <c r="O2" s="16" t="str" cm="1">
        <f t="array" ref="O2">_FV(tStock[[#This Row],[Stock]],"Name")</f>
        <v>TELSTRA CORPORATION LIMITED</v>
      </c>
      <c r="P2" s="18">
        <f>(tStock[[#This Row],[52 Week high]]+tStock[[#This Row],[52 Week low]])/2</f>
        <v>3.2645</v>
      </c>
    </row>
    <row r="3" spans="1:16" ht="15.75" x14ac:dyDescent="0.25">
      <c r="A3" s="15">
        <v>502</v>
      </c>
      <c r="B3" s="15" t="s">
        <v>23</v>
      </c>
      <c r="C3" s="17" t="e" vm="2">
        <v>#VALUE!</v>
      </c>
      <c r="D3" s="18">
        <f t="shared" si="0"/>
        <v>4.74</v>
      </c>
      <c r="E3" s="18">
        <f t="shared" si="1"/>
        <v>4.7300000000000004</v>
      </c>
      <c r="F3" s="18">
        <f t="shared" si="2"/>
        <v>4.8</v>
      </c>
      <c r="G3" s="18">
        <f t="shared" si="3"/>
        <v>4.78</v>
      </c>
      <c r="H3" s="19">
        <f t="shared" si="4"/>
        <v>-8.2989999999999991E-3</v>
      </c>
      <c r="I3" s="18">
        <f t="shared" si="5"/>
        <v>5.1159999999999997</v>
      </c>
      <c r="J3" s="18">
        <f t="shared" si="6"/>
        <v>2.7269999999999999</v>
      </c>
      <c r="K3" s="20" cm="1">
        <f t="array" ref="K3">_FV(C3,"Market cap",TRUE)/1000000</f>
        <v>2300.7139999999999</v>
      </c>
      <c r="L3" s="16" t="str">
        <f t="shared" si="7"/>
        <v>Construction Materials</v>
      </c>
      <c r="M3" s="21" cm="1">
        <f t="array" ref="M3">_FV(tStock[[#This Row],[Stock]],"Beta")</f>
        <v>1.2364999999999999</v>
      </c>
      <c r="N3" s="21" cm="1">
        <f t="array" ref="N3">_FV(tStock[[#This Row],[Stock]],"P/E",TRUE)</f>
        <v>20</v>
      </c>
      <c r="O3" s="16" t="str" cm="1">
        <f t="array" ref="O3">_FV(tStock[[#This Row],[Stock]],"Name")</f>
        <v>CSR LIMITED</v>
      </c>
      <c r="P3" s="18">
        <f>(tStock[[#This Row],[52 Week high]]+tStock[[#This Row],[52 Week low]])/2</f>
        <v>3.9215</v>
      </c>
    </row>
    <row r="4" spans="1:16" ht="15.75" x14ac:dyDescent="0.25">
      <c r="A4" s="15">
        <v>503</v>
      </c>
      <c r="B4" s="15" t="s">
        <v>24</v>
      </c>
      <c r="C4" s="17" t="e" vm="3">
        <v>#VALUE!</v>
      </c>
      <c r="D4" s="18">
        <f t="shared" si="0"/>
        <v>80</v>
      </c>
      <c r="E4" s="18">
        <f t="shared" si="1"/>
        <v>78.099999999999994</v>
      </c>
      <c r="F4" s="18">
        <f t="shared" si="2"/>
        <v>80</v>
      </c>
      <c r="G4" s="18">
        <f t="shared" si="3"/>
        <v>78.87</v>
      </c>
      <c r="H4" s="19">
        <f t="shared" si="4"/>
        <v>1.7020999999999998E-2</v>
      </c>
      <c r="I4" s="18">
        <f t="shared" si="5"/>
        <v>91.05</v>
      </c>
      <c r="J4" s="18">
        <f t="shared" si="6"/>
        <v>53.44</v>
      </c>
      <c r="K4" s="20" cm="1">
        <f t="array" ref="K4">_FV(C4,"Market cap",TRUE)/1000000</f>
        <v>141927.70000000001</v>
      </c>
      <c r="L4" s="16" t="str">
        <f t="shared" si="7"/>
        <v>Banking Services</v>
      </c>
      <c r="M4" s="21" cm="1">
        <f t="array" ref="M4">_FV(tStock[[#This Row],[Stock]],"Beta")</f>
        <v>1.0298</v>
      </c>
      <c r="N4" s="21" cm="1">
        <f t="array" ref="N4">_FV(tStock[[#This Row],[Stock]],"P/E",TRUE)</f>
        <v>14.68</v>
      </c>
      <c r="O4" s="16" t="str" cm="1">
        <f t="array" ref="O4">_FV(tStock[[#This Row],[Stock]],"Name")</f>
        <v>COMMONWEALTH BANK OF AUSTRALIA</v>
      </c>
      <c r="P4" s="18">
        <f>(tStock[[#This Row],[52 Week high]]+tStock[[#This Row],[52 Week low]])/2</f>
        <v>72.245000000000005</v>
      </c>
    </row>
  </sheetData>
  <pageMargins left="0.7" right="0.7" top="0.75" bottom="0.75" header="0.3" footer="0.3"/>
  <pageSetup paperSize="9" orientation="portrait" r:id="rId1"/>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75DE0DD1-7040-4693-A666-7DEA21855ED9}">
  <ds:schemaRefs/>
</ds:datastoreItem>
</file>

<file path=customXml/itemProps2.xml><?xml version="1.0" encoding="utf-8"?>
<ds:datastoreItem xmlns:ds="http://schemas.openxmlformats.org/officeDocument/2006/customXml" ds:itemID="{6818B51A-B270-4691-AE43-68E933094C3A}">
  <ds:schemaRefs/>
</ds:datastoreItem>
</file>

<file path=customXml/itemProps3.xml><?xml version="1.0" encoding="utf-8"?>
<ds:datastoreItem xmlns:ds="http://schemas.openxmlformats.org/officeDocument/2006/customXml" ds:itemID="{613F4F9C-4101-4005-B6AE-BCCC0C7ED195}">
  <ds:schemaRefs/>
</ds:datastoreItem>
</file>

<file path=customXml/itemProps4.xml><?xml version="1.0" encoding="utf-8"?>
<ds:datastoreItem xmlns:ds="http://schemas.openxmlformats.org/officeDocument/2006/customXml" ds:itemID="{979565B8-8941-453F-9875-852095790804}">
  <ds:schemaRefs/>
</ds:datastoreItem>
</file>

<file path=customXml/itemProps5.xml><?xml version="1.0" encoding="utf-8"?>
<ds:datastoreItem xmlns:ds="http://schemas.openxmlformats.org/officeDocument/2006/customXml" ds:itemID="{27CEDECB-BC6C-4F26-AA24-BA2DB80D6ECA}">
  <ds:schemaRefs/>
</ds:datastoreItem>
</file>

<file path=customXml/itemProps6.xml><?xml version="1.0" encoding="utf-8"?>
<ds:datastoreItem xmlns:ds="http://schemas.openxmlformats.org/officeDocument/2006/customXml" ds:itemID="{A46A59FF-8B43-43E0-BA7D-91749117ACA1}">
  <ds:schemaRefs/>
</ds:datastoreItem>
</file>

<file path=customXml/itemProps7.xml><?xml version="1.0" encoding="utf-8"?>
<ds:datastoreItem xmlns:ds="http://schemas.openxmlformats.org/officeDocument/2006/customXml" ds:itemID="{EF7B7FB2-8DE7-4FE9-A842-3A4D434A6B34}">
  <ds:schemaRefs/>
</ds:datastoreItem>
</file>

<file path=customXml/itemProps8.xml><?xml version="1.0" encoding="utf-8"?>
<ds:datastoreItem xmlns:ds="http://schemas.openxmlformats.org/officeDocument/2006/customXml" ds:itemID="{889250AE-B80D-4D85-9A13-EC5DC94A9B07}">
  <ds:schemaRefs/>
</ds:datastoreItem>
</file>

<file path=customXml/itemProps9.xml><?xml version="1.0" encoding="utf-8"?>
<ds:datastoreItem xmlns:ds="http://schemas.openxmlformats.org/officeDocument/2006/customXml" ds:itemID="{33CAA919-C04E-4ACA-9543-82B1A3D88560}">
  <ds:schemaRefs/>
</ds:datastoreItem>
</file>

<file path=customXml/itemProps10.xml><?xml version="1.0" encoding="utf-8"?>
<ds:datastoreItem xmlns:ds="http://schemas.openxmlformats.org/officeDocument/2006/customXml" ds:itemID="{64EC2708-78AC-459B-A42A-F00DD70EDBB4}">
  <ds:schemaRefs/>
</ds:datastoreItem>
</file>

<file path=customXml/itemProps11.xml><?xml version="1.0" encoding="utf-8"?>
<ds:datastoreItem xmlns:ds="http://schemas.openxmlformats.org/officeDocument/2006/customXml" ds:itemID="{FB98CC06-37F5-473A-9C7C-2137F8361DA4}">
  <ds:schemaRefs/>
</ds:datastoreItem>
</file>

<file path=customXml/itemProps12.xml><?xml version="1.0" encoding="utf-8"?>
<ds:datastoreItem xmlns:ds="http://schemas.openxmlformats.org/officeDocument/2006/customXml" ds:itemID="{E1B370B4-4B66-4FD1-B97C-1B8767A11618}">
  <ds:schemaRefs/>
</ds:datastoreItem>
</file>

<file path=customXml/itemProps13.xml><?xml version="1.0" encoding="utf-8"?>
<ds:datastoreItem xmlns:ds="http://schemas.openxmlformats.org/officeDocument/2006/customXml" ds:itemID="{30B8F881-88C3-411C-88CC-AE5145A7811F}">
  <ds:schemaRefs/>
</ds:datastoreItem>
</file>

<file path=customXml/itemProps14.xml><?xml version="1.0" encoding="utf-8"?>
<ds:datastoreItem xmlns:ds="http://schemas.openxmlformats.org/officeDocument/2006/customXml" ds:itemID="{E98ECDBA-DAB0-42AA-AC56-C1B392309D9D}">
  <ds:schemaRefs/>
</ds:datastoreItem>
</file>

<file path=customXml/itemProps15.xml><?xml version="1.0" encoding="utf-8"?>
<ds:datastoreItem xmlns:ds="http://schemas.openxmlformats.org/officeDocument/2006/customXml" ds:itemID="{4007D5EB-40A2-4FD3-AFAD-0BFFFB89FBFE}">
  <ds:schemaRefs/>
</ds:datastoreItem>
</file>

<file path=customXml/itemProps16.xml><?xml version="1.0" encoding="utf-8"?>
<ds:datastoreItem xmlns:ds="http://schemas.openxmlformats.org/officeDocument/2006/customXml" ds:itemID="{414E9293-B464-47D7-95A5-CC3987721EAD}">
  <ds:schemaRefs/>
</ds:datastoreItem>
</file>

<file path=customXml/itemProps17.xml><?xml version="1.0" encoding="utf-8"?>
<ds:datastoreItem xmlns:ds="http://schemas.openxmlformats.org/officeDocument/2006/customXml" ds:itemID="{D6998E96-2605-42F7-A101-B7C7C0D24E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Stock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 k</dc:creator>
  <cp:lastModifiedBy>nik k</cp:lastModifiedBy>
  <cp:lastPrinted>2020-11-21T02:59:55Z</cp:lastPrinted>
  <dcterms:created xsi:type="dcterms:W3CDTF">2020-11-21T02:49:28Z</dcterms:created>
  <dcterms:modified xsi:type="dcterms:W3CDTF">2020-11-22T10:23:49Z</dcterms:modified>
</cp:coreProperties>
</file>