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filterPrivacy="1" codeName="ThisWorkbook"/>
  <xr:revisionPtr revIDLastSave="11" documentId="13_ncr:1_{4F87BE65-D1B5-422E-AAF1-E9BC4F97DE4E}" xr6:coauthVersionLast="47" xr6:coauthVersionMax="47" xr10:uidLastSave="{6F948E61-FD55-426D-B196-11AF991EE2ED}"/>
  <bookViews>
    <workbookView xWindow="-108" yWindow="-108" windowWidth="23256" windowHeight="12576" xr2:uid="{00000000-000D-0000-FFFF-FFFF00000000}"/>
  </bookViews>
  <sheets>
    <sheet name="ProjectSchedule" sheetId="11" r:id="rId1"/>
    <sheet name="About"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ProjectSchedule!$C1</definedName>
    <definedName name="task_start" localSheetId="0">ProjectSchedule!$D1</definedName>
    <definedName name="today"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36" i="11" l="1"/>
  <c r="D37" i="11" s="1"/>
  <c r="D3" i="11"/>
  <c r="G7" i="11"/>
  <c r="D38" i="11" l="1"/>
  <c r="D9" i="11"/>
  <c r="D28" i="11" s="1"/>
  <c r="E28" i="11" s="1"/>
  <c r="E9" i="11" l="1"/>
  <c r="D10" i="11"/>
  <c r="H5" i="11"/>
  <c r="G34" i="11"/>
  <c r="G33" i="11"/>
  <c r="G32" i="11"/>
  <c r="G26" i="11"/>
  <c r="G19" i="11"/>
  <c r="G13" i="11"/>
  <c r="G8" i="11"/>
  <c r="E10" i="11" l="1"/>
  <c r="D14" i="11" s="1"/>
  <c r="D16" i="11" s="1"/>
  <c r="G9" i="11"/>
  <c r="H6" i="11"/>
  <c r="D15" i="11" l="1"/>
  <c r="E15" i="11" s="1"/>
  <c r="E14" i="11"/>
  <c r="D11" i="11"/>
  <c r="E11" i="11" s="1"/>
  <c r="D12" i="11" s="1"/>
  <c r="G28" i="11"/>
  <c r="G10" i="11"/>
  <c r="I5" i="11"/>
  <c r="J5" i="11" s="1"/>
  <c r="K5" i="11" s="1"/>
  <c r="L5" i="11" s="1"/>
  <c r="M5" i="11" s="1"/>
  <c r="N5" i="11" s="1"/>
  <c r="O5" i="11" s="1"/>
  <c r="H4" i="11"/>
  <c r="G14" i="11" l="1"/>
  <c r="G11" i="11"/>
  <c r="E12" i="11"/>
  <c r="G12" i="11" s="1"/>
  <c r="O4" i="11"/>
  <c r="P5" i="11"/>
  <c r="Q5" i="11" s="1"/>
  <c r="R5" i="11" s="1"/>
  <c r="S5" i="11" s="1"/>
  <c r="T5" i="11" s="1"/>
  <c r="U5" i="11" s="1"/>
  <c r="V5" i="11" s="1"/>
  <c r="I6" i="11"/>
  <c r="E16" i="11" l="1"/>
  <c r="D17" i="11" s="1"/>
  <c r="E17" i="11" s="1"/>
  <c r="G15" i="11"/>
  <c r="V4" i="11"/>
  <c r="W5" i="11"/>
  <c r="X5" i="11" s="1"/>
  <c r="Y5" i="11" s="1"/>
  <c r="Z5" i="11" s="1"/>
  <c r="AA5" i="11" s="1"/>
  <c r="AB5" i="11" s="1"/>
  <c r="AC5" i="11" s="1"/>
  <c r="J6" i="11"/>
  <c r="D20" i="11" l="1"/>
  <c r="E20" i="11" s="1"/>
  <c r="G16" i="11"/>
  <c r="AD5" i="11"/>
  <c r="AE5" i="11" s="1"/>
  <c r="AF5" i="11" s="1"/>
  <c r="AG5" i="11" s="1"/>
  <c r="AH5" i="11" s="1"/>
  <c r="AI5" i="11" s="1"/>
  <c r="AC4" i="11"/>
  <c r="K6" i="11"/>
  <c r="G17" i="11" l="1"/>
  <c r="AJ5" i="11"/>
  <c r="AK5" i="11" s="1"/>
  <c r="AL5" i="11" s="1"/>
  <c r="AM5" i="11" s="1"/>
  <c r="AN5" i="11" s="1"/>
  <c r="AO5" i="11" s="1"/>
  <c r="AP5" i="11" s="1"/>
  <c r="L6" i="11"/>
  <c r="D21" i="11" l="1"/>
  <c r="E21" i="11" s="1"/>
  <c r="G21" i="11" s="1"/>
  <c r="AQ5" i="11"/>
  <c r="AR5" i="11" s="1"/>
  <c r="AJ4" i="11"/>
  <c r="M6" i="11"/>
  <c r="D22" i="11" l="1"/>
  <c r="G20" i="11"/>
  <c r="AS5" i="11"/>
  <c r="AR6" i="11"/>
  <c r="AQ4" i="11"/>
  <c r="N6" i="11"/>
  <c r="E22" i="11" l="1"/>
  <c r="D23" i="11" s="1"/>
  <c r="AT5" i="11"/>
  <c r="AS6" i="11"/>
  <c r="E23" i="11" l="1"/>
  <c r="G23" i="11" s="1"/>
  <c r="E27" i="11"/>
  <c r="D18" i="11"/>
  <c r="G22" i="11"/>
  <c r="AU5" i="1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J6" i="11"/>
  <c r="AE6" i="11"/>
  <c r="BK6" i="11" l="1"/>
  <c r="AF6" i="11"/>
  <c r="AG6" i="11" l="1"/>
  <c r="AH6" i="11" l="1"/>
  <c r="AI6" i="11" l="1"/>
  <c r="AJ6" i="11" l="1"/>
  <c r="AK6" i="11" l="1"/>
  <c r="AL6" i="11" l="1"/>
  <c r="AM6" i="11" l="1"/>
  <c r="AN6" i="11" l="1"/>
  <c r="AO6" i="11" l="1"/>
  <c r="AP6" i="11" l="1"/>
  <c r="AQ6" i="11" l="1"/>
  <c r="D31" i="11" l="1"/>
  <c r="D30" i="11"/>
  <c r="D29" i="11"/>
  <c r="E18" i="11" s="1"/>
  <c r="G29" i="11"/>
  <c r="G18" i="11" l="1"/>
  <c r="E24" i="11"/>
  <c r="E25" i="11" l="1"/>
  <c r="E31" i="11"/>
  <c r="G31" i="11" s="1"/>
  <c r="G30" i="11"/>
  <c r="D25" i="11"/>
  <c r="D24" i="11"/>
  <c r="G24" i="11" s="1"/>
</calcChain>
</file>

<file path=xl/sharedStrings.xml><?xml version="1.0" encoding="utf-8"?>
<sst xmlns="http://schemas.openxmlformats.org/spreadsheetml/2006/main" count="70" uniqueCount="66">
  <si>
    <t>Task 4</t>
  </si>
  <si>
    <t>Task 5</t>
  </si>
  <si>
    <t>Insert new rows ABOVE this one</t>
  </si>
  <si>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</si>
  <si>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</si>
  <si>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</si>
  <si>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</si>
  <si>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</si>
  <si>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</si>
  <si>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</si>
  <si>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</si>
  <si>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</si>
  <si>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</si>
  <si>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</si>
  <si>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</si>
  <si>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</si>
  <si>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</si>
  <si>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</si>
  <si>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</si>
  <si>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</si>
  <si>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</si>
  <si>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</si>
  <si>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</si>
  <si>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</si>
  <si>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</si>
  <si>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</si>
  <si>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</si>
  <si>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</si>
  <si>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</si>
  <si>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</si>
  <si>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</si>
  <si>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</si>
  <si>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</si>
  <si>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</si>
  <si>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</si>
  <si>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</si>
  <si>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</si>
  <si>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</si>
  <si>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</si>
  <si>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</si>
  <si>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</si>
  <si>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</si>
  <si>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Research previous FYP reports</t>
  </si>
  <si>
    <t>Implement symmetric polytopic uncertainty set</t>
  </si>
  <si>
    <t>Initial Research</t>
  </si>
  <si>
    <t>Development</t>
  </si>
  <si>
    <t>Testing</t>
  </si>
  <si>
    <t>Documentation</t>
  </si>
  <si>
    <t>Uncertainty set construction: Symmetric Polytopic</t>
  </si>
  <si>
    <t>Uncertainty set construction: Asymmetric Polytopic</t>
  </si>
  <si>
    <t>Test with synthetic data</t>
  </si>
  <si>
    <t>Test with real-world data</t>
  </si>
  <si>
    <t>Source appropriate real-world datasets</t>
  </si>
  <si>
    <t>Logbook</t>
  </si>
  <si>
    <t>Abstract and Draft report</t>
  </si>
  <si>
    <t>Final Report</t>
  </si>
  <si>
    <t>Presentation</t>
  </si>
  <si>
    <t>FYP</t>
  </si>
  <si>
    <t>Reproduce previous results</t>
  </si>
  <si>
    <t>Formulate Robust Counterpart</t>
  </si>
  <si>
    <t>Implement Robust Counterpart</t>
  </si>
  <si>
    <t>Extension: Implement data-driven uncertainty set</t>
  </si>
  <si>
    <t>Research Polytopic uncertainty set construction techniques</t>
  </si>
  <si>
    <t>Extension: Test data-driven model</t>
  </si>
  <si>
    <t>Interim Report</t>
  </si>
  <si>
    <t>Extension: Implement fundamental factor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</si>
</sst>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m/yy;@"/>
  </numFmts>
  <fonts count="22"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9" fillId="0" borderId="0"/>
    <xf numFmtId="164"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84">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68" fontId="10" fillId="7" borderId="0" xfId="0" applyNumberFormat="1" applyFont="1" applyFill="1" applyAlignment="1">
      <alignment horizontal="center" vertical="center"/>
    </xf>
    <xf numFmtId="168" fontId="10" fillId="7" borderId="6" xfId="0" applyNumberFormat="1" applyFont="1" applyFill="1" applyBorder="1" applyAlignment="1">
      <alignment horizontal="center" vertical="center"/>
    </xf>
    <xf numFmtId="168" fontId="10" fillId="7" borderId="7" xfId="0" applyNumberFormat="1" applyFont="1" applyFill="1" applyBorder="1" applyAlignment="1">
      <alignment horizontal="center" vertical="center"/>
    </xf>
    <xf numFmtId="0" fontId="11" fillId="12" borderId="8" xfId="0" applyFont="1" applyFill="1" applyBorder="1" applyAlignment="1">
      <alignment horizontal="center" vertical="center" shrinkToFit="1"/>
    </xf>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165" fontId="3" fillId="2" borderId="2" xfId="0" applyNumberFormat="1" applyFont="1" applyFill="1" applyBorder="1" applyAlignment="1">
      <alignment horizontal="left" vertical="center"/>
    </xf>
    <xf numFmtId="165"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1" fillId="0" borderId="0" xfId="0" applyFont="1" applyAlignment="1">
      <alignment horizontal="left" vertical="top"/>
    </xf>
    <xf numFmtId="0" fontId="15"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9" fillId="0" borderId="0" xfId="3"/>
    <xf numFmtId="0" fontId="19" fillId="0" borderId="0" xfId="3" applyAlignment="1">
      <alignment wrapText="1"/>
    </xf>
    <xf numFmtId="0" fontId="19" fillId="0" borderId="0" xfId="0" applyFont="1" applyAlignment="1">
      <alignment horizontal="center"/>
    </xf>
    <xf numFmtId="0" fontId="12" fillId="0" borderId="0" xfId="5" applyAlignment="1">
      <alignment horizontal="left"/>
    </xf>
    <xf numFmtId="0" fontId="9" fillId="0" borderId="0" xfId="6"/>
    <xf numFmtId="0" fontId="9" fillId="0" borderId="0" xfId="7">
      <alignment vertical="top"/>
    </xf>
    <xf numFmtId="165" fontId="8" fillId="0" borderId="2" xfId="10">
      <alignment horizontal="center" vertical="center"/>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0" fillId="0" borderId="10" xfId="0" applyBorder="1"/>
    <xf numFmtId="0" fontId="20" fillId="0" borderId="0" xfId="0" applyFont="1"/>
    <xf numFmtId="0" fontId="21" fillId="0" borderId="0" xfId="1" applyFont="1" applyProtection="1">
      <alignment vertical="top"/>
    </xf>
    <xf numFmtId="0" fontId="4" fillId="0" borderId="0" xfId="0" applyFont="1" applyAlignment="1">
      <alignment vertical="top"/>
    </xf>
    <xf numFmtId="0" fontId="8" fillId="0" borderId="0" xfId="8" applyAlignment="1"/>
    <xf numFmtId="169" fontId="8" fillId="3" borderId="2" xfId="10" applyNumberFormat="1" applyFill="1">
      <alignment horizontal="center" vertical="center"/>
    </xf>
    <xf numFmtId="169" fontId="0" fillId="9" borderId="2" xfId="0" applyNumberFormat="1" applyFill="1" applyBorder="1" applyAlignment="1">
      <alignment horizontal="center" vertical="center"/>
    </xf>
    <xf numFmtId="169" fontId="4" fillId="9" borderId="2" xfId="0" applyNumberFormat="1" applyFont="1" applyFill="1" applyBorder="1" applyAlignment="1">
      <alignment horizontal="center" vertical="center"/>
    </xf>
    <xf numFmtId="169" fontId="8" fillId="4" borderId="2" xfId="10" applyNumberFormat="1" applyFill="1">
      <alignment horizontal="center" vertical="center"/>
    </xf>
    <xf numFmtId="169" fontId="0" fillId="6" borderId="2" xfId="0" applyNumberFormat="1" applyFill="1" applyBorder="1" applyAlignment="1">
      <alignment horizontal="center" vertical="center"/>
    </xf>
    <xf numFmtId="169" fontId="4" fillId="6" borderId="2" xfId="0" applyNumberFormat="1" applyFont="1" applyFill="1" applyBorder="1" applyAlignment="1">
      <alignment horizontal="center" vertical="center"/>
    </xf>
    <xf numFmtId="169" fontId="8" fillId="11" borderId="2" xfId="10" applyNumberFormat="1" applyFill="1">
      <alignment horizontal="center" vertical="center"/>
    </xf>
    <xf numFmtId="169" fontId="0" fillId="5" borderId="2" xfId="0" applyNumberFormat="1" applyFill="1" applyBorder="1" applyAlignment="1">
      <alignment horizontal="center" vertical="center"/>
    </xf>
    <xf numFmtId="169" fontId="4" fillId="5" borderId="2" xfId="0" applyNumberFormat="1" applyFont="1" applyFill="1" applyBorder="1" applyAlignment="1">
      <alignment horizontal="center" vertical="center"/>
    </xf>
    <xf numFmtId="169" fontId="8" fillId="10" borderId="2" xfId="10" applyNumberFormat="1" applyFill="1">
      <alignment horizontal="center" vertical="center"/>
    </xf>
    <xf numFmtId="0" fontId="8" fillId="3" borderId="2" xfId="12" applyFill="1" applyAlignment="1">
      <alignment horizontal="left" vertical="center" wrapText="1" indent="2"/>
    </xf>
    <xf numFmtId="0" fontId="8" fillId="3" borderId="2" xfId="12" applyFill="1" applyAlignment="1">
      <alignment horizontal="left" vertical="center" indent="2"/>
    </xf>
    <xf numFmtId="0" fontId="8" fillId="11" borderId="2" xfId="12" applyFill="1" applyAlignment="1">
      <alignment horizontal="left" vertical="center" indent="2"/>
    </xf>
    <xf numFmtId="0" fontId="8" fillId="4" borderId="2" xfId="12" applyFill="1" applyAlignment="1">
      <alignment horizontal="left" vertical="center" indent="2"/>
    </xf>
    <xf numFmtId="0" fontId="8" fillId="10" borderId="2" xfId="12" applyFill="1" applyAlignment="1">
      <alignment horizontal="left" vertical="center" wrapText="1" indent="2"/>
    </xf>
    <xf numFmtId="14" fontId="0" fillId="0" borderId="0" xfId="0" applyNumberFormat="1" applyAlignment="1">
      <alignment horizontal="center"/>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9" fontId="8" fillId="0" borderId="3" xfId="9" applyNumberForma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8"/>
  <sheetViews>
    <sheetView showGridLines="0" tabSelected="1" showRuler="0" zoomScale="115" zoomScaleNormal="115" zoomScalePageLayoutView="70" workbookViewId="0">
      <pane ySplit="6" topLeftCell="A7" activePane="bottomLeft" state="frozen"/>
      <selection pane="bottomLeft" activeCell="E14" sqref="E14"/>
    </sheetView>
  </sheetViews>
  <sheetFormatPr defaultRowHeight="30" customHeight="1" x14ac:dyDescent="0.3"/>
  <cols>
    <col min="1" max="1" width="2.6640625" style="48" customWidth="1"/>
    <col min="2" max="2" width="49.5546875" bestFit="1" customWidth="1"/>
    <col min="3" max="3" width="12.44140625" bestFit="1" customWidth="1"/>
    <col min="4" max="4" width="10.44140625" style="4" customWidth="1"/>
    <col min="5" max="5" width="10.44140625" customWidth="1"/>
    <col min="6" max="6" width="2.6640625" customWidth="1"/>
    <col min="7" max="7" width="6.109375" hidden="1" customWidth="1"/>
    <col min="8" max="63" width="2.5546875" customWidth="1"/>
    <col min="68" max="69" width="10.33203125"/>
  </cols>
  <sheetData>
    <row r="1" spans="1:63" ht="30" customHeight="1" x14ac:dyDescent="0.55000000000000004">
      <c r="A1" s="49" t="s">
        <v>33</v>
      </c>
      <c r="B1" s="51" t="s">
        <v>57</v>
      </c>
      <c r="C1" s="1"/>
      <c r="D1" s="3"/>
      <c r="E1" s="37"/>
      <c r="G1" s="1"/>
      <c r="H1" s="60" t="s">
        <v>13</v>
      </c>
    </row>
    <row r="2" spans="1:63" ht="30" hidden="1" customHeight="1" x14ac:dyDescent="0.35">
      <c r="A2" s="48" t="s">
        <v>27</v>
      </c>
      <c r="B2" s="52" t="s">
        <v>23</v>
      </c>
      <c r="H2" s="61" t="s">
        <v>18</v>
      </c>
    </row>
    <row r="3" spans="1:63" ht="30" hidden="1" customHeight="1" x14ac:dyDescent="0.3">
      <c r="A3" s="48" t="s">
        <v>34</v>
      </c>
      <c r="B3" s="53" t="s">
        <v>24</v>
      </c>
      <c r="C3" s="63" t="s">
        <v>3</v>
      </c>
      <c r="D3" s="83">
        <f ca="1">TODAY()-55</f>
        <v>44555</v>
      </c>
      <c r="E3" s="83"/>
    </row>
    <row r="4" spans="1:63" ht="30" hidden="1" customHeight="1" x14ac:dyDescent="0.3">
      <c r="A4" s="49" t="s">
        <v>35</v>
      </c>
      <c r="C4" s="63" t="s">
        <v>9</v>
      </c>
      <c r="D4" s="6">
        <v>1</v>
      </c>
      <c r="H4" s="80">
        <f ca="1">H5</f>
        <v>44550</v>
      </c>
      <c r="I4" s="81"/>
      <c r="J4" s="81"/>
      <c r="K4" s="81"/>
      <c r="L4" s="81"/>
      <c r="M4" s="81"/>
      <c r="N4" s="82"/>
      <c r="O4" s="80">
        <f ca="1">O5</f>
        <v>44557</v>
      </c>
      <c r="P4" s="81"/>
      <c r="Q4" s="81"/>
      <c r="R4" s="81"/>
      <c r="S4" s="81"/>
      <c r="T4" s="81"/>
      <c r="U4" s="82"/>
      <c r="V4" s="80">
        <f ca="1">V5</f>
        <v>44564</v>
      </c>
      <c r="W4" s="81"/>
      <c r="X4" s="81"/>
      <c r="Y4" s="81"/>
      <c r="Z4" s="81"/>
      <c r="AA4" s="81"/>
      <c r="AB4" s="82"/>
      <c r="AC4" s="80">
        <f ca="1">AC5</f>
        <v>44571</v>
      </c>
      <c r="AD4" s="81"/>
      <c r="AE4" s="81"/>
      <c r="AF4" s="81"/>
      <c r="AG4" s="81"/>
      <c r="AH4" s="81"/>
      <c r="AI4" s="82"/>
      <c r="AJ4" s="80">
        <f ca="1">AJ5</f>
        <v>44578</v>
      </c>
      <c r="AK4" s="81"/>
      <c r="AL4" s="81"/>
      <c r="AM4" s="81"/>
      <c r="AN4" s="81"/>
      <c r="AO4" s="81"/>
      <c r="AP4" s="82"/>
      <c r="AQ4" s="80">
        <f ca="1">AQ5</f>
        <v>44585</v>
      </c>
      <c r="AR4" s="81"/>
      <c r="AS4" s="81"/>
      <c r="AT4" s="81"/>
      <c r="AU4" s="81"/>
      <c r="AV4" s="81"/>
      <c r="AW4" s="82"/>
      <c r="AX4" s="80">
        <f ca="1">AX5</f>
        <v>44592</v>
      </c>
      <c r="AY4" s="81"/>
      <c r="AZ4" s="81"/>
      <c r="BA4" s="81"/>
      <c r="BB4" s="81"/>
      <c r="BC4" s="81"/>
      <c r="BD4" s="82"/>
      <c r="BE4" s="80">
        <f ca="1">BE5</f>
        <v>44599</v>
      </c>
      <c r="BF4" s="81"/>
      <c r="BG4" s="81"/>
      <c r="BH4" s="81"/>
      <c r="BI4" s="81"/>
      <c r="BJ4" s="81"/>
      <c r="BK4" s="82"/>
    </row>
    <row r="5" spans="1:63" ht="15" hidden="1" customHeight="1" x14ac:dyDescent="0.3">
      <c r="A5" s="49" t="s">
        <v>36</v>
      </c>
      <c r="B5" s="59"/>
      <c r="C5" s="59"/>
      <c r="D5" s="59"/>
      <c r="E5" s="59"/>
      <c r="F5" s="59"/>
      <c r="H5" s="10">
        <f ca="1">Project_Start-WEEKDAY(Project_Start,1)+2+7*(Display_Week-1)</f>
        <v>44550</v>
      </c>
      <c r="I5" s="9">
        <f ca="1">H5+1</f>
        <v>44551</v>
      </c>
      <c r="J5" s="9">
        <f t="shared" ref="J5:AW5" ca="1" si="0">I5+1</f>
        <v>44552</v>
      </c>
      <c r="K5" s="9">
        <f t="shared" ca="1" si="0"/>
        <v>44553</v>
      </c>
      <c r="L5" s="9">
        <f t="shared" ca="1" si="0"/>
        <v>44554</v>
      </c>
      <c r="M5" s="9">
        <f t="shared" ca="1" si="0"/>
        <v>44555</v>
      </c>
      <c r="N5" s="11">
        <f t="shared" ca="1" si="0"/>
        <v>44556</v>
      </c>
      <c r="O5" s="10">
        <f ca="1">N5+1</f>
        <v>44557</v>
      </c>
      <c r="P5" s="9">
        <f ca="1">O5+1</f>
        <v>44558</v>
      </c>
      <c r="Q5" s="9">
        <f t="shared" ca="1" si="0"/>
        <v>44559</v>
      </c>
      <c r="R5" s="9">
        <f t="shared" ca="1" si="0"/>
        <v>44560</v>
      </c>
      <c r="S5" s="9">
        <f t="shared" ca="1" si="0"/>
        <v>44561</v>
      </c>
      <c r="T5" s="9">
        <f t="shared" ca="1" si="0"/>
        <v>44562</v>
      </c>
      <c r="U5" s="11">
        <f t="shared" ca="1" si="0"/>
        <v>44563</v>
      </c>
      <c r="V5" s="10">
        <f ca="1">U5+1</f>
        <v>44564</v>
      </c>
      <c r="W5" s="9">
        <f ca="1">V5+1</f>
        <v>44565</v>
      </c>
      <c r="X5" s="9">
        <f t="shared" ca="1" si="0"/>
        <v>44566</v>
      </c>
      <c r="Y5" s="9">
        <f t="shared" ca="1" si="0"/>
        <v>44567</v>
      </c>
      <c r="Z5" s="9">
        <f t="shared" ca="1" si="0"/>
        <v>44568</v>
      </c>
      <c r="AA5" s="9">
        <f t="shared" ca="1" si="0"/>
        <v>44569</v>
      </c>
      <c r="AB5" s="11">
        <f t="shared" ca="1" si="0"/>
        <v>44570</v>
      </c>
      <c r="AC5" s="10">
        <f ca="1">AB5+1</f>
        <v>44571</v>
      </c>
      <c r="AD5" s="9">
        <f ca="1">AC5+1</f>
        <v>44572</v>
      </c>
      <c r="AE5" s="9">
        <f t="shared" ca="1" si="0"/>
        <v>44573</v>
      </c>
      <c r="AF5" s="9">
        <f t="shared" ca="1" si="0"/>
        <v>44574</v>
      </c>
      <c r="AG5" s="9">
        <f t="shared" ca="1" si="0"/>
        <v>44575</v>
      </c>
      <c r="AH5" s="9">
        <f t="shared" ca="1" si="0"/>
        <v>44576</v>
      </c>
      <c r="AI5" s="11">
        <f t="shared" ca="1" si="0"/>
        <v>44577</v>
      </c>
      <c r="AJ5" s="10">
        <f ca="1">AI5+1</f>
        <v>44578</v>
      </c>
      <c r="AK5" s="9">
        <f ca="1">AJ5+1</f>
        <v>44579</v>
      </c>
      <c r="AL5" s="9">
        <f t="shared" ca="1" si="0"/>
        <v>44580</v>
      </c>
      <c r="AM5" s="9">
        <f t="shared" ca="1" si="0"/>
        <v>44581</v>
      </c>
      <c r="AN5" s="9">
        <f t="shared" ca="1" si="0"/>
        <v>44582</v>
      </c>
      <c r="AO5" s="9">
        <f t="shared" ca="1" si="0"/>
        <v>44583</v>
      </c>
      <c r="AP5" s="11">
        <f t="shared" ca="1" si="0"/>
        <v>44584</v>
      </c>
      <c r="AQ5" s="10">
        <f ca="1">AP5+1</f>
        <v>44585</v>
      </c>
      <c r="AR5" s="9">
        <f ca="1">AQ5+1</f>
        <v>44586</v>
      </c>
      <c r="AS5" s="9">
        <f t="shared" ca="1" si="0"/>
        <v>44587</v>
      </c>
      <c r="AT5" s="9">
        <f t="shared" ca="1" si="0"/>
        <v>44588</v>
      </c>
      <c r="AU5" s="9">
        <f t="shared" ca="1" si="0"/>
        <v>44589</v>
      </c>
      <c r="AV5" s="9">
        <f t="shared" ca="1" si="0"/>
        <v>44590</v>
      </c>
      <c r="AW5" s="11">
        <f t="shared" ca="1" si="0"/>
        <v>44591</v>
      </c>
      <c r="AX5" s="10">
        <f ca="1">AW5+1</f>
        <v>44592</v>
      </c>
      <c r="AY5" s="9">
        <f ca="1">AX5+1</f>
        <v>44593</v>
      </c>
      <c r="AZ5" s="9">
        <f t="shared" ref="AZ5:BD5" ca="1" si="1">AY5+1</f>
        <v>44594</v>
      </c>
      <c r="BA5" s="9">
        <f t="shared" ca="1" si="1"/>
        <v>44595</v>
      </c>
      <c r="BB5" s="9">
        <f t="shared" ca="1" si="1"/>
        <v>44596</v>
      </c>
      <c r="BC5" s="9">
        <f t="shared" ca="1" si="1"/>
        <v>44597</v>
      </c>
      <c r="BD5" s="11">
        <f t="shared" ca="1" si="1"/>
        <v>44598</v>
      </c>
      <c r="BE5" s="10">
        <f ca="1">BD5+1</f>
        <v>44599</v>
      </c>
      <c r="BF5" s="9">
        <f ca="1">BE5+1</f>
        <v>44600</v>
      </c>
      <c r="BG5" s="9">
        <f t="shared" ref="BG5:BK5" ca="1" si="2">BF5+1</f>
        <v>44601</v>
      </c>
      <c r="BH5" s="9">
        <f t="shared" ca="1" si="2"/>
        <v>44602</v>
      </c>
      <c r="BI5" s="9">
        <f t="shared" ca="1" si="2"/>
        <v>44603</v>
      </c>
      <c r="BJ5" s="9">
        <f t="shared" ca="1" si="2"/>
        <v>44604</v>
      </c>
      <c r="BK5" s="11">
        <f t="shared" ca="1" si="2"/>
        <v>44605</v>
      </c>
    </row>
    <row r="6" spans="1:63" ht="30" customHeight="1" thickBot="1" x14ac:dyDescent="0.35">
      <c r="A6" s="49" t="s">
        <v>37</v>
      </c>
      <c r="B6" s="7" t="s">
        <v>10</v>
      </c>
      <c r="C6" s="8" t="s">
        <v>4</v>
      </c>
      <c r="D6" s="8" t="s">
        <v>6</v>
      </c>
      <c r="E6" s="8" t="s">
        <v>7</v>
      </c>
      <c r="F6" s="8"/>
      <c r="G6" s="8" t="s">
        <v>8</v>
      </c>
      <c r="H6" s="12" t="str">
        <f t="shared" ref="H6" ca="1" si="3">LEFT(TEXT(H5,"ddd"),1)</f>
        <v>M</v>
      </c>
      <c r="I6" s="12" t="str">
        <f t="shared" ref="I6:AQ6" ca="1" si="4">LEFT(TEXT(I5,"ddd"),1)</f>
        <v>T</v>
      </c>
      <c r="J6" s="12" t="str">
        <f t="shared" ca="1" si="4"/>
        <v>W</v>
      </c>
      <c r="K6" s="12" t="str">
        <f t="shared" ca="1" si="4"/>
        <v>T</v>
      </c>
      <c r="L6" s="12" t="str">
        <f t="shared" ca="1" si="4"/>
        <v>F</v>
      </c>
      <c r="M6" s="12" t="str">
        <f t="shared" ca="1" si="4"/>
        <v>S</v>
      </c>
      <c r="N6" s="12" t="str">
        <f t="shared" ca="1" si="4"/>
        <v>S</v>
      </c>
      <c r="O6" s="12" t="str">
        <f t="shared" ca="1" si="4"/>
        <v>M</v>
      </c>
      <c r="P6" s="12" t="str">
        <f t="shared" ca="1" si="4"/>
        <v>T</v>
      </c>
      <c r="Q6" s="12" t="str">
        <f t="shared" ca="1" si="4"/>
        <v>W</v>
      </c>
      <c r="R6" s="12" t="str">
        <f t="shared" ca="1" si="4"/>
        <v>T</v>
      </c>
      <c r="S6" s="12" t="str">
        <f t="shared" ca="1" si="4"/>
        <v>F</v>
      </c>
      <c r="T6" s="12" t="str">
        <f t="shared" ca="1" si="4"/>
        <v>S</v>
      </c>
      <c r="U6" s="12" t="str">
        <f t="shared" ca="1" si="4"/>
        <v>S</v>
      </c>
      <c r="V6" s="12" t="str">
        <f t="shared" ca="1" si="4"/>
        <v>M</v>
      </c>
      <c r="W6" s="12" t="str">
        <f t="shared" ca="1" si="4"/>
        <v>T</v>
      </c>
      <c r="X6" s="12" t="str">
        <f t="shared" ca="1" si="4"/>
        <v>W</v>
      </c>
      <c r="Y6" s="12" t="str">
        <f t="shared" ca="1" si="4"/>
        <v>T</v>
      </c>
      <c r="Z6" s="12" t="str">
        <f t="shared" ca="1" si="4"/>
        <v>F</v>
      </c>
      <c r="AA6" s="12" t="str">
        <f t="shared" ca="1" si="4"/>
        <v>S</v>
      </c>
      <c r="AB6" s="12" t="str">
        <f t="shared" ca="1" si="4"/>
        <v>S</v>
      </c>
      <c r="AC6" s="12" t="str">
        <f t="shared" ca="1" si="4"/>
        <v>M</v>
      </c>
      <c r="AD6" s="12" t="str">
        <f t="shared" ca="1" si="4"/>
        <v>T</v>
      </c>
      <c r="AE6" s="12" t="str">
        <f t="shared" ca="1" si="4"/>
        <v>W</v>
      </c>
      <c r="AF6" s="12" t="str">
        <f t="shared" ca="1" si="4"/>
        <v>T</v>
      </c>
      <c r="AG6" s="12" t="str">
        <f t="shared" ca="1" si="4"/>
        <v>F</v>
      </c>
      <c r="AH6" s="12" t="str">
        <f t="shared" ca="1" si="4"/>
        <v>S</v>
      </c>
      <c r="AI6" s="12" t="str">
        <f t="shared" ca="1" si="4"/>
        <v>S</v>
      </c>
      <c r="AJ6" s="12" t="str">
        <f t="shared" ca="1" si="4"/>
        <v>M</v>
      </c>
      <c r="AK6" s="12" t="str">
        <f t="shared" ca="1" si="4"/>
        <v>T</v>
      </c>
      <c r="AL6" s="12" t="str">
        <f t="shared" ca="1" si="4"/>
        <v>W</v>
      </c>
      <c r="AM6" s="12" t="str">
        <f t="shared" ca="1" si="4"/>
        <v>T</v>
      </c>
      <c r="AN6" s="12" t="str">
        <f t="shared" ca="1" si="4"/>
        <v>F</v>
      </c>
      <c r="AO6" s="12" t="str">
        <f t="shared" ca="1" si="4"/>
        <v>S</v>
      </c>
      <c r="AP6" s="12" t="str">
        <f t="shared" ca="1" si="4"/>
        <v>S</v>
      </c>
      <c r="AQ6" s="12" t="str">
        <f t="shared" ca="1" si="4"/>
        <v>M</v>
      </c>
      <c r="AR6" s="12" t="str">
        <f t="shared" ref="AR6:BK6" ca="1" si="5">LEFT(TEXT(AR5,"ddd"),1)</f>
        <v>T</v>
      </c>
      <c r="AS6" s="12" t="str">
        <f t="shared" ca="1" si="5"/>
        <v>W</v>
      </c>
      <c r="AT6" s="12" t="str">
        <f t="shared" ca="1" si="5"/>
        <v>T</v>
      </c>
      <c r="AU6" s="12" t="str">
        <f t="shared" ca="1" si="5"/>
        <v>F</v>
      </c>
      <c r="AV6" s="12" t="str">
        <f t="shared" ca="1" si="5"/>
        <v>S</v>
      </c>
      <c r="AW6" s="12" t="str">
        <f t="shared" ca="1" si="5"/>
        <v>S</v>
      </c>
      <c r="AX6" s="12" t="str">
        <f t="shared" ca="1" si="5"/>
        <v>M</v>
      </c>
      <c r="AY6" s="12" t="str">
        <f t="shared" ca="1" si="5"/>
        <v>T</v>
      </c>
      <c r="AZ6" s="12" t="str">
        <f t="shared" ca="1" si="5"/>
        <v>W</v>
      </c>
      <c r="BA6" s="12" t="str">
        <f t="shared" ca="1" si="5"/>
        <v>T</v>
      </c>
      <c r="BB6" s="12" t="str">
        <f t="shared" ca="1" si="5"/>
        <v>F</v>
      </c>
      <c r="BC6" s="12" t="str">
        <f t="shared" ca="1" si="5"/>
        <v>S</v>
      </c>
      <c r="BD6" s="12" t="str">
        <f t="shared" ca="1" si="5"/>
        <v>S</v>
      </c>
      <c r="BE6" s="12" t="str">
        <f t="shared" ca="1" si="5"/>
        <v>M</v>
      </c>
      <c r="BF6" s="12" t="str">
        <f t="shared" ca="1" si="5"/>
        <v>T</v>
      </c>
      <c r="BG6" s="12" t="str">
        <f t="shared" ca="1" si="5"/>
        <v>W</v>
      </c>
      <c r="BH6" s="12" t="str">
        <f t="shared" ca="1" si="5"/>
        <v>T</v>
      </c>
      <c r="BI6" s="12" t="str">
        <f t="shared" ca="1" si="5"/>
        <v>F</v>
      </c>
      <c r="BJ6" s="12" t="str">
        <f t="shared" ca="1" si="5"/>
        <v>S</v>
      </c>
      <c r="BK6" s="12" t="str">
        <f t="shared" ca="1" si="5"/>
        <v>S</v>
      </c>
    </row>
    <row r="7" spans="1:63" ht="30" hidden="1" customHeight="1" thickBot="1" x14ac:dyDescent="0.35">
      <c r="A7" s="48" t="s">
        <v>32</v>
      </c>
      <c r="D7"/>
      <c r="G7" t="str">
        <f>IF(OR(ISBLANK(task_start),ISBLANK(task_end)),"",task_end-task_start+1)</f>
        <v/>
      </c>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row>
    <row r="8" spans="1:63" s="2" customFormat="1" ht="30" customHeight="1" thickBot="1" x14ac:dyDescent="0.35">
      <c r="A8" s="49" t="s">
        <v>38</v>
      </c>
      <c r="B8" s="15" t="s">
        <v>44</v>
      </c>
      <c r="C8" s="16"/>
      <c r="D8" s="17"/>
      <c r="E8" s="18"/>
      <c r="F8" s="14"/>
      <c r="G8" s="14" t="str">
        <f t="shared" ref="G8:G34" si="6">IF(OR(ISBLANK(task_start),ISBLANK(task_end)),"",task_end-task_start+1)</f>
        <v/>
      </c>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row>
    <row r="9" spans="1:63" s="2" customFormat="1" ht="15" customHeight="1" thickBot="1" x14ac:dyDescent="0.35">
      <c r="A9" s="49" t="s">
        <v>39</v>
      </c>
      <c r="B9" s="74" t="s">
        <v>42</v>
      </c>
      <c r="C9" s="19">
        <v>1</v>
      </c>
      <c r="D9" s="64">
        <f ca="1">Project_Start</f>
        <v>44555</v>
      </c>
      <c r="E9" s="64">
        <f ca="1">D9+61</f>
        <v>44616</v>
      </c>
      <c r="F9" s="14"/>
      <c r="G9" s="14">
        <f t="shared" ca="1" si="6"/>
        <v>62</v>
      </c>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row>
    <row r="10" spans="1:63" s="2" customFormat="1" ht="15" customHeight="1" thickBot="1" x14ac:dyDescent="0.35">
      <c r="A10" s="49" t="s">
        <v>40</v>
      </c>
      <c r="B10" s="75" t="s">
        <v>58</v>
      </c>
      <c r="C10" s="19">
        <v>1</v>
      </c>
      <c r="D10" s="64">
        <f ca="1">D9</f>
        <v>44555</v>
      </c>
      <c r="E10" s="64">
        <f ca="1">D10+14+61</f>
        <v>44630</v>
      </c>
      <c r="F10" s="14"/>
      <c r="G10" s="14">
        <f t="shared" ca="1" si="6"/>
        <v>76</v>
      </c>
      <c r="H10" s="34"/>
      <c r="I10" s="34"/>
      <c r="J10" s="34"/>
      <c r="K10" s="34"/>
      <c r="L10" s="34"/>
      <c r="M10" s="34"/>
      <c r="N10" s="34"/>
      <c r="O10" s="34"/>
      <c r="P10" s="34"/>
      <c r="Q10" s="34"/>
      <c r="R10" s="34"/>
      <c r="S10" s="34"/>
      <c r="T10" s="35"/>
      <c r="U10" s="35"/>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row>
    <row r="11" spans="1:63" s="2" customFormat="1" ht="29.4" thickBot="1" x14ac:dyDescent="0.35">
      <c r="A11" s="48"/>
      <c r="B11" s="74" t="s">
        <v>62</v>
      </c>
      <c r="C11" s="19">
        <v>1</v>
      </c>
      <c r="D11" s="64">
        <f ca="1">E10-50</f>
        <v>44580</v>
      </c>
      <c r="E11" s="64">
        <f ca="1">D11+44</f>
        <v>44624</v>
      </c>
      <c r="F11" s="14"/>
      <c r="G11" s="14">
        <f t="shared" ca="1" si="6"/>
        <v>45</v>
      </c>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row>
    <row r="12" spans="1:63" s="2" customFormat="1" ht="18" hidden="1" customHeight="1" thickBot="1" x14ac:dyDescent="0.35">
      <c r="A12" s="48"/>
      <c r="B12" s="74" t="s">
        <v>43</v>
      </c>
      <c r="C12" s="19">
        <v>0</v>
      </c>
      <c r="D12" s="64">
        <f ca="1">E11-7</f>
        <v>44617</v>
      </c>
      <c r="E12" s="64">
        <f ca="1">D12+5</f>
        <v>44622</v>
      </c>
      <c r="F12" s="14"/>
      <c r="G12" s="14">
        <f t="shared" ca="1" si="6"/>
        <v>6</v>
      </c>
      <c r="H12" s="34"/>
      <c r="I12" s="34"/>
      <c r="J12" s="34"/>
      <c r="K12" s="34"/>
      <c r="L12" s="34"/>
      <c r="M12" s="34"/>
      <c r="N12" s="34"/>
      <c r="O12" s="34"/>
      <c r="P12" s="34"/>
      <c r="Q12" s="34"/>
      <c r="R12" s="34"/>
      <c r="S12" s="34"/>
      <c r="T12" s="34"/>
      <c r="U12" s="34"/>
      <c r="V12" s="34"/>
      <c r="W12" s="34"/>
      <c r="X12" s="35"/>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row>
    <row r="13" spans="1:63" s="2" customFormat="1" ht="30" customHeight="1" thickBot="1" x14ac:dyDescent="0.35">
      <c r="A13" s="49" t="s">
        <v>41</v>
      </c>
      <c r="B13" s="20" t="s">
        <v>45</v>
      </c>
      <c r="C13" s="21"/>
      <c r="D13" s="65"/>
      <c r="E13" s="66"/>
      <c r="F13" s="14"/>
      <c r="G13" s="14" t="str">
        <f t="shared" si="6"/>
        <v/>
      </c>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row>
    <row r="14" spans="1:63" s="2" customFormat="1" ht="15" thickBot="1" x14ac:dyDescent="0.35">
      <c r="A14" s="49"/>
      <c r="B14" s="77" t="s">
        <v>48</v>
      </c>
      <c r="C14" s="22">
        <v>0.5</v>
      </c>
      <c r="D14" s="67">
        <f ca="1">E10-1</f>
        <v>44629</v>
      </c>
      <c r="E14" s="67">
        <f ca="1">D14+14</f>
        <v>44643</v>
      </c>
      <c r="F14" s="14"/>
      <c r="G14" s="14">
        <f t="shared" ca="1" si="6"/>
        <v>15</v>
      </c>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row>
    <row r="15" spans="1:63" s="2" customFormat="1" ht="15" thickBot="1" x14ac:dyDescent="0.35">
      <c r="A15" s="48"/>
      <c r="B15" s="77" t="s">
        <v>49</v>
      </c>
      <c r="C15" s="22">
        <v>0.02</v>
      </c>
      <c r="D15" s="67">
        <f ca="1">D14+13</f>
        <v>44642</v>
      </c>
      <c r="E15" s="67">
        <f ca="1">D15+14</f>
        <v>44656</v>
      </c>
      <c r="F15" s="14"/>
      <c r="G15" s="14">
        <f t="shared" ca="1" si="6"/>
        <v>15</v>
      </c>
      <c r="H15" s="34"/>
      <c r="I15" s="34"/>
      <c r="J15" s="34"/>
      <c r="K15" s="34"/>
      <c r="L15" s="34"/>
      <c r="M15" s="34"/>
      <c r="N15" s="34"/>
      <c r="O15" s="34"/>
      <c r="P15" s="34"/>
      <c r="Q15" s="34"/>
      <c r="R15" s="34"/>
      <c r="S15" s="34"/>
      <c r="T15" s="35"/>
      <c r="U15" s="35"/>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row>
    <row r="16" spans="1:63" s="2" customFormat="1" ht="15" thickBot="1" x14ac:dyDescent="0.35">
      <c r="A16" s="48"/>
      <c r="B16" s="77" t="s">
        <v>59</v>
      </c>
      <c r="C16" s="22">
        <v>0.2</v>
      </c>
      <c r="D16" s="67">
        <f ca="1">D14</f>
        <v>44629</v>
      </c>
      <c r="E16" s="67">
        <f ca="1">D16+14</f>
        <v>44643</v>
      </c>
      <c r="F16" s="14"/>
      <c r="G16" s="14">
        <f t="shared" ca="1" si="6"/>
        <v>15</v>
      </c>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row>
    <row r="17" spans="1:63" s="2" customFormat="1" ht="14.4" customHeight="1" thickBot="1" x14ac:dyDescent="0.35">
      <c r="A17" s="48"/>
      <c r="B17" s="55" t="s">
        <v>60</v>
      </c>
      <c r="C17" s="22">
        <v>0</v>
      </c>
      <c r="D17" s="67">
        <f ca="1">E16</f>
        <v>44643</v>
      </c>
      <c r="E17" s="67">
        <f ca="1">D17+14</f>
        <v>44657</v>
      </c>
      <c r="F17" s="14"/>
      <c r="G17" s="14">
        <f t="shared" ca="1" si="6"/>
        <v>15</v>
      </c>
      <c r="H17" s="34"/>
      <c r="I17" s="34"/>
      <c r="J17" s="34"/>
      <c r="K17" s="34"/>
      <c r="L17" s="34"/>
      <c r="M17" s="34"/>
      <c r="N17" s="34"/>
      <c r="O17" s="34"/>
      <c r="P17" s="34"/>
      <c r="Q17" s="34"/>
      <c r="R17" s="34"/>
      <c r="S17" s="34"/>
      <c r="T17" s="34"/>
      <c r="U17" s="34"/>
      <c r="V17" s="34"/>
      <c r="W17" s="34"/>
      <c r="X17" s="35"/>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row>
    <row r="18" spans="1:63" s="2" customFormat="1" ht="14.4" customHeight="1" thickBot="1" x14ac:dyDescent="0.35">
      <c r="A18" s="48"/>
      <c r="B18" s="55" t="s">
        <v>61</v>
      </c>
      <c r="C18" s="22">
        <v>0</v>
      </c>
      <c r="D18" s="67">
        <f ca="1">E22</f>
        <v>44698</v>
      </c>
      <c r="E18" s="67">
        <f>D29+14</f>
        <v>44720</v>
      </c>
      <c r="F18" s="14"/>
      <c r="G18" s="14">
        <f t="shared" ca="1" si="6"/>
        <v>23</v>
      </c>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row>
    <row r="19" spans="1:63" s="2" customFormat="1" ht="30" customHeight="1" thickBot="1" x14ac:dyDescent="0.35">
      <c r="A19" s="48" t="s">
        <v>29</v>
      </c>
      <c r="B19" s="23" t="s">
        <v>46</v>
      </c>
      <c r="C19" s="24"/>
      <c r="D19" s="68"/>
      <c r="E19" s="69"/>
      <c r="F19" s="14"/>
      <c r="G19" s="14" t="str">
        <f t="shared" si="6"/>
        <v/>
      </c>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row>
    <row r="20" spans="1:63" s="2" customFormat="1" ht="15" thickBot="1" x14ac:dyDescent="0.35">
      <c r="A20" s="48"/>
      <c r="B20" s="76" t="s">
        <v>50</v>
      </c>
      <c r="C20" s="25">
        <v>0</v>
      </c>
      <c r="D20" s="70">
        <f ca="1">E17</f>
        <v>44657</v>
      </c>
      <c r="E20" s="70">
        <f ca="1">D20+21</f>
        <v>44678</v>
      </c>
      <c r="F20" s="14"/>
      <c r="G20" s="14">
        <f t="shared" ca="1" si="6"/>
        <v>22</v>
      </c>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row>
    <row r="21" spans="1:63" s="2" customFormat="1" ht="15" thickBot="1" x14ac:dyDescent="0.35">
      <c r="A21" s="48"/>
      <c r="B21" s="76" t="s">
        <v>52</v>
      </c>
      <c r="C21" s="25">
        <v>0.02</v>
      </c>
      <c r="D21" s="70">
        <f ca="1">E20+1</f>
        <v>44679</v>
      </c>
      <c r="E21" s="70">
        <f ca="1">D21+4</f>
        <v>44683</v>
      </c>
      <c r="F21" s="14"/>
      <c r="G21" s="14">
        <f t="shared" ca="1" si="6"/>
        <v>5</v>
      </c>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row>
    <row r="22" spans="1:63" s="2" customFormat="1" ht="15" thickBot="1" x14ac:dyDescent="0.35">
      <c r="A22" s="48"/>
      <c r="B22" s="76" t="s">
        <v>51</v>
      </c>
      <c r="C22" s="25">
        <v>0</v>
      </c>
      <c r="D22" s="70">
        <f ca="1">D21+5</f>
        <v>44684</v>
      </c>
      <c r="E22" s="70">
        <f ca="1">D22+14</f>
        <v>44698</v>
      </c>
      <c r="F22" s="14"/>
      <c r="G22" s="14">
        <f t="shared" ca="1" si="6"/>
        <v>15</v>
      </c>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row>
    <row r="23" spans="1:63" s="2" customFormat="1" ht="30" hidden="1" customHeight="1" thickBot="1" x14ac:dyDescent="0.35">
      <c r="A23" s="48"/>
      <c r="B23" s="56" t="s">
        <v>0</v>
      </c>
      <c r="C23" s="25">
        <v>0</v>
      </c>
      <c r="D23" s="70">
        <f ca="1">E22+1</f>
        <v>44699</v>
      </c>
      <c r="E23" s="70">
        <f ca="1">D23+4</f>
        <v>44703</v>
      </c>
      <c r="F23" s="14"/>
      <c r="G23" s="14">
        <f t="shared" ca="1" si="6"/>
        <v>5</v>
      </c>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row>
    <row r="24" spans="1:63" s="2" customFormat="1" ht="14.4" customHeight="1" thickBot="1" x14ac:dyDescent="0.35">
      <c r="A24" s="48"/>
      <c r="B24" s="56" t="s">
        <v>63</v>
      </c>
      <c r="C24" s="25">
        <v>0</v>
      </c>
      <c r="D24" s="70">
        <f>E24-21</f>
        <v>44699</v>
      </c>
      <c r="E24" s="70">
        <f>E18</f>
        <v>44720</v>
      </c>
      <c r="F24" s="14"/>
      <c r="G24" s="14">
        <f t="shared" si="6"/>
        <v>22</v>
      </c>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row>
    <row r="25" spans="1:63" s="2" customFormat="1" ht="14.4" customHeight="1" thickBot="1" x14ac:dyDescent="0.35">
      <c r="A25" s="48"/>
      <c r="B25" s="56" t="s">
        <v>65</v>
      </c>
      <c r="C25" s="25">
        <v>0</v>
      </c>
      <c r="D25" s="70">
        <f>E24</f>
        <v>44720</v>
      </c>
      <c r="E25" s="70">
        <f>E30-7</f>
        <v>44724</v>
      </c>
      <c r="F25" s="14"/>
      <c r="G25" s="1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row>
    <row r="26" spans="1:63" s="2" customFormat="1" ht="30" customHeight="1" thickBot="1" x14ac:dyDescent="0.35">
      <c r="A26" s="48" t="s">
        <v>29</v>
      </c>
      <c r="B26" s="26" t="s">
        <v>47</v>
      </c>
      <c r="C26" s="27"/>
      <c r="D26" s="71"/>
      <c r="E26" s="72"/>
      <c r="F26" s="14"/>
      <c r="G26" s="14" t="str">
        <f t="shared" si="6"/>
        <v/>
      </c>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row>
    <row r="27" spans="1:63" s="2" customFormat="1" ht="14.4" customHeight="1" thickBot="1" x14ac:dyDescent="0.35">
      <c r="A27" s="48"/>
      <c r="B27" s="78" t="s">
        <v>64</v>
      </c>
      <c r="C27" s="28">
        <v>1</v>
      </c>
      <c r="D27" s="73">
        <v>44210</v>
      </c>
      <c r="E27" s="73">
        <f>D27+17</f>
        <v>44227</v>
      </c>
      <c r="F27" s="14"/>
      <c r="G27" s="1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row>
    <row r="28" spans="1:63" s="2" customFormat="1" ht="15" thickBot="1" x14ac:dyDescent="0.35">
      <c r="A28" s="48"/>
      <c r="B28" s="57" t="s">
        <v>53</v>
      </c>
      <c r="C28" s="28">
        <v>0.2</v>
      </c>
      <c r="D28" s="73">
        <f ca="1">D9</f>
        <v>44555</v>
      </c>
      <c r="E28" s="73">
        <f ca="1">D28+200-14</f>
        <v>44741</v>
      </c>
      <c r="F28" s="14"/>
      <c r="G28" s="14">
        <f t="shared" ca="1" si="6"/>
        <v>187</v>
      </c>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row>
    <row r="29" spans="1:63" s="2" customFormat="1" ht="15" thickBot="1" x14ac:dyDescent="0.35">
      <c r="A29" s="48"/>
      <c r="B29" s="57" t="s">
        <v>54</v>
      </c>
      <c r="C29" s="28">
        <v>0</v>
      </c>
      <c r="D29" s="73">
        <f>E29-21</f>
        <v>44706</v>
      </c>
      <c r="E29" s="73">
        <v>44727</v>
      </c>
      <c r="F29" s="14"/>
      <c r="G29" s="14">
        <f t="shared" si="6"/>
        <v>22</v>
      </c>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row>
    <row r="30" spans="1:63" s="2" customFormat="1" ht="15" thickBot="1" x14ac:dyDescent="0.35">
      <c r="A30" s="48"/>
      <c r="B30" s="57" t="s">
        <v>55</v>
      </c>
      <c r="C30" s="28">
        <v>0</v>
      </c>
      <c r="D30" s="73">
        <f>E29+1</f>
        <v>44728</v>
      </c>
      <c r="E30" s="73">
        <v>44731</v>
      </c>
      <c r="F30" s="14"/>
      <c r="G30" s="14">
        <f t="shared" si="6"/>
        <v>4</v>
      </c>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row>
    <row r="31" spans="1:63" s="2" customFormat="1" ht="15" thickBot="1" x14ac:dyDescent="0.35">
      <c r="A31" s="48"/>
      <c r="B31" s="57" t="s">
        <v>56</v>
      </c>
      <c r="C31" s="28">
        <v>0</v>
      </c>
      <c r="D31" s="73">
        <f>D29</f>
        <v>44706</v>
      </c>
      <c r="E31" s="73">
        <f>E30+5</f>
        <v>44736</v>
      </c>
      <c r="F31" s="14"/>
      <c r="G31" s="14">
        <f t="shared" si="6"/>
        <v>31</v>
      </c>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row>
    <row r="32" spans="1:63" s="2" customFormat="1" ht="30" hidden="1" customHeight="1" thickBot="1" x14ac:dyDescent="0.35">
      <c r="A32" s="48"/>
      <c r="B32" s="57" t="s">
        <v>1</v>
      </c>
      <c r="C32" s="28"/>
      <c r="D32" s="73" t="s">
        <v>28</v>
      </c>
      <c r="E32" s="73" t="s">
        <v>28</v>
      </c>
      <c r="F32" s="14"/>
      <c r="G32" s="14" t="e">
        <f t="shared" si="6"/>
        <v>#VALUE!</v>
      </c>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row>
    <row r="33" spans="1:63" s="2" customFormat="1" ht="30" customHeight="1" thickBot="1" x14ac:dyDescent="0.35">
      <c r="A33" s="48" t="s">
        <v>31</v>
      </c>
      <c r="B33" s="58"/>
      <c r="C33" s="13"/>
      <c r="D33" s="54"/>
      <c r="E33" s="54"/>
      <c r="F33" s="14"/>
      <c r="G33" s="14" t="str">
        <f t="shared" si="6"/>
        <v/>
      </c>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row>
    <row r="34" spans="1:63" s="2" customFormat="1" ht="30" customHeight="1" thickBot="1" x14ac:dyDescent="0.35">
      <c r="A34" s="49" t="s">
        <v>30</v>
      </c>
      <c r="B34" s="29" t="s">
        <v>2</v>
      </c>
      <c r="C34" s="30"/>
      <c r="D34" s="31"/>
      <c r="E34" s="32"/>
      <c r="F34" s="33"/>
      <c r="G34" s="33" t="str">
        <f t="shared" si="6"/>
        <v/>
      </c>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s="36"/>
      <c r="BF34" s="36"/>
      <c r="BG34" s="36"/>
      <c r="BH34" s="36"/>
      <c r="BI34" s="36"/>
      <c r="BJ34" s="36"/>
      <c r="BK34" s="36"/>
    </row>
    <row r="35" spans="1:63" ht="30" customHeight="1" x14ac:dyDescent="0.3">
      <c r="F35" s="5"/>
    </row>
    <row r="36" spans="1:63" ht="30" customHeight="1" x14ac:dyDescent="0.3">
      <c r="D36" s="79">
        <f ca="1">today</f>
        <v>44610</v>
      </c>
      <c r="E36" s="50"/>
    </row>
    <row r="37" spans="1:63" ht="30" customHeight="1" x14ac:dyDescent="0.3">
      <c r="D37" s="79">
        <f ca="1">D36+7*13</f>
        <v>44701</v>
      </c>
    </row>
    <row r="38" spans="1:63" ht="30" customHeight="1" x14ac:dyDescent="0.3">
      <c r="D38" s="79">
        <f ca="1">D36+7*17</f>
        <v>44729</v>
      </c>
    </row>
  </sheetData>
  <mergeCells count="9">
    <mergeCell ref="AJ4:AP4"/>
    <mergeCell ref="AQ4:AW4"/>
    <mergeCell ref="AX4:BD4"/>
    <mergeCell ref="BE4:BK4"/>
    <mergeCell ref="D3:E3"/>
    <mergeCell ref="H4:N4"/>
    <mergeCell ref="O4:U4"/>
    <mergeCell ref="V4:AB4"/>
    <mergeCell ref="AC4:AI4"/>
  </mergeCells>
  <conditionalFormatting sqref="C28:C34 C7:C26">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34">
    <cfRule type="expression" dxfId="2" priority="34">
      <formula>AND(TODAY()&gt;=H$5,TODAY()&lt;I$5)</formula>
    </cfRule>
  </conditionalFormatting>
  <conditionalFormatting sqref="H7:BK34">
    <cfRule type="expression" dxfId="1" priority="28">
      <formula>AND(task_start&lt;=H$5,ROUNDDOWN((task_end-task_start+1)*task_progress,0)+task_start-1&gt;=H$5)</formula>
    </cfRule>
    <cfRule type="expression" dxfId="0" priority="29" stopIfTrue="1">
      <formula>AND(task_end&gt;=H$5,task_start&lt;I$5)</formula>
    </cfRule>
  </conditionalFormatting>
  <conditionalFormatting sqref="C27">
    <cfRule type="dataBar" priority="1">
      <dataBar>
        <cfvo type="num" val="0"/>
        <cfvo type="num" val="1"/>
        <color theme="0" tint="-0.249977111117893"/>
      </dataBar>
      <extLst>
        <ext xmlns:x14="http://schemas.microsoft.com/office/spreadsheetml/2009/9/main" uri="{B025F937-C7B1-47D3-B67F-A62EFF666E3E}">
          <x14:id>{2953A0E1-CD7E-46B9-9902-4EB1D3957847}</x14:id>
        </ext>
      </extLst>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hyperlinks>
    <hyperlink ref="H2" r:id="rId1" xr:uid="{00000000-0004-0000-0000-000000000000}"/>
    <hyperlink ref="H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E21 D2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C28:C34 C7:C26</xm:sqref>
        </x14:conditionalFormatting>
        <x14:conditionalFormatting xmlns:xm="http://schemas.microsoft.com/office/excel/2006/main">
          <x14:cfRule type="dataBar" id="{2953A0E1-CD7E-46B9-9902-4EB1D3957847}">
            <x14:dataBar minLength="0" maxLength="100" gradient="0">
              <x14:cfvo type="num">
                <xm:f>0</xm:f>
              </x14:cfvo>
              <x14:cfvo type="num">
                <xm:f>1</xm:f>
              </x14:cfvo>
              <x14:negativeFillColor rgb="FFFF0000"/>
              <x14:axisColor rgb="FF000000"/>
            </x14:dataBar>
          </x14:cfRule>
          <xm:sqref>C27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38" customWidth="1"/>
    <col min="2" max="16384" width="9.109375" style="1"/>
  </cols>
  <sheetData>
    <row r="1" spans="1:2" ht="46.5" customHeight="1" x14ac:dyDescent="0.3"/>
    <row r="2" spans="1:2" s="40" customFormat="1" ht="15.6" x14ac:dyDescent="0.3">
      <c r="A2" s="39" t="s">
        <v>13</v>
      </c>
      <c r="B2" s="39"/>
    </row>
    <row r="3" spans="1:2" s="44" customFormat="1" ht="27" customHeight="1" x14ac:dyDescent="0.3">
      <c r="A3" s="62" t="s">
        <v>18</v>
      </c>
      <c r="B3" s="45"/>
    </row>
    <row r="4" spans="1:2" s="41" customFormat="1" ht="25.8" x14ac:dyDescent="0.5">
      <c r="A4" s="42" t="s">
        <v>12</v>
      </c>
    </row>
    <row r="5" spans="1:2" ht="74.099999999999994" customHeight="1" x14ac:dyDescent="0.3">
      <c r="A5" s="43" t="s">
        <v>21</v>
      </c>
    </row>
    <row r="6" spans="1:2" ht="26.25" customHeight="1" x14ac:dyDescent="0.3">
      <c r="A6" s="42" t="s">
        <v>26</v>
      </c>
    </row>
    <row r="7" spans="1:2" s="38" customFormat="1" ht="204.9" customHeight="1" x14ac:dyDescent="0.3">
      <c r="A7" s="47" t="s">
        <v>25</v>
      </c>
    </row>
    <row r="8" spans="1:2" s="41" customFormat="1" ht="25.8" x14ac:dyDescent="0.5">
      <c r="A8" s="42" t="s">
        <v>14</v>
      </c>
    </row>
    <row r="9" spans="1:2" ht="57.6" x14ac:dyDescent="0.3">
      <c r="A9" s="43" t="s">
        <v>22</v>
      </c>
    </row>
    <row r="10" spans="1:2" s="38" customFormat="1" ht="27.9" customHeight="1" x14ac:dyDescent="0.3">
      <c r="A10" s="46" t="s">
        <v>20</v>
      </c>
    </row>
    <row r="11" spans="1:2" s="41" customFormat="1" ht="25.8" x14ac:dyDescent="0.5">
      <c r="A11" s="42" t="s">
        <v>11</v>
      </c>
    </row>
    <row r="12" spans="1:2" ht="28.8" x14ac:dyDescent="0.3">
      <c r="A12" s="43" t="s">
        <v>19</v>
      </c>
    </row>
    <row r="13" spans="1:2" s="38" customFormat="1" ht="27.9" customHeight="1" x14ac:dyDescent="0.3">
      <c r="A13" s="46" t="s">
        <v>5</v>
      </c>
    </row>
    <row r="14" spans="1:2" s="41" customFormat="1" ht="25.8" x14ac:dyDescent="0.5">
      <c r="A14" s="42" t="s">
        <v>15</v>
      </c>
    </row>
    <row r="15" spans="1:2" ht="75" customHeight="1" x14ac:dyDescent="0.3">
      <c r="A15" s="43" t="s">
        <v>16</v>
      </c>
    </row>
    <row r="16" spans="1:2" ht="72" x14ac:dyDescent="0.3">
      <c r="A16" s="43" t="s">
        <v>17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2022-02-18T03:44:09Z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