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gor\Documents\ПетрГУ\Офисные технологии\Лабораторная работа 2\Новая папка\"/>
    </mc:Choice>
  </mc:AlternateContent>
  <xr:revisionPtr revIDLastSave="0" documentId="13_ncr:1_{E470D810-8189-4CFE-A4B1-BFA798A55A86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22103" sheetId="8" r:id="rId1"/>
    <sheet name="22104" sheetId="4" r:id="rId2"/>
    <sheet name="Расчётная ведомость" sheetId="7" r:id="rId3"/>
    <sheet name=" Итоговая справка деканата" sheetId="9" r:id="rId4"/>
  </sheets>
  <definedNames>
    <definedName name="_xlnm._FilterDatabase" localSheetId="0" hidden="1">'22103'!$C$4:$K$24</definedName>
    <definedName name="_xlnm._FilterDatabase" localSheetId="1" hidden="1">'22104'!$C$4:$K$24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9" l="1"/>
  <c r="N9" i="9"/>
  <c r="O9" i="9"/>
  <c r="L9" i="9"/>
  <c r="M8" i="9"/>
  <c r="N8" i="9"/>
  <c r="O8" i="9"/>
  <c r="L8" i="9"/>
  <c r="O7" i="9"/>
  <c r="M7" i="9"/>
  <c r="N7" i="9"/>
  <c r="L7" i="9"/>
  <c r="M6" i="9"/>
  <c r="N6" i="9"/>
  <c r="O6" i="9"/>
  <c r="L6" i="9"/>
  <c r="O5" i="9"/>
  <c r="M5" i="9"/>
  <c r="N5" i="9"/>
  <c r="L5" i="9"/>
  <c r="M4" i="9"/>
  <c r="N4" i="9"/>
  <c r="O4" i="9"/>
  <c r="L4" i="9"/>
  <c r="J9" i="9"/>
  <c r="I9" i="9"/>
  <c r="H9" i="9"/>
  <c r="G9" i="9"/>
  <c r="J8" i="9"/>
  <c r="I8" i="9"/>
  <c r="H8" i="9"/>
  <c r="G8" i="9"/>
  <c r="J7" i="9"/>
  <c r="I7" i="9"/>
  <c r="H7" i="9"/>
  <c r="G7" i="9"/>
  <c r="J6" i="9"/>
  <c r="I6" i="9"/>
  <c r="H6" i="9"/>
  <c r="G6" i="9"/>
  <c r="J5" i="9"/>
  <c r="I5" i="9"/>
  <c r="H5" i="9"/>
  <c r="G5" i="9"/>
  <c r="E4" i="9"/>
  <c r="G4" i="9"/>
  <c r="J4" i="9"/>
  <c r="H4" i="9"/>
  <c r="I4" i="9"/>
  <c r="E9" i="9"/>
  <c r="E8" i="9"/>
  <c r="E7" i="9"/>
  <c r="E5" i="9"/>
  <c r="K9" i="4" l="1"/>
  <c r="G26" i="8"/>
  <c r="F26" i="8"/>
  <c r="E26" i="8"/>
  <c r="D26" i="8"/>
  <c r="K24" i="8"/>
  <c r="I24" i="8"/>
  <c r="K23" i="8"/>
  <c r="I23" i="8"/>
  <c r="K20" i="8"/>
  <c r="I20" i="8"/>
  <c r="K10" i="8"/>
  <c r="I10" i="8"/>
  <c r="K7" i="8"/>
  <c r="I7" i="8"/>
  <c r="K19" i="8"/>
  <c r="I19" i="8"/>
  <c r="K13" i="8"/>
  <c r="I13" i="8"/>
  <c r="K18" i="8"/>
  <c r="I18" i="8"/>
  <c r="K17" i="8"/>
  <c r="I17" i="8"/>
  <c r="K16" i="8"/>
  <c r="I16" i="8"/>
  <c r="K22" i="8"/>
  <c r="I22" i="8"/>
  <c r="K12" i="8"/>
  <c r="I12" i="8"/>
  <c r="K15" i="8"/>
  <c r="I15" i="8"/>
  <c r="K6" i="8"/>
  <c r="I6" i="8"/>
  <c r="K9" i="8"/>
  <c r="I9" i="8"/>
  <c r="K8" i="8"/>
  <c r="I8" i="8"/>
  <c r="K5" i="8"/>
  <c r="I5" i="8"/>
  <c r="G8" i="7" s="1"/>
  <c r="K21" i="8"/>
  <c r="I21" i="8"/>
  <c r="K14" i="8"/>
  <c r="I14" i="8"/>
  <c r="K11" i="8"/>
  <c r="I11" i="8"/>
  <c r="I13" i="4"/>
  <c r="I20" i="4"/>
  <c r="I9" i="4"/>
  <c r="I12" i="4"/>
  <c r="I16" i="4"/>
  <c r="I5" i="4"/>
  <c r="I11" i="4"/>
  <c r="I19" i="4"/>
  <c r="I23" i="4"/>
  <c r="I10" i="4"/>
  <c r="I18" i="4"/>
  <c r="I15" i="4"/>
  <c r="I8" i="4"/>
  <c r="I14" i="4"/>
  <c r="I6" i="4"/>
  <c r="I7" i="4"/>
  <c r="I17" i="4"/>
  <c r="I22" i="4"/>
  <c r="I24" i="4"/>
  <c r="I21" i="4"/>
  <c r="K13" i="4"/>
  <c r="K20" i="4"/>
  <c r="K12" i="4"/>
  <c r="K16" i="4"/>
  <c r="K5" i="4"/>
  <c r="K11" i="4"/>
  <c r="K19" i="4"/>
  <c r="K23" i="4"/>
  <c r="K10" i="4"/>
  <c r="K18" i="4"/>
  <c r="K15" i="4"/>
  <c r="K8" i="4"/>
  <c r="K14" i="4"/>
  <c r="K6" i="4"/>
  <c r="K7" i="4"/>
  <c r="K17" i="4"/>
  <c r="K22" i="4"/>
  <c r="K24" i="4"/>
  <c r="K21" i="4"/>
  <c r="J14" i="8" l="1"/>
  <c r="C5" i="7"/>
  <c r="C6" i="7"/>
  <c r="C7" i="7"/>
  <c r="C8" i="7"/>
  <c r="C9" i="7"/>
  <c r="G5" i="7"/>
  <c r="G9" i="7"/>
  <c r="J9" i="4"/>
  <c r="G7" i="7"/>
  <c r="G6" i="7"/>
  <c r="H6" i="7" s="1"/>
  <c r="J5" i="8"/>
  <c r="J9" i="8"/>
  <c r="J15" i="8"/>
  <c r="J22" i="8"/>
  <c r="J17" i="8"/>
  <c r="J13" i="8"/>
  <c r="J7" i="8"/>
  <c r="J20" i="8"/>
  <c r="J24" i="8"/>
  <c r="J11" i="8"/>
  <c r="J8" i="8"/>
  <c r="J12" i="8"/>
  <c r="J18" i="8"/>
  <c r="J10" i="8"/>
  <c r="J21" i="8"/>
  <c r="J6" i="8"/>
  <c r="J16" i="8"/>
  <c r="J19" i="8"/>
  <c r="J23" i="8"/>
  <c r="D7" i="7" l="1"/>
  <c r="B9" i="7"/>
  <c r="B8" i="7"/>
  <c r="B7" i="7"/>
  <c r="B6" i="7"/>
  <c r="B5" i="7"/>
  <c r="H9" i="7"/>
  <c r="D5" i="7"/>
  <c r="D9" i="7"/>
  <c r="H5" i="7"/>
  <c r="H7" i="7"/>
  <c r="D8" i="7"/>
  <c r="D6" i="7"/>
  <c r="H8" i="7"/>
  <c r="D11" i="7" l="1"/>
  <c r="K11" i="7" s="1"/>
  <c r="H11" i="7"/>
  <c r="G26" i="4" l="1"/>
  <c r="F26" i="4"/>
  <c r="E26" i="4"/>
  <c r="D26" i="4"/>
  <c r="J11" i="4" l="1"/>
  <c r="J18" i="4"/>
  <c r="J6" i="4"/>
  <c r="J24" i="4"/>
  <c r="J10" i="4"/>
  <c r="J14" i="4"/>
  <c r="J22" i="4"/>
  <c r="J12" i="4"/>
  <c r="J19" i="4"/>
  <c r="J15" i="4"/>
  <c r="J7" i="4"/>
  <c r="J20" i="4"/>
  <c r="J5" i="4"/>
  <c r="J21" i="4"/>
  <c r="J13" i="4"/>
  <c r="J16" i="4"/>
  <c r="J23" i="4"/>
  <c r="J8" i="4"/>
  <c r="J17" i="4"/>
  <c r="F5" i="7" l="1"/>
  <c r="F7" i="7"/>
  <c r="F8" i="7"/>
  <c r="F9" i="7"/>
  <c r="F6" i="7"/>
</calcChain>
</file>

<file path=xl/sharedStrings.xml><?xml version="1.0" encoding="utf-8"?>
<sst xmlns="http://schemas.openxmlformats.org/spreadsheetml/2006/main" count="80" uniqueCount="67">
  <si>
    <t>студенты</t>
  </si>
  <si>
    <t>обществознание</t>
  </si>
  <si>
    <t>информатика</t>
  </si>
  <si>
    <t>физика</t>
  </si>
  <si>
    <t>русский язык</t>
  </si>
  <si>
    <t>ср. бал ученика</t>
  </si>
  <si>
    <t>ср. балл группы</t>
  </si>
  <si>
    <t>Семенов Константин</t>
  </si>
  <si>
    <t>Баранов Богдан</t>
  </si>
  <si>
    <t>Смирнова Милана</t>
  </si>
  <si>
    <t>Макаров Артём</t>
  </si>
  <si>
    <t>Лукьянова Марьям</t>
  </si>
  <si>
    <t>Крючкова Мария</t>
  </si>
  <si>
    <t>Иванова Софья</t>
  </si>
  <si>
    <t>Нефедов Даниил</t>
  </si>
  <si>
    <t>Максимов Матвей</t>
  </si>
  <si>
    <t>Шестакова Александра</t>
  </si>
  <si>
    <t>Смирнова Мария</t>
  </si>
  <si>
    <t>Лукьянова Ольга</t>
  </si>
  <si>
    <t>Гришин Дмитрий</t>
  </si>
  <si>
    <t>Максимова Марта</t>
  </si>
  <si>
    <t>Толкачева Таисия</t>
  </si>
  <si>
    <t>Басова Мария</t>
  </si>
  <si>
    <t>Лосев Николай</t>
  </si>
  <si>
    <t>Ковалева Кира</t>
  </si>
  <si>
    <t>Тихомиров Владимир</t>
  </si>
  <si>
    <t>Михайлов Роман</t>
  </si>
  <si>
    <t>Химия</t>
  </si>
  <si>
    <t>Литература</t>
  </si>
  <si>
    <t>Александрова Ксения</t>
  </si>
  <si>
    <t>Потапов Марк</t>
  </si>
  <si>
    <t>Борисова Ксения</t>
  </si>
  <si>
    <t>Прокофьев Пётр</t>
  </si>
  <si>
    <t>Козлова Вера</t>
  </si>
  <si>
    <t>Кузнецова Вера</t>
  </si>
  <si>
    <t>Кириллов Иван</t>
  </si>
  <si>
    <t>Миронова Виктория</t>
  </si>
  <si>
    <t>Ершова Анастасия</t>
  </si>
  <si>
    <t>Макаров Всеволод</t>
  </si>
  <si>
    <t>Попова Ева</t>
  </si>
  <si>
    <t>Кузьмина Анастасия</t>
  </si>
  <si>
    <t>Савельева Мария</t>
  </si>
  <si>
    <t>Платонова Аделина</t>
  </si>
  <si>
    <t>Мухина Арина</t>
  </si>
  <si>
    <t>Горелов Илья</t>
  </si>
  <si>
    <t>Павлова Дарина</t>
  </si>
  <si>
    <t>Григорьев Фёдор</t>
  </si>
  <si>
    <t>Ушаков Артём</t>
  </si>
  <si>
    <t>Зуев Владислав</t>
  </si>
  <si>
    <t>премия</t>
  </si>
  <si>
    <t>кол-во двоек</t>
  </si>
  <si>
    <t>ранг ученика</t>
  </si>
  <si>
    <t>выделяют денег</t>
  </si>
  <si>
    <t>ср.бал</t>
  </si>
  <si>
    <t>=</t>
  </si>
  <si>
    <t>Физике</t>
  </si>
  <si>
    <t>Русскому языку</t>
  </si>
  <si>
    <t>Химии</t>
  </si>
  <si>
    <t>Литературе</t>
  </si>
  <si>
    <t>Обществознанию</t>
  </si>
  <si>
    <t>Информатике</t>
  </si>
  <si>
    <t>средний балл</t>
  </si>
  <si>
    <t>предмет</t>
  </si>
  <si>
    <t>"5"</t>
  </si>
  <si>
    <t>"4"</t>
  </si>
  <si>
    <t>"3"</t>
  </si>
  <si>
    <t>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</si>
</sst>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37BD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10" fontId="1" fillId="0" borderId="0" xfId="0" applyNumberFormat="1" applyFont="1"/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37BD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Подведение итогов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Обществознание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'22103'!$C$5:$C$24</c:f>
              <c:strCache>
                <c:ptCount val="20"/>
                <c:pt idx="0">
                  <c:v>Иванова Софья</c:v>
                </c:pt>
                <c:pt idx="1">
                  <c:v>Лосев Николай</c:v>
                </c:pt>
                <c:pt idx="2">
                  <c:v>Смирнова Мария</c:v>
                </c:pt>
                <c:pt idx="3">
                  <c:v>Ковалева Кира</c:v>
                </c:pt>
                <c:pt idx="4">
                  <c:v>Крючкова Мария</c:v>
                </c:pt>
                <c:pt idx="5">
                  <c:v>Смирнова Милана</c:v>
                </c:pt>
                <c:pt idx="6">
                  <c:v>Баранов Богдан</c:v>
                </c:pt>
                <c:pt idx="7">
                  <c:v>Лукьянова Ольга</c:v>
                </c:pt>
                <c:pt idx="8">
                  <c:v>Нефедов Даниил</c:v>
                </c:pt>
                <c:pt idx="9">
                  <c:v>Басова Мария</c:v>
                </c:pt>
                <c:pt idx="10">
                  <c:v>Лукьянова Марьям</c:v>
                </c:pt>
                <c:pt idx="11">
                  <c:v>Максимов Матвей</c:v>
                </c:pt>
                <c:pt idx="12">
                  <c:v>Максимова Марта</c:v>
                </c:pt>
                <c:pt idx="13">
                  <c:v>Михайлов Роман</c:v>
                </c:pt>
                <c:pt idx="14">
                  <c:v>Семенов Константин</c:v>
                </c:pt>
                <c:pt idx="15">
                  <c:v>Тихомиров Владимир</c:v>
                </c:pt>
                <c:pt idx="16">
                  <c:v>Гришин Дмитрий</c:v>
                </c:pt>
                <c:pt idx="17">
                  <c:v>Макаров Артём</c:v>
                </c:pt>
                <c:pt idx="18">
                  <c:v>Толкачева Таисия</c:v>
                </c:pt>
                <c:pt idx="19">
                  <c:v>Шестакова Александра</c:v>
                </c:pt>
              </c:strCache>
            </c:strRef>
          </c:cat>
          <c:val>
            <c:numRef>
              <c:f>'22103'!$D$5:$D$24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1-4EEC-BADF-7EC9DAA489B4}"/>
            </c:ext>
          </c:extLst>
        </c:ser>
        <c:ser>
          <c:idx val="1"/>
          <c:order val="1"/>
          <c:tx>
            <c:v>Информатика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'22103'!$C$5:$C$24</c:f>
              <c:strCache>
                <c:ptCount val="20"/>
                <c:pt idx="0">
                  <c:v>Иванова Софья</c:v>
                </c:pt>
                <c:pt idx="1">
                  <c:v>Лосев Николай</c:v>
                </c:pt>
                <c:pt idx="2">
                  <c:v>Смирнова Мария</c:v>
                </c:pt>
                <c:pt idx="3">
                  <c:v>Ковалева Кира</c:v>
                </c:pt>
                <c:pt idx="4">
                  <c:v>Крючкова Мария</c:v>
                </c:pt>
                <c:pt idx="5">
                  <c:v>Смирнова Милана</c:v>
                </c:pt>
                <c:pt idx="6">
                  <c:v>Баранов Богдан</c:v>
                </c:pt>
                <c:pt idx="7">
                  <c:v>Лукьянова Ольга</c:v>
                </c:pt>
                <c:pt idx="8">
                  <c:v>Нефедов Даниил</c:v>
                </c:pt>
                <c:pt idx="9">
                  <c:v>Басова Мария</c:v>
                </c:pt>
                <c:pt idx="10">
                  <c:v>Лукьянова Марьям</c:v>
                </c:pt>
                <c:pt idx="11">
                  <c:v>Максимов Матвей</c:v>
                </c:pt>
                <c:pt idx="12">
                  <c:v>Максимова Марта</c:v>
                </c:pt>
                <c:pt idx="13">
                  <c:v>Михайлов Роман</c:v>
                </c:pt>
                <c:pt idx="14">
                  <c:v>Семенов Константин</c:v>
                </c:pt>
                <c:pt idx="15">
                  <c:v>Тихомиров Владимир</c:v>
                </c:pt>
                <c:pt idx="16">
                  <c:v>Гришин Дмитрий</c:v>
                </c:pt>
                <c:pt idx="17">
                  <c:v>Макаров Артём</c:v>
                </c:pt>
                <c:pt idx="18">
                  <c:v>Толкачева Таисия</c:v>
                </c:pt>
                <c:pt idx="19">
                  <c:v>Шестакова Александра</c:v>
                </c:pt>
              </c:strCache>
            </c:strRef>
          </c:cat>
          <c:val>
            <c:numRef>
              <c:f>'22103'!$E$5:$E$24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1-4EEC-BADF-7EC9DAA489B4}"/>
            </c:ext>
          </c:extLst>
        </c:ser>
        <c:ser>
          <c:idx val="2"/>
          <c:order val="2"/>
          <c:tx>
            <c:v>Физика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'22103'!$C$5:$C$24</c:f>
              <c:strCache>
                <c:ptCount val="20"/>
                <c:pt idx="0">
                  <c:v>Иванова Софья</c:v>
                </c:pt>
                <c:pt idx="1">
                  <c:v>Лосев Николай</c:v>
                </c:pt>
                <c:pt idx="2">
                  <c:v>Смирнова Мария</c:v>
                </c:pt>
                <c:pt idx="3">
                  <c:v>Ковалева Кира</c:v>
                </c:pt>
                <c:pt idx="4">
                  <c:v>Крючкова Мария</c:v>
                </c:pt>
                <c:pt idx="5">
                  <c:v>Смирнова Милана</c:v>
                </c:pt>
                <c:pt idx="6">
                  <c:v>Баранов Богдан</c:v>
                </c:pt>
                <c:pt idx="7">
                  <c:v>Лукьянова Ольга</c:v>
                </c:pt>
                <c:pt idx="8">
                  <c:v>Нефедов Даниил</c:v>
                </c:pt>
                <c:pt idx="9">
                  <c:v>Басова Мария</c:v>
                </c:pt>
                <c:pt idx="10">
                  <c:v>Лукьянова Марьям</c:v>
                </c:pt>
                <c:pt idx="11">
                  <c:v>Максимов Матвей</c:v>
                </c:pt>
                <c:pt idx="12">
                  <c:v>Максимова Марта</c:v>
                </c:pt>
                <c:pt idx="13">
                  <c:v>Михайлов Роман</c:v>
                </c:pt>
                <c:pt idx="14">
                  <c:v>Семенов Константин</c:v>
                </c:pt>
                <c:pt idx="15">
                  <c:v>Тихомиров Владимир</c:v>
                </c:pt>
                <c:pt idx="16">
                  <c:v>Гришин Дмитрий</c:v>
                </c:pt>
                <c:pt idx="17">
                  <c:v>Макаров Артём</c:v>
                </c:pt>
                <c:pt idx="18">
                  <c:v>Толкачева Таисия</c:v>
                </c:pt>
                <c:pt idx="19">
                  <c:v>Шестакова Александра</c:v>
                </c:pt>
              </c:strCache>
            </c:strRef>
          </c:cat>
          <c:val>
            <c:numRef>
              <c:f>'22103'!$F$5:$F$24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1-4EEC-BADF-7EC9DAA489B4}"/>
            </c:ext>
          </c:extLst>
        </c:ser>
        <c:ser>
          <c:idx val="3"/>
          <c:order val="3"/>
          <c:tx>
            <c:v>Русский язык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'22103'!$C$5:$C$24</c:f>
              <c:strCache>
                <c:ptCount val="20"/>
                <c:pt idx="0">
                  <c:v>Иванова Софья</c:v>
                </c:pt>
                <c:pt idx="1">
                  <c:v>Лосев Николай</c:v>
                </c:pt>
                <c:pt idx="2">
                  <c:v>Смирнова Мария</c:v>
                </c:pt>
                <c:pt idx="3">
                  <c:v>Ковалева Кира</c:v>
                </c:pt>
                <c:pt idx="4">
                  <c:v>Крючкова Мария</c:v>
                </c:pt>
                <c:pt idx="5">
                  <c:v>Смирнова Милана</c:v>
                </c:pt>
                <c:pt idx="6">
                  <c:v>Баранов Богдан</c:v>
                </c:pt>
                <c:pt idx="7">
                  <c:v>Лукьянова Ольга</c:v>
                </c:pt>
                <c:pt idx="8">
                  <c:v>Нефедов Даниил</c:v>
                </c:pt>
                <c:pt idx="9">
                  <c:v>Басова Мария</c:v>
                </c:pt>
                <c:pt idx="10">
                  <c:v>Лукьянова Марьям</c:v>
                </c:pt>
                <c:pt idx="11">
                  <c:v>Максимов Матвей</c:v>
                </c:pt>
                <c:pt idx="12">
                  <c:v>Максимова Марта</c:v>
                </c:pt>
                <c:pt idx="13">
                  <c:v>Михайлов Роман</c:v>
                </c:pt>
                <c:pt idx="14">
                  <c:v>Семенов Константин</c:v>
                </c:pt>
                <c:pt idx="15">
                  <c:v>Тихомиров Владимир</c:v>
                </c:pt>
                <c:pt idx="16">
                  <c:v>Гришин Дмитрий</c:v>
                </c:pt>
                <c:pt idx="17">
                  <c:v>Макаров Артём</c:v>
                </c:pt>
                <c:pt idx="18">
                  <c:v>Толкачева Таисия</c:v>
                </c:pt>
                <c:pt idx="19">
                  <c:v>Шестакова Александра</c:v>
                </c:pt>
              </c:strCache>
            </c:strRef>
          </c:cat>
          <c:val>
            <c:numRef>
              <c:f>'22103'!$G$5:$G$24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1-4EEC-BADF-7EC9DAA4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83424"/>
        <c:axId val="109618688"/>
      </c:barChart>
      <c:catAx>
        <c:axId val="100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ФИО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18688"/>
        <c:crosses val="autoZero"/>
        <c:auto val="1"/>
        <c:lblAlgn val="ctr"/>
        <c:lblOffset val="100"/>
        <c:noMultiLvlLbl val="0"/>
      </c:catAx>
      <c:valAx>
        <c:axId val="109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Баллы</a:t>
                </a:r>
                <a:r>
                  <a:rPr lang="ru-RU" baseline="0"/>
                  <a:t> за экзамен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Подведение итогов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Химия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'22104'!$C$5:$C$24</c:f>
              <c:strCache>
                <c:ptCount val="20"/>
                <c:pt idx="0">
                  <c:v>Кириллов Иван</c:v>
                </c:pt>
                <c:pt idx="1">
                  <c:v>Горелов Илья</c:v>
                </c:pt>
                <c:pt idx="2">
                  <c:v>Павлова Дарина</c:v>
                </c:pt>
                <c:pt idx="3">
                  <c:v>Платонова Аделина</c:v>
                </c:pt>
                <c:pt idx="4">
                  <c:v>Прокофьев Пётр</c:v>
                </c:pt>
                <c:pt idx="5">
                  <c:v>Попова Ева</c:v>
                </c:pt>
                <c:pt idx="6">
                  <c:v>Миронова Виктория</c:v>
                </c:pt>
                <c:pt idx="7">
                  <c:v>Козлова Вера</c:v>
                </c:pt>
                <c:pt idx="8">
                  <c:v>Потапов Марк</c:v>
                </c:pt>
                <c:pt idx="9">
                  <c:v>Мухина Арина</c:v>
                </c:pt>
                <c:pt idx="10">
                  <c:v>Савельева Мария</c:v>
                </c:pt>
                <c:pt idx="11">
                  <c:v>Кузнецова Вера</c:v>
                </c:pt>
                <c:pt idx="12">
                  <c:v>Григорьев Фёдор</c:v>
                </c:pt>
                <c:pt idx="13">
                  <c:v>Кузьмина Анастасия</c:v>
                </c:pt>
                <c:pt idx="14">
                  <c:v>Ершова Анастасия</c:v>
                </c:pt>
                <c:pt idx="15">
                  <c:v>Борисова Ксения</c:v>
                </c:pt>
                <c:pt idx="16">
                  <c:v>Александрова Ксения</c:v>
                </c:pt>
                <c:pt idx="17">
                  <c:v>Ушаков Артём</c:v>
                </c:pt>
                <c:pt idx="18">
                  <c:v>Макаров Всеволод</c:v>
                </c:pt>
                <c:pt idx="19">
                  <c:v>Зуев Владислав</c:v>
                </c:pt>
              </c:strCache>
            </c:strRef>
          </c:cat>
          <c:val>
            <c:numRef>
              <c:f>'22104'!$D$5:$D$24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1-4EEC-BADF-7EC9DAA489B4}"/>
            </c:ext>
          </c:extLst>
        </c:ser>
        <c:ser>
          <c:idx val="1"/>
          <c:order val="1"/>
          <c:tx>
            <c:v>Литература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'22104'!$C$5:$C$24</c:f>
              <c:strCache>
                <c:ptCount val="20"/>
                <c:pt idx="0">
                  <c:v>Кириллов Иван</c:v>
                </c:pt>
                <c:pt idx="1">
                  <c:v>Горелов Илья</c:v>
                </c:pt>
                <c:pt idx="2">
                  <c:v>Павлова Дарина</c:v>
                </c:pt>
                <c:pt idx="3">
                  <c:v>Платонова Аделина</c:v>
                </c:pt>
                <c:pt idx="4">
                  <c:v>Прокофьев Пётр</c:v>
                </c:pt>
                <c:pt idx="5">
                  <c:v>Попова Ева</c:v>
                </c:pt>
                <c:pt idx="6">
                  <c:v>Миронова Виктория</c:v>
                </c:pt>
                <c:pt idx="7">
                  <c:v>Козлова Вера</c:v>
                </c:pt>
                <c:pt idx="8">
                  <c:v>Потапов Марк</c:v>
                </c:pt>
                <c:pt idx="9">
                  <c:v>Мухина Арина</c:v>
                </c:pt>
                <c:pt idx="10">
                  <c:v>Савельева Мария</c:v>
                </c:pt>
                <c:pt idx="11">
                  <c:v>Кузнецова Вера</c:v>
                </c:pt>
                <c:pt idx="12">
                  <c:v>Григорьев Фёдор</c:v>
                </c:pt>
                <c:pt idx="13">
                  <c:v>Кузьмина Анастасия</c:v>
                </c:pt>
                <c:pt idx="14">
                  <c:v>Ершова Анастасия</c:v>
                </c:pt>
                <c:pt idx="15">
                  <c:v>Борисова Ксения</c:v>
                </c:pt>
                <c:pt idx="16">
                  <c:v>Александрова Ксения</c:v>
                </c:pt>
                <c:pt idx="17">
                  <c:v>Ушаков Артём</c:v>
                </c:pt>
                <c:pt idx="18">
                  <c:v>Макаров Всеволод</c:v>
                </c:pt>
                <c:pt idx="19">
                  <c:v>Зуев Владислав</c:v>
                </c:pt>
              </c:strCache>
            </c:strRef>
          </c:cat>
          <c:val>
            <c:numRef>
              <c:f>'22104'!$E$5:$E$24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1-4EEC-BADF-7EC9DAA489B4}"/>
            </c:ext>
          </c:extLst>
        </c:ser>
        <c:ser>
          <c:idx val="2"/>
          <c:order val="2"/>
          <c:tx>
            <c:v>Физика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'22104'!$C$5:$C$24</c:f>
              <c:strCache>
                <c:ptCount val="20"/>
                <c:pt idx="0">
                  <c:v>Кириллов Иван</c:v>
                </c:pt>
                <c:pt idx="1">
                  <c:v>Горелов Илья</c:v>
                </c:pt>
                <c:pt idx="2">
                  <c:v>Павлова Дарина</c:v>
                </c:pt>
                <c:pt idx="3">
                  <c:v>Платонова Аделина</c:v>
                </c:pt>
                <c:pt idx="4">
                  <c:v>Прокофьев Пётр</c:v>
                </c:pt>
                <c:pt idx="5">
                  <c:v>Попова Ева</c:v>
                </c:pt>
                <c:pt idx="6">
                  <c:v>Миронова Виктория</c:v>
                </c:pt>
                <c:pt idx="7">
                  <c:v>Козлова Вера</c:v>
                </c:pt>
                <c:pt idx="8">
                  <c:v>Потапов Марк</c:v>
                </c:pt>
                <c:pt idx="9">
                  <c:v>Мухина Арина</c:v>
                </c:pt>
                <c:pt idx="10">
                  <c:v>Савельева Мария</c:v>
                </c:pt>
                <c:pt idx="11">
                  <c:v>Кузнецова Вера</c:v>
                </c:pt>
                <c:pt idx="12">
                  <c:v>Григорьев Фёдор</c:v>
                </c:pt>
                <c:pt idx="13">
                  <c:v>Кузьмина Анастасия</c:v>
                </c:pt>
                <c:pt idx="14">
                  <c:v>Ершова Анастасия</c:v>
                </c:pt>
                <c:pt idx="15">
                  <c:v>Борисова Ксения</c:v>
                </c:pt>
                <c:pt idx="16">
                  <c:v>Александрова Ксения</c:v>
                </c:pt>
                <c:pt idx="17">
                  <c:v>Ушаков Артём</c:v>
                </c:pt>
                <c:pt idx="18">
                  <c:v>Макаров Всеволод</c:v>
                </c:pt>
                <c:pt idx="19">
                  <c:v>Зуев Владислав</c:v>
                </c:pt>
              </c:strCache>
            </c:strRef>
          </c:cat>
          <c:val>
            <c:numRef>
              <c:f>'22104'!$F$5:$F$24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1-4EEC-BADF-7EC9DAA489B4}"/>
            </c:ext>
          </c:extLst>
        </c:ser>
        <c:ser>
          <c:idx val="3"/>
          <c:order val="3"/>
          <c:tx>
            <c:v>Русский язык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'22104'!$C$5:$C$24</c:f>
              <c:strCache>
                <c:ptCount val="20"/>
                <c:pt idx="0">
                  <c:v>Кириллов Иван</c:v>
                </c:pt>
                <c:pt idx="1">
                  <c:v>Горелов Илья</c:v>
                </c:pt>
                <c:pt idx="2">
                  <c:v>Павлова Дарина</c:v>
                </c:pt>
                <c:pt idx="3">
                  <c:v>Платонова Аделина</c:v>
                </c:pt>
                <c:pt idx="4">
                  <c:v>Прокофьев Пётр</c:v>
                </c:pt>
                <c:pt idx="5">
                  <c:v>Попова Ева</c:v>
                </c:pt>
                <c:pt idx="6">
                  <c:v>Миронова Виктория</c:v>
                </c:pt>
                <c:pt idx="7">
                  <c:v>Козлова Вера</c:v>
                </c:pt>
                <c:pt idx="8">
                  <c:v>Потапов Марк</c:v>
                </c:pt>
                <c:pt idx="9">
                  <c:v>Мухина Арина</c:v>
                </c:pt>
                <c:pt idx="10">
                  <c:v>Савельева Мария</c:v>
                </c:pt>
                <c:pt idx="11">
                  <c:v>Кузнецова Вера</c:v>
                </c:pt>
                <c:pt idx="12">
                  <c:v>Григорьев Фёдор</c:v>
                </c:pt>
                <c:pt idx="13">
                  <c:v>Кузьмина Анастасия</c:v>
                </c:pt>
                <c:pt idx="14">
                  <c:v>Ершова Анастасия</c:v>
                </c:pt>
                <c:pt idx="15">
                  <c:v>Борисова Ксения</c:v>
                </c:pt>
                <c:pt idx="16">
                  <c:v>Александрова Ксения</c:v>
                </c:pt>
                <c:pt idx="17">
                  <c:v>Ушаков Артём</c:v>
                </c:pt>
                <c:pt idx="18">
                  <c:v>Макаров Всеволод</c:v>
                </c:pt>
                <c:pt idx="19">
                  <c:v>Зуев Владислав</c:v>
                </c:pt>
              </c:strCache>
            </c:strRef>
          </c:cat>
          <c:val>
            <c:numRef>
              <c:f>'22104'!$G$5:$G$24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1-4EEC-BADF-7EC9DAA4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60544"/>
        <c:axId val="76062720"/>
      </c:barChart>
      <c:catAx>
        <c:axId val="760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ФИО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2720"/>
        <c:crosses val="autoZero"/>
        <c:auto val="1"/>
        <c:lblAlgn val="ctr"/>
        <c:lblOffset val="100"/>
        <c:noMultiLvlLbl val="0"/>
      </c:catAx>
      <c:valAx>
        <c:axId val="76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Баллы</a:t>
                </a:r>
                <a:r>
                  <a:rPr lang="ru-RU" baseline="0"/>
                  <a:t> за экзамен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р</a:t>
            </a:r>
            <a:r>
              <a:rPr lang="ru-RU"/>
              <a:t>усскому языку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Итоговая справка деканата'!$B$4</c:f>
              <c:strCache>
                <c:ptCount val="1"/>
                <c:pt idx="0">
                  <c:v>Русскому языку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Итоговая справка деканата'!$L$3:$O$3</c:f>
              <c:strCache>
                <c:ptCount val="4"/>
                <c:pt idx="0">
                  <c:v>"5"</c:v>
                </c:pt>
                <c:pt idx="1">
                  <c:v>"4"</c:v>
                </c:pt>
                <c:pt idx="2">
                  <c:v>"3"</c:v>
                </c:pt>
                <c:pt idx="3">
                  <c:v>"2"</c:v>
                </c:pt>
              </c:strCache>
            </c:strRef>
          </c:cat>
          <c:val>
            <c:numRef>
              <c:f>' Итоговая справка деканата'!$L$4:$O$4</c:f>
              <c:numCache>
                <c:formatCode>0.00%</c:formatCode>
                <c:ptCount val="4"/>
                <c:pt idx="0">
                  <c:v>0.52500000000000002</c:v>
                </c:pt>
                <c:pt idx="1">
                  <c:v>0.05</c:v>
                </c:pt>
                <c:pt idx="2">
                  <c:v>0.32500000000000001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43F6-9807-21AD66B4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физике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физикак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Итоговая справка деканата'!$L$3:$O$3</c:f>
              <c:strCache>
                <c:ptCount val="4"/>
                <c:pt idx="0">
                  <c:v>"5"</c:v>
                </c:pt>
                <c:pt idx="1">
                  <c:v>"4"</c:v>
                </c:pt>
                <c:pt idx="2">
                  <c:v>"3"</c:v>
                </c:pt>
                <c:pt idx="3">
                  <c:v>"2"</c:v>
                </c:pt>
              </c:strCache>
            </c:strRef>
          </c:cat>
          <c:val>
            <c:numRef>
              <c:f>' Итоговая справка деканата'!$L$5:$O$5</c:f>
              <c:numCache>
                <c:formatCode>0.00%</c:formatCode>
                <c:ptCount val="4"/>
                <c:pt idx="0">
                  <c:v>0.45</c:v>
                </c:pt>
                <c:pt idx="1">
                  <c:v>0.125</c:v>
                </c:pt>
                <c:pt idx="2">
                  <c:v>0.2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3-4EC7-9DB3-D6A879FC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Итоговая справка деканата'!$B$4</c15:sqref>
                        </c15:formulaRef>
                      </c:ext>
                    </c:extLst>
                    <c:strCache>
                      <c:ptCount val="1"/>
                      <c:pt idx="0">
                        <c:v>Русскому языку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Итоговая справка деканата'!$L$3:$O$3</c15:sqref>
                        </c15:formulaRef>
                      </c:ext>
                    </c:extLst>
                    <c:strCache>
                      <c:ptCount val="4"/>
                      <c:pt idx="0">
                        <c:v>"5"</c:v>
                      </c:pt>
                      <c:pt idx="1">
                        <c:v>"4"</c:v>
                      </c:pt>
                      <c:pt idx="2">
                        <c:v>"3"</c:v>
                      </c:pt>
                      <c:pt idx="3">
                        <c:v>"2"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 Итоговая справка деканата'!$C$4:$D$4,' Итоговая справка деканата'!$G$4:$J$4)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21</c:v>
                      </c:pt>
                      <c:pt idx="3">
                        <c:v>2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C3-4EC7-9DB3-D6A879FC45B3}"/>
                  </c:ext>
                </c:extLst>
              </c15:ser>
            </c15:filteredBarSeries>
          </c:ext>
        </c:extLst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химии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Химия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Итоговая справка деканата'!$L$3:$O$3</c:f>
              <c:strCache>
                <c:ptCount val="4"/>
                <c:pt idx="0">
                  <c:v>"5"</c:v>
                </c:pt>
                <c:pt idx="1">
                  <c:v>"4"</c:v>
                </c:pt>
                <c:pt idx="2">
                  <c:v>"3"</c:v>
                </c:pt>
                <c:pt idx="3">
                  <c:v>"2"</c:v>
                </c:pt>
              </c:strCache>
            </c:strRef>
          </c:cat>
          <c:val>
            <c:numRef>
              <c:f>' Итоговая справка деканата'!$L$6:$O$6</c:f>
              <c:numCache>
                <c:formatCode>0.00%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1-4050-996D-517A0371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Итоговая справка деканата'!$B$4</c15:sqref>
                        </c15:formulaRef>
                      </c:ext>
                    </c:extLst>
                    <c:strCache>
                      <c:ptCount val="1"/>
                      <c:pt idx="0">
                        <c:v>Русскому языку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Итоговая справка деканата'!$L$3:$O$3</c15:sqref>
                        </c15:formulaRef>
                      </c:ext>
                    </c:extLst>
                    <c:strCache>
                      <c:ptCount val="4"/>
                      <c:pt idx="0">
                        <c:v>"5"</c:v>
                      </c:pt>
                      <c:pt idx="1">
                        <c:v>"4"</c:v>
                      </c:pt>
                      <c:pt idx="2">
                        <c:v>"3"</c:v>
                      </c:pt>
                      <c:pt idx="3">
                        <c:v>"2"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 Итоговая справка деканата'!$C$4:$D$4,' Итоговая справка деканата'!$G$4:$J$4)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21</c:v>
                      </c:pt>
                      <c:pt idx="3">
                        <c:v>2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31-4050-996D-517A0371B3D8}"/>
                  </c:ext>
                </c:extLst>
              </c15:ser>
            </c15:filteredBarSeries>
          </c:ext>
        </c:extLst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литературе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Литература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 Итоговая справка деканата'!$L$3:$O$3</c:f>
              <c:strCache>
                <c:ptCount val="4"/>
                <c:pt idx="0">
                  <c:v>"5"</c:v>
                </c:pt>
                <c:pt idx="1">
                  <c:v>"4"</c:v>
                </c:pt>
                <c:pt idx="2">
                  <c:v>"3"</c:v>
                </c:pt>
                <c:pt idx="3">
                  <c:v>"2"</c:v>
                </c:pt>
              </c:strCache>
            </c:strRef>
          </c:cat>
          <c:val>
            <c:numRef>
              <c:f>' Итоговая справка деканата'!$L$7:$O$7</c:f>
              <c:numCache>
                <c:formatCode>0.00%</c:formatCode>
                <c:ptCount val="4"/>
                <c:pt idx="0">
                  <c:v>0.31578947368421051</c:v>
                </c:pt>
                <c:pt idx="1">
                  <c:v>0.36842105263157893</c:v>
                </c:pt>
                <c:pt idx="2">
                  <c:v>0.15789473684210525</c:v>
                </c:pt>
                <c:pt idx="3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D-4120-9254-28F399E4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Итоговая справка деканата'!$B$4</c15:sqref>
                        </c15:formulaRef>
                      </c:ext>
                    </c:extLst>
                    <c:strCache>
                      <c:ptCount val="1"/>
                      <c:pt idx="0">
                        <c:v>Русскому языку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Итоговая справка деканата'!$L$3:$O$3</c15:sqref>
                        </c15:formulaRef>
                      </c:ext>
                    </c:extLst>
                    <c:strCache>
                      <c:ptCount val="4"/>
                      <c:pt idx="0">
                        <c:v>"5"</c:v>
                      </c:pt>
                      <c:pt idx="1">
                        <c:v>"4"</c:v>
                      </c:pt>
                      <c:pt idx="2">
                        <c:v>"3"</c:v>
                      </c:pt>
                      <c:pt idx="3">
                        <c:v>"2"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 Итоговая справка деканата'!$C$4:$D$4,' Итоговая справка деканата'!$G$4:$J$4)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21</c:v>
                      </c:pt>
                      <c:pt idx="3">
                        <c:v>2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CD-4120-9254-28F399E42EBD}"/>
                  </c:ext>
                </c:extLst>
              </c15:ser>
            </c15:filteredBarSeries>
          </c:ext>
        </c:extLst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обществознанию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Обществознание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 Итоговая справка деканата'!$L$8:$O$8</c:f>
              <c:numCache>
                <c:formatCode>0.00%</c:formatCode>
                <c:ptCount val="4"/>
                <c:pt idx="0">
                  <c:v>0.55000000000000004</c:v>
                </c:pt>
                <c:pt idx="1">
                  <c:v>0.35</c:v>
                </c:pt>
                <c:pt idx="2">
                  <c:v>0</c:v>
                </c:pt>
                <c:pt idx="3">
                  <c:v>0.1</c:v>
                </c:pt>
              </c:numCache>
            </c:numRef>
          </c:cat>
          <c:val>
            <c:numRef>
              <c:f>' Итоговая справка деканата'!$L$8:$O$8</c:f>
              <c:numCache>
                <c:formatCode>0.00%</c:formatCode>
                <c:ptCount val="4"/>
                <c:pt idx="0">
                  <c:v>0.55000000000000004</c:v>
                </c:pt>
                <c:pt idx="1">
                  <c:v>0.35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1-4F3F-99A7-B01AE8B6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Итоговая справка деканата'!$B$4</c15:sqref>
                        </c15:formulaRef>
                      </c:ext>
                    </c:extLst>
                    <c:strCache>
                      <c:ptCount val="1"/>
                      <c:pt idx="0">
                        <c:v>Русскому языку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 Итоговая справка деканата'!$L$8:$O$8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0.55000000000000004</c:v>
                      </c:pt>
                      <c:pt idx="1">
                        <c:v>0.35</c:v>
                      </c:pt>
                      <c:pt idx="2">
                        <c:v>0</c:v>
                      </c:pt>
                      <c:pt idx="3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 Итоговая справка деканата'!$C$4:$D$4,' Итоговая справка деканата'!$G$4:$J$4)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21</c:v>
                      </c:pt>
                      <c:pt idx="3">
                        <c:v>2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B1-4F3F-99A7-B01AE8B6D009}"/>
                  </c:ext>
                </c:extLst>
              </c15:ser>
            </c15:filteredBarSeries>
          </c:ext>
        </c:extLst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по информатике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Информатика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 Итоговая справка деканата'!$L$3:$O$3</c:f>
              <c:strCache>
                <c:ptCount val="4"/>
                <c:pt idx="0">
                  <c:v>"5"</c:v>
                </c:pt>
                <c:pt idx="1">
                  <c:v>"4"</c:v>
                </c:pt>
                <c:pt idx="2">
                  <c:v>"3"</c:v>
                </c:pt>
                <c:pt idx="3">
                  <c:v>"2"</c:v>
                </c:pt>
              </c:strCache>
            </c:strRef>
          </c:cat>
          <c:val>
            <c:numRef>
              <c:f>' Итоговая справка деканата'!$L$9:$O$9</c:f>
              <c:numCache>
                <c:formatCode>0.00%</c:formatCode>
                <c:ptCount val="4"/>
                <c:pt idx="0">
                  <c:v>0.35</c:v>
                </c:pt>
                <c:pt idx="1">
                  <c:v>0.4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7-4A48-AA4D-F4159AF9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096896"/>
        <c:axId val="2083110208"/>
      </c:barChart>
      <c:catAx>
        <c:axId val="2083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10208"/>
        <c:crosses val="autoZero"/>
        <c:auto val="1"/>
        <c:lblAlgn val="ctr"/>
        <c:lblOffset val="100"/>
        <c:noMultiLvlLbl val="0"/>
      </c:catAx>
      <c:valAx>
        <c:axId val="2083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27</xdr:row>
      <xdr:rowOff>0</xdr:rowOff>
    </xdr:from>
    <xdr:to>
      <xdr:col>12</xdr:col>
      <xdr:colOff>283733</xdr:colOff>
      <xdr:row>41</xdr:row>
      <xdr:rowOff>33841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27</xdr:row>
      <xdr:rowOff>0</xdr:rowOff>
    </xdr:from>
    <xdr:to>
      <xdr:col>12</xdr:col>
      <xdr:colOff>283733</xdr:colOff>
      <xdr:row>41</xdr:row>
      <xdr:rowOff>33841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7620</xdr:rowOff>
    </xdr:from>
    <xdr:to>
      <xdr:col>6</xdr:col>
      <xdr:colOff>579120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D546A0-87B1-4E22-B837-EFD9FC4D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13</xdr:col>
      <xdr:colOff>579120</xdr:colOff>
      <xdr:row>21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C097E43-2E93-468C-B539-5C91E9CC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6</xdr:col>
      <xdr:colOff>579120</xdr:colOff>
      <xdr:row>35</xdr:row>
      <xdr:rowOff>167640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EEFDFBB-AB76-4885-AE86-4951B06D8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579120</xdr:colOff>
      <xdr:row>35</xdr:row>
      <xdr:rowOff>167640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489A567-48B7-4553-9A13-CB41D580D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6</xdr:col>
      <xdr:colOff>579120</xdr:colOff>
      <xdr:row>49</xdr:row>
      <xdr:rowOff>167640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DBDD4D5-6B7C-4A8F-A16A-B58BE45A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13</xdr:col>
      <xdr:colOff>579120</xdr:colOff>
      <xdr:row>49</xdr:row>
      <xdr:rowOff>167640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D7D35BF-3CB3-40DD-A833-80CC4B91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6"/>
  <sheetViews>
    <sheetView topLeftCell="A10" zoomScale="85" zoomScaleNormal="85" workbookViewId="0">
      <selection activeCell="J5" sqref="J5"/>
    </sheetView>
  </sheetViews>
  <sheetFormatPr defaultRowHeight="14.4" x14ac:dyDescent="0.3"/>
  <cols>
    <col min="3" max="3" width="21.33203125" bestFit="1" customWidth="1"/>
    <col min="4" max="7" width="15.6640625" customWidth="1"/>
    <col min="9" max="11" width="15.6640625" customWidth="1"/>
  </cols>
  <sheetData>
    <row r="4" spans="3:11" x14ac:dyDescent="0.3">
      <c r="C4" s="2" t="s">
        <v>0</v>
      </c>
      <c r="D4" s="11" t="s">
        <v>1</v>
      </c>
      <c r="E4" s="10" t="s">
        <v>2</v>
      </c>
      <c r="F4" s="12" t="s">
        <v>3</v>
      </c>
      <c r="G4" s="13" t="s">
        <v>4</v>
      </c>
      <c r="H4" s="4"/>
      <c r="I4" s="2" t="s">
        <v>5</v>
      </c>
      <c r="J4" s="6" t="s">
        <v>51</v>
      </c>
      <c r="K4" s="6" t="s">
        <v>50</v>
      </c>
    </row>
    <row r="5" spans="3:11" x14ac:dyDescent="0.3">
      <c r="C5" s="2" t="s">
        <v>13</v>
      </c>
      <c r="D5" s="2">
        <v>5</v>
      </c>
      <c r="E5" s="2">
        <v>5</v>
      </c>
      <c r="F5" s="2">
        <v>5</v>
      </c>
      <c r="G5" s="2">
        <v>5</v>
      </c>
      <c r="H5" s="4"/>
      <c r="I5" s="6">
        <f t="shared" ref="I5:I24" si="0" xml:space="preserve"> AVERAGE(D5:G5)</f>
        <v>5</v>
      </c>
      <c r="J5" s="6">
        <f>RANK(I5,$I$5:$I$24)+COUNTIF(I$5:I5,I5)-1</f>
        <v>1</v>
      </c>
      <c r="K5" s="6">
        <f t="shared" ref="K5:K24" si="1">COUNTIF(D5:G5,2)</f>
        <v>0</v>
      </c>
    </row>
    <row r="6" spans="3:11" x14ac:dyDescent="0.3">
      <c r="C6" s="2" t="s">
        <v>23</v>
      </c>
      <c r="D6" s="2">
        <v>5</v>
      </c>
      <c r="E6" s="2">
        <v>5</v>
      </c>
      <c r="F6" s="2">
        <v>5</v>
      </c>
      <c r="G6" s="2">
        <v>5</v>
      </c>
      <c r="H6" s="4"/>
      <c r="I6" s="6">
        <f t="shared" si="0"/>
        <v>5</v>
      </c>
      <c r="J6" s="6">
        <f>RANK(I6,$I$5:$I$24)+COUNTIF(I$5:I6,I6)-1</f>
        <v>2</v>
      </c>
      <c r="K6" s="6">
        <f t="shared" si="1"/>
        <v>0</v>
      </c>
    </row>
    <row r="7" spans="3:11" x14ac:dyDescent="0.3">
      <c r="C7" s="2" t="s">
        <v>17</v>
      </c>
      <c r="D7" s="2">
        <v>4</v>
      </c>
      <c r="E7" s="2">
        <v>5</v>
      </c>
      <c r="F7" s="2">
        <v>5</v>
      </c>
      <c r="G7" s="2">
        <v>5</v>
      </c>
      <c r="H7" s="4"/>
      <c r="I7" s="6">
        <f t="shared" si="0"/>
        <v>4.75</v>
      </c>
      <c r="J7" s="6">
        <f>RANK(I7,$I$5:$I$24)+COUNTIF(I$5:I7,I7)-1</f>
        <v>3</v>
      </c>
      <c r="K7" s="6">
        <f t="shared" si="1"/>
        <v>0</v>
      </c>
    </row>
    <row r="8" spans="3:11" x14ac:dyDescent="0.3">
      <c r="C8" s="2" t="s">
        <v>24</v>
      </c>
      <c r="D8" s="2">
        <v>5</v>
      </c>
      <c r="E8" s="2">
        <v>3</v>
      </c>
      <c r="F8" s="2">
        <v>5</v>
      </c>
      <c r="G8" s="2">
        <v>5</v>
      </c>
      <c r="H8" s="4"/>
      <c r="I8" s="6">
        <f t="shared" si="0"/>
        <v>4.5</v>
      </c>
      <c r="J8" s="6">
        <f>RANK(I8,$I$5:$I$24)+COUNTIF(I$5:I8,I8)-1</f>
        <v>4</v>
      </c>
      <c r="K8" s="6">
        <f t="shared" si="1"/>
        <v>0</v>
      </c>
    </row>
    <row r="9" spans="3:11" x14ac:dyDescent="0.3">
      <c r="C9" s="5" t="s">
        <v>12</v>
      </c>
      <c r="D9" s="2">
        <v>4</v>
      </c>
      <c r="E9" s="2">
        <v>4</v>
      </c>
      <c r="F9" s="2">
        <v>5</v>
      </c>
      <c r="G9" s="2">
        <v>5</v>
      </c>
      <c r="H9" s="4"/>
      <c r="I9" s="6">
        <f t="shared" si="0"/>
        <v>4.5</v>
      </c>
      <c r="J9" s="6">
        <f>RANK(I9,$I$5:$I$24)+COUNTIF(I$5:I9,I9)-1</f>
        <v>5</v>
      </c>
      <c r="K9" s="6">
        <f t="shared" si="1"/>
        <v>0</v>
      </c>
    </row>
    <row r="10" spans="3:11" x14ac:dyDescent="0.3">
      <c r="C10" s="5" t="s">
        <v>9</v>
      </c>
      <c r="D10" s="2">
        <v>5</v>
      </c>
      <c r="E10" s="2">
        <v>3</v>
      </c>
      <c r="F10" s="2">
        <v>5</v>
      </c>
      <c r="G10" s="2">
        <v>5</v>
      </c>
      <c r="H10" s="4"/>
      <c r="I10" s="6">
        <f t="shared" si="0"/>
        <v>4.5</v>
      </c>
      <c r="J10" s="6">
        <f>RANK(I10,$I$5:$I$24)+COUNTIF(I$5:I10,I10)-1</f>
        <v>6</v>
      </c>
      <c r="K10" s="6">
        <f t="shared" si="1"/>
        <v>0</v>
      </c>
    </row>
    <row r="11" spans="3:11" x14ac:dyDescent="0.3">
      <c r="C11" s="2" t="s">
        <v>8</v>
      </c>
      <c r="D11" s="2">
        <v>5</v>
      </c>
      <c r="E11" s="2">
        <v>5</v>
      </c>
      <c r="F11" s="2">
        <v>5</v>
      </c>
      <c r="G11" s="2">
        <v>2</v>
      </c>
      <c r="H11" s="4"/>
      <c r="I11" s="6">
        <f t="shared" si="0"/>
        <v>4.25</v>
      </c>
      <c r="J11" s="6">
        <f>RANK(I11,$I$5:$I$24)+COUNTIF(I$5:I11,I11)-1</f>
        <v>7</v>
      </c>
      <c r="K11" s="6">
        <f t="shared" si="1"/>
        <v>1</v>
      </c>
    </row>
    <row r="12" spans="3:11" x14ac:dyDescent="0.3">
      <c r="C12" s="2" t="s">
        <v>18</v>
      </c>
      <c r="D12" s="2">
        <v>5</v>
      </c>
      <c r="E12" s="2">
        <v>4</v>
      </c>
      <c r="F12" s="2">
        <v>5</v>
      </c>
      <c r="G12" s="2">
        <v>3</v>
      </c>
      <c r="H12" s="4"/>
      <c r="I12" s="6">
        <f t="shared" si="0"/>
        <v>4.25</v>
      </c>
      <c r="J12" s="6">
        <f>RANK(I12,$I$5:$I$24)+COUNTIF(I$5:I12,I12)-1</f>
        <v>8</v>
      </c>
      <c r="K12" s="6">
        <f t="shared" si="1"/>
        <v>0</v>
      </c>
    </row>
    <row r="13" spans="3:11" x14ac:dyDescent="0.3">
      <c r="C13" s="2" t="s">
        <v>14</v>
      </c>
      <c r="D13" s="2">
        <v>4</v>
      </c>
      <c r="E13" s="2">
        <v>4</v>
      </c>
      <c r="F13" s="2">
        <v>4</v>
      </c>
      <c r="G13" s="2">
        <v>5</v>
      </c>
      <c r="H13" s="4"/>
      <c r="I13" s="6">
        <f t="shared" si="0"/>
        <v>4.25</v>
      </c>
      <c r="J13" s="6">
        <f>RANK(I13,$I$5:$I$24)+COUNTIF(I$5:I13,I13)-1</f>
        <v>9</v>
      </c>
      <c r="K13" s="6">
        <f t="shared" si="1"/>
        <v>0</v>
      </c>
    </row>
    <row r="14" spans="3:11" x14ac:dyDescent="0.3">
      <c r="C14" s="2" t="s">
        <v>22</v>
      </c>
      <c r="D14" s="2">
        <v>5</v>
      </c>
      <c r="E14" s="2">
        <v>2</v>
      </c>
      <c r="F14" s="2">
        <v>4</v>
      </c>
      <c r="G14" s="2">
        <v>5</v>
      </c>
      <c r="H14" s="4"/>
      <c r="I14" s="6">
        <f t="shared" si="0"/>
        <v>4</v>
      </c>
      <c r="J14" s="6">
        <f>RANK(I14,$I$5:$I$24)+COUNTIF(I$5:I14,I14)-1</f>
        <v>10</v>
      </c>
      <c r="K14" s="6">
        <f t="shared" si="1"/>
        <v>1</v>
      </c>
    </row>
    <row r="15" spans="3:11" x14ac:dyDescent="0.3">
      <c r="C15" s="2" t="s">
        <v>11</v>
      </c>
      <c r="D15" s="2">
        <v>4</v>
      </c>
      <c r="E15" s="2">
        <v>4</v>
      </c>
      <c r="F15" s="2">
        <v>5</v>
      </c>
      <c r="G15" s="2">
        <v>3</v>
      </c>
      <c r="H15" s="4"/>
      <c r="I15" s="6">
        <f t="shared" si="0"/>
        <v>4</v>
      </c>
      <c r="J15" s="6">
        <f>RANK(I15,$I$5:$I$24)+COUNTIF(I$5:I15,I15)-1</f>
        <v>11</v>
      </c>
      <c r="K15" s="6">
        <f t="shared" si="1"/>
        <v>0</v>
      </c>
    </row>
    <row r="16" spans="3:11" x14ac:dyDescent="0.3">
      <c r="C16" s="2" t="s">
        <v>15</v>
      </c>
      <c r="D16" s="2">
        <v>4</v>
      </c>
      <c r="E16" s="2">
        <v>5</v>
      </c>
      <c r="F16" s="2">
        <v>2</v>
      </c>
      <c r="G16" s="2">
        <v>5</v>
      </c>
      <c r="H16" s="4"/>
      <c r="I16" s="6">
        <f t="shared" si="0"/>
        <v>4</v>
      </c>
      <c r="J16" s="6">
        <f>RANK(I16,$I$5:$I$24)+COUNTIF(I$5:I16,I16)-1</f>
        <v>12</v>
      </c>
      <c r="K16" s="6">
        <f t="shared" si="1"/>
        <v>1</v>
      </c>
    </row>
    <row r="17" spans="3:11" x14ac:dyDescent="0.3">
      <c r="C17" s="2" t="s">
        <v>20</v>
      </c>
      <c r="D17" s="2">
        <v>5</v>
      </c>
      <c r="E17" s="2">
        <v>3</v>
      </c>
      <c r="F17" s="2">
        <v>3</v>
      </c>
      <c r="G17" s="2">
        <v>5</v>
      </c>
      <c r="H17" s="4"/>
      <c r="I17" s="6">
        <f t="shared" si="0"/>
        <v>4</v>
      </c>
      <c r="J17" s="6">
        <f>RANK(I17,$I$5:$I$24)+COUNTIF(I$5:I17,I17)-1</f>
        <v>13</v>
      </c>
      <c r="K17" s="6">
        <f t="shared" si="1"/>
        <v>0</v>
      </c>
    </row>
    <row r="18" spans="3:11" x14ac:dyDescent="0.3">
      <c r="C18" s="2" t="s">
        <v>26</v>
      </c>
      <c r="D18" s="2">
        <v>5</v>
      </c>
      <c r="E18" s="2">
        <v>5</v>
      </c>
      <c r="F18" s="2">
        <v>2</v>
      </c>
      <c r="G18" s="2">
        <v>3</v>
      </c>
      <c r="H18" s="4"/>
      <c r="I18" s="6">
        <f t="shared" si="0"/>
        <v>3.75</v>
      </c>
      <c r="J18" s="6">
        <f>RANK(I18,$I$5:$I$24)+COUNTIF(I$5:I18,I18)-1</f>
        <v>14</v>
      </c>
      <c r="K18" s="6">
        <f t="shared" si="1"/>
        <v>1</v>
      </c>
    </row>
    <row r="19" spans="3:11" x14ac:dyDescent="0.3">
      <c r="C19" s="2" t="s">
        <v>7</v>
      </c>
      <c r="D19" s="2">
        <v>5</v>
      </c>
      <c r="E19" s="2">
        <v>4</v>
      </c>
      <c r="F19" s="2">
        <v>3</v>
      </c>
      <c r="G19" s="2">
        <v>3</v>
      </c>
      <c r="H19" s="4"/>
      <c r="I19" s="6">
        <f t="shared" si="0"/>
        <v>3.75</v>
      </c>
      <c r="J19" s="6">
        <f>RANK(I19,$I$5:$I$24)+COUNTIF(I$5:I19,I19)-1</f>
        <v>15</v>
      </c>
      <c r="K19" s="6">
        <f t="shared" si="1"/>
        <v>0</v>
      </c>
    </row>
    <row r="20" spans="3:11" x14ac:dyDescent="0.3">
      <c r="C20" s="2" t="s">
        <v>25</v>
      </c>
      <c r="D20" s="2">
        <v>2</v>
      </c>
      <c r="E20" s="2">
        <v>4</v>
      </c>
      <c r="F20" s="2">
        <v>5</v>
      </c>
      <c r="G20" s="2">
        <v>4</v>
      </c>
      <c r="H20" s="4"/>
      <c r="I20" s="6">
        <f t="shared" si="0"/>
        <v>3.75</v>
      </c>
      <c r="J20" s="6">
        <f>RANK(I20,$I$5:$I$24)+COUNTIF(I$5:I20,I20)-1</f>
        <v>16</v>
      </c>
      <c r="K20" s="6">
        <f t="shared" si="1"/>
        <v>1</v>
      </c>
    </row>
    <row r="21" spans="3:11" x14ac:dyDescent="0.3">
      <c r="C21" s="2" t="s">
        <v>19</v>
      </c>
      <c r="D21" s="2">
        <v>4</v>
      </c>
      <c r="E21" s="2">
        <v>5</v>
      </c>
      <c r="F21" s="2">
        <v>3</v>
      </c>
      <c r="G21" s="2">
        <v>2</v>
      </c>
      <c r="H21" s="4"/>
      <c r="I21" s="6">
        <f t="shared" si="0"/>
        <v>3.5</v>
      </c>
      <c r="J21" s="6">
        <f>RANK(I21,$I$5:$I$24)+COUNTIF(I$5:I21,I21)-1</f>
        <v>17</v>
      </c>
      <c r="K21" s="6">
        <f t="shared" si="1"/>
        <v>1</v>
      </c>
    </row>
    <row r="22" spans="3:11" x14ac:dyDescent="0.3">
      <c r="C22" s="2" t="s">
        <v>10</v>
      </c>
      <c r="D22" s="2">
        <v>5</v>
      </c>
      <c r="E22" s="2">
        <v>2</v>
      </c>
      <c r="F22" s="2">
        <v>2</v>
      </c>
      <c r="G22" s="2">
        <v>5</v>
      </c>
      <c r="H22" s="4"/>
      <c r="I22" s="6">
        <f t="shared" si="0"/>
        <v>3.5</v>
      </c>
      <c r="J22" s="6">
        <f>RANK(I22,$I$5:$I$24)+COUNTIF(I$5:I22,I22)-1</f>
        <v>18</v>
      </c>
      <c r="K22" s="6">
        <f t="shared" si="1"/>
        <v>2</v>
      </c>
    </row>
    <row r="23" spans="3:11" x14ac:dyDescent="0.3">
      <c r="C23" s="2" t="s">
        <v>21</v>
      </c>
      <c r="D23" s="2">
        <v>4</v>
      </c>
      <c r="E23" s="2">
        <v>4</v>
      </c>
      <c r="F23" s="2">
        <v>2</v>
      </c>
      <c r="G23" s="2">
        <v>3</v>
      </c>
      <c r="H23" s="4"/>
      <c r="I23" s="6">
        <f t="shared" si="0"/>
        <v>3.25</v>
      </c>
      <c r="J23" s="6">
        <f>RANK(I23,$I$5:$I$24)+COUNTIF(I$5:I23,I23)-1</f>
        <v>19</v>
      </c>
      <c r="K23" s="6">
        <f t="shared" si="1"/>
        <v>1</v>
      </c>
    </row>
    <row r="24" spans="3:11" x14ac:dyDescent="0.3">
      <c r="C24" s="2" t="s">
        <v>16</v>
      </c>
      <c r="D24" s="2">
        <v>2</v>
      </c>
      <c r="E24" s="2">
        <v>4</v>
      </c>
      <c r="F24" s="2">
        <v>3</v>
      </c>
      <c r="G24" s="2">
        <v>3</v>
      </c>
      <c r="H24" s="4"/>
      <c r="I24" s="6">
        <f t="shared" si="0"/>
        <v>3</v>
      </c>
      <c r="J24" s="6">
        <f>RANK(I24,$I$5:$I$24)+COUNTIF(I$5:I24,I24)-1</f>
        <v>20</v>
      </c>
      <c r="K24" s="6">
        <f t="shared" si="1"/>
        <v>1</v>
      </c>
    </row>
    <row r="25" spans="3:11" x14ac:dyDescent="0.3">
      <c r="C25" s="9"/>
      <c r="D25" s="9"/>
      <c r="E25" s="9"/>
      <c r="F25" s="9"/>
      <c r="G25" s="9"/>
      <c r="H25" s="9"/>
      <c r="I25" s="9"/>
    </row>
    <row r="26" spans="3:11" x14ac:dyDescent="0.3">
      <c r="C26" s="7" t="s">
        <v>6</v>
      </c>
      <c r="D26" s="8">
        <f xml:space="preserve"> SUM(D5:D24) / 20</f>
        <v>4.3499999999999996</v>
      </c>
      <c r="E26" s="8">
        <f xml:space="preserve"> SUM(E5:E24) / 20</f>
        <v>4</v>
      </c>
      <c r="F26" s="8">
        <f xml:space="preserve"> SUM(F5:F24) / 20</f>
        <v>3.9</v>
      </c>
      <c r="G26" s="8">
        <f xml:space="preserve"> SUM(G5:G24) / 20</f>
        <v>4.05</v>
      </c>
      <c r="H26" s="3"/>
      <c r="I26" s="1"/>
    </row>
  </sheetData>
  <autoFilter ref="C4:K24" xr:uid="{00000000-0009-0000-0000-000000000000}">
    <sortState xmlns:xlrd2="http://schemas.microsoft.com/office/spreadsheetml/2017/richdata2" ref="C5:K24">
      <sortCondition ref="J4:J2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K26"/>
  <sheetViews>
    <sheetView zoomScale="85" zoomScaleNormal="85" workbookViewId="0">
      <selection activeCell="B36" sqref="B36"/>
    </sheetView>
  </sheetViews>
  <sheetFormatPr defaultRowHeight="14.4" x14ac:dyDescent="0.3"/>
  <cols>
    <col min="3" max="3" width="21.33203125" bestFit="1" customWidth="1"/>
    <col min="4" max="7" width="15.6640625" customWidth="1"/>
    <col min="9" max="11" width="15.6640625" customWidth="1"/>
  </cols>
  <sheetData>
    <row r="4" spans="3:11" x14ac:dyDescent="0.3">
      <c r="C4" s="2" t="s">
        <v>0</v>
      </c>
      <c r="D4" s="11" t="s">
        <v>27</v>
      </c>
      <c r="E4" s="10" t="s">
        <v>28</v>
      </c>
      <c r="F4" s="12" t="s">
        <v>3</v>
      </c>
      <c r="G4" s="13" t="s">
        <v>4</v>
      </c>
      <c r="H4" s="4"/>
      <c r="I4" s="2" t="s">
        <v>5</v>
      </c>
      <c r="J4" s="6" t="s">
        <v>51</v>
      </c>
      <c r="K4" s="6" t="s">
        <v>50</v>
      </c>
    </row>
    <row r="5" spans="3:11" x14ac:dyDescent="0.3">
      <c r="C5" s="2" t="s">
        <v>35</v>
      </c>
      <c r="D5" s="2">
        <v>5</v>
      </c>
      <c r="E5" s="2">
        <v>5</v>
      </c>
      <c r="F5" s="2">
        <v>5</v>
      </c>
      <c r="G5" s="2">
        <v>5</v>
      </c>
      <c r="H5" s="4"/>
      <c r="I5" s="6">
        <f t="shared" ref="I5:I24" si="0" xml:space="preserve"> AVERAGE(D5:G5)</f>
        <v>5</v>
      </c>
      <c r="J5" s="6">
        <f>RANK(I5,$I$5:$I$24)+COUNTIF(I$5:I5,I5)-1</f>
        <v>1</v>
      </c>
      <c r="K5" s="6">
        <f t="shared" ref="K5:K24" si="1">COUNTIF(D5:G5,2)</f>
        <v>0</v>
      </c>
    </row>
    <row r="6" spans="3:11" x14ac:dyDescent="0.3">
      <c r="C6" s="2" t="s">
        <v>44</v>
      </c>
      <c r="D6" s="2">
        <v>4</v>
      </c>
      <c r="E6" s="2">
        <v>5</v>
      </c>
      <c r="F6" s="2">
        <v>5</v>
      </c>
      <c r="G6" s="2">
        <v>5</v>
      </c>
      <c r="H6" s="4"/>
      <c r="I6" s="6">
        <f t="shared" si="0"/>
        <v>4.75</v>
      </c>
      <c r="J6" s="6">
        <f>RANK(I6,$I$5:$I$24)+COUNTIF(I$5:I6,I6)-1</f>
        <v>2</v>
      </c>
      <c r="K6" s="6">
        <f t="shared" si="1"/>
        <v>0</v>
      </c>
    </row>
    <row r="7" spans="3:11" x14ac:dyDescent="0.3">
      <c r="C7" s="2" t="s">
        <v>45</v>
      </c>
      <c r="D7" s="2">
        <v>5</v>
      </c>
      <c r="E7" s="2">
        <v>3</v>
      </c>
      <c r="F7" s="2">
        <v>5</v>
      </c>
      <c r="G7" s="2">
        <v>5</v>
      </c>
      <c r="H7" s="4"/>
      <c r="I7" s="6">
        <f t="shared" si="0"/>
        <v>4.5</v>
      </c>
      <c r="J7" s="6">
        <f>RANK(I7,$I$5:$I$24)+COUNTIF(I$5:I7,I7)-1</f>
        <v>3</v>
      </c>
      <c r="K7" s="6">
        <f t="shared" si="1"/>
        <v>0</v>
      </c>
    </row>
    <row r="8" spans="3:11" x14ac:dyDescent="0.3">
      <c r="C8" s="2" t="s">
        <v>42</v>
      </c>
      <c r="D8" s="2">
        <v>4</v>
      </c>
      <c r="E8" s="2">
        <v>4</v>
      </c>
      <c r="F8" s="2">
        <v>4</v>
      </c>
      <c r="G8" s="2">
        <v>5</v>
      </c>
      <c r="H8" s="4"/>
      <c r="I8" s="6">
        <f t="shared" si="0"/>
        <v>4.25</v>
      </c>
      <c r="J8" s="6">
        <f>RANK(I8,$I$5:$I$24)+COUNTIF(I$5:I8,I8)-1</f>
        <v>4</v>
      </c>
      <c r="K8" s="6">
        <f t="shared" si="1"/>
        <v>0</v>
      </c>
    </row>
    <row r="9" spans="3:11" x14ac:dyDescent="0.3">
      <c r="C9" s="2" t="s">
        <v>32</v>
      </c>
      <c r="D9" s="2">
        <v>5</v>
      </c>
      <c r="E9" s="2">
        <v>2</v>
      </c>
      <c r="F9" s="2">
        <v>5</v>
      </c>
      <c r="G9" s="2">
        <v>5</v>
      </c>
      <c r="H9" s="4"/>
      <c r="I9" s="6">
        <f t="shared" si="0"/>
        <v>4.25</v>
      </c>
      <c r="J9" s="6">
        <f>RANK(I9,$I$5:$I$24)+COUNTIF(I$5:I9,I9)-1</f>
        <v>5</v>
      </c>
      <c r="K9" s="6">
        <f t="shared" si="1"/>
        <v>1</v>
      </c>
    </row>
    <row r="10" spans="3:11" x14ac:dyDescent="0.3">
      <c r="C10" s="2" t="s">
        <v>39</v>
      </c>
      <c r="D10" s="2">
        <v>4</v>
      </c>
      <c r="E10" s="2">
        <v>5</v>
      </c>
      <c r="F10" s="2">
        <v>2</v>
      </c>
      <c r="G10" s="2">
        <v>5</v>
      </c>
      <c r="H10" s="4"/>
      <c r="I10" s="6">
        <f t="shared" si="0"/>
        <v>4</v>
      </c>
      <c r="J10" s="6">
        <f>RANK(I10,$I$5:$I$24)+COUNTIF(I$5:I10,I10)-1</f>
        <v>6</v>
      </c>
      <c r="K10" s="6">
        <f t="shared" si="1"/>
        <v>1</v>
      </c>
    </row>
    <row r="11" spans="3:11" x14ac:dyDescent="0.3">
      <c r="C11" s="2" t="s">
        <v>36</v>
      </c>
      <c r="D11" s="2">
        <v>4</v>
      </c>
      <c r="E11" s="2">
        <v>4</v>
      </c>
      <c r="F11" s="2">
        <v>5</v>
      </c>
      <c r="G11" s="2">
        <v>3</v>
      </c>
      <c r="H11" s="4"/>
      <c r="I11" s="6">
        <f t="shared" si="0"/>
        <v>4</v>
      </c>
      <c r="J11" s="6">
        <f>RANK(I11,$I$5:$I$24)+COUNTIF(I$5:I11,I11)-1</f>
        <v>7</v>
      </c>
      <c r="K11" s="6">
        <f t="shared" si="1"/>
        <v>0</v>
      </c>
    </row>
    <row r="12" spans="3:11" x14ac:dyDescent="0.3">
      <c r="C12" s="5" t="s">
        <v>33</v>
      </c>
      <c r="D12" s="2">
        <v>3</v>
      </c>
      <c r="E12" s="2">
        <v>3</v>
      </c>
      <c r="F12" s="2">
        <v>5</v>
      </c>
      <c r="G12" s="2">
        <v>5</v>
      </c>
      <c r="H12" s="4"/>
      <c r="I12" s="6">
        <f t="shared" si="0"/>
        <v>4</v>
      </c>
      <c r="J12" s="6">
        <f>RANK(I12,$I$5:$I$24)+COUNTIF(I$5:I12,I12)-1</f>
        <v>8</v>
      </c>
      <c r="K12" s="6">
        <f t="shared" si="1"/>
        <v>0</v>
      </c>
    </row>
    <row r="13" spans="3:11" x14ac:dyDescent="0.3">
      <c r="C13" s="5" t="s">
        <v>30</v>
      </c>
      <c r="D13" s="2">
        <v>5</v>
      </c>
      <c r="E13" s="2">
        <v>2</v>
      </c>
      <c r="F13" s="2">
        <v>4</v>
      </c>
      <c r="G13" s="2">
        <v>5</v>
      </c>
      <c r="H13" s="4"/>
      <c r="I13" s="6">
        <f t="shared" si="0"/>
        <v>4</v>
      </c>
      <c r="J13" s="6">
        <f>RANK(I13,$I$5:$I$24)+COUNTIF(I$5:I13,I13)-1</f>
        <v>9</v>
      </c>
      <c r="K13" s="6">
        <f t="shared" si="1"/>
        <v>1</v>
      </c>
    </row>
    <row r="14" spans="3:11" x14ac:dyDescent="0.3">
      <c r="C14" s="2" t="s">
        <v>43</v>
      </c>
      <c r="D14" s="2">
        <v>5</v>
      </c>
      <c r="E14" s="2">
        <v>4</v>
      </c>
      <c r="F14" s="2">
        <v>3</v>
      </c>
      <c r="G14" s="2">
        <v>3</v>
      </c>
      <c r="H14" s="4"/>
      <c r="I14" s="6">
        <f t="shared" si="0"/>
        <v>3.75</v>
      </c>
      <c r="J14" s="6">
        <f>RANK(I14,$I$5:$I$24)+COUNTIF(I$5:I14,I14)-1</f>
        <v>10</v>
      </c>
      <c r="K14" s="6">
        <f t="shared" si="1"/>
        <v>0</v>
      </c>
    </row>
    <row r="15" spans="3:11" x14ac:dyDescent="0.3">
      <c r="C15" s="2" t="s">
        <v>41</v>
      </c>
      <c r="D15" s="2">
        <v>5</v>
      </c>
      <c r="E15" s="2">
        <v>5</v>
      </c>
      <c r="F15" s="2">
        <v>2</v>
      </c>
      <c r="G15" s="2">
        <v>3</v>
      </c>
      <c r="H15" s="4"/>
      <c r="I15" s="6">
        <f t="shared" si="0"/>
        <v>3.75</v>
      </c>
      <c r="J15" s="6">
        <f>RANK(I15,$I$5:$I$24)+COUNTIF(I$5:I15,I15)-1</f>
        <v>11</v>
      </c>
      <c r="K15" s="6">
        <f t="shared" si="1"/>
        <v>1</v>
      </c>
    </row>
    <row r="16" spans="3:11" x14ac:dyDescent="0.3">
      <c r="C16" s="2" t="s">
        <v>34</v>
      </c>
      <c r="D16" s="2">
        <v>4</v>
      </c>
      <c r="E16" s="2">
        <v>2</v>
      </c>
      <c r="F16" s="2">
        <v>5</v>
      </c>
      <c r="G16" s="2">
        <v>4</v>
      </c>
      <c r="H16" s="4"/>
      <c r="I16" s="6">
        <f t="shared" si="0"/>
        <v>3.75</v>
      </c>
      <c r="J16" s="6">
        <f>RANK(I16,$I$5:$I$24)+COUNTIF(I$5:I16,I16)-1</f>
        <v>12</v>
      </c>
      <c r="K16" s="6">
        <f t="shared" si="1"/>
        <v>1</v>
      </c>
    </row>
    <row r="17" spans="3:11" x14ac:dyDescent="0.3">
      <c r="C17" s="2" t="s">
        <v>46</v>
      </c>
      <c r="D17" s="2">
        <v>2</v>
      </c>
      <c r="E17" s="2">
        <v>4</v>
      </c>
      <c r="F17" s="2">
        <v>5</v>
      </c>
      <c r="G17" s="2">
        <v>3</v>
      </c>
      <c r="H17" s="4"/>
      <c r="I17" s="6">
        <f t="shared" si="0"/>
        <v>3.5</v>
      </c>
      <c r="J17" s="6">
        <f>RANK(I17,$I$5:$I$24)+COUNTIF(I$5:I17,I17)-1</f>
        <v>13</v>
      </c>
      <c r="K17" s="6">
        <f t="shared" si="1"/>
        <v>1</v>
      </c>
    </row>
    <row r="18" spans="3:11" x14ac:dyDescent="0.3">
      <c r="C18" s="2" t="s">
        <v>40</v>
      </c>
      <c r="D18" s="2">
        <v>3</v>
      </c>
      <c r="E18" s="2">
        <v>3</v>
      </c>
      <c r="F18" s="2">
        <v>3</v>
      </c>
      <c r="G18" s="2">
        <v>5</v>
      </c>
      <c r="H18" s="4"/>
      <c r="I18" s="6">
        <f t="shared" si="0"/>
        <v>3.5</v>
      </c>
      <c r="J18" s="6">
        <f>RANK(I18,$I$5:$I$24)+COUNTIF(I$5:I18,I18)-1</f>
        <v>14</v>
      </c>
      <c r="K18" s="6">
        <f t="shared" si="1"/>
        <v>0</v>
      </c>
    </row>
    <row r="19" spans="3:11" x14ac:dyDescent="0.3">
      <c r="C19" s="2" t="s">
        <v>37</v>
      </c>
      <c r="D19" s="2">
        <v>5</v>
      </c>
      <c r="E19" s="2">
        <v>4</v>
      </c>
      <c r="F19" s="2">
        <v>2</v>
      </c>
      <c r="G19" s="2">
        <v>3</v>
      </c>
      <c r="H19" s="4"/>
      <c r="I19" s="6">
        <f t="shared" si="0"/>
        <v>3.5</v>
      </c>
      <c r="J19" s="6">
        <f>RANK(I19,$I$5:$I$24)+COUNTIF(I$5:I19,I19)-1</f>
        <v>15</v>
      </c>
      <c r="K19" s="6">
        <f t="shared" si="1"/>
        <v>1</v>
      </c>
    </row>
    <row r="20" spans="3:11" x14ac:dyDescent="0.3">
      <c r="C20" s="2" t="s">
        <v>31</v>
      </c>
      <c r="D20" s="2">
        <v>4</v>
      </c>
      <c r="E20" s="2">
        <v>5</v>
      </c>
      <c r="F20" s="2">
        <v>3</v>
      </c>
      <c r="G20" s="2">
        <v>2</v>
      </c>
      <c r="H20" s="4"/>
      <c r="I20" s="6">
        <f t="shared" si="0"/>
        <v>3.5</v>
      </c>
      <c r="J20" s="6">
        <f>RANK(I20,$I$5:$I$24)+COUNTIF(I$5:I20,I20)-1</f>
        <v>16</v>
      </c>
      <c r="K20" s="6">
        <f t="shared" si="1"/>
        <v>1</v>
      </c>
    </row>
    <row r="21" spans="3:11" x14ac:dyDescent="0.3">
      <c r="C21" s="2" t="s">
        <v>29</v>
      </c>
      <c r="D21" s="2">
        <v>3</v>
      </c>
      <c r="E21" s="2">
        <v>5</v>
      </c>
      <c r="F21" s="2">
        <v>4</v>
      </c>
      <c r="G21" s="2">
        <v>2</v>
      </c>
      <c r="H21" s="4"/>
      <c r="I21" s="6">
        <f t="shared" si="0"/>
        <v>3.5</v>
      </c>
      <c r="J21" s="6">
        <f>RANK(I21,$I$5:$I$24)+COUNTIF(I$5:I21,I21)-1</f>
        <v>17</v>
      </c>
      <c r="K21" s="6">
        <f t="shared" si="1"/>
        <v>1</v>
      </c>
    </row>
    <row r="22" spans="3:11" x14ac:dyDescent="0.3">
      <c r="C22" s="2" t="s">
        <v>47</v>
      </c>
      <c r="D22" s="2">
        <v>4</v>
      </c>
      <c r="E22" s="2">
        <v>4</v>
      </c>
      <c r="F22" s="2">
        <v>2</v>
      </c>
      <c r="G22" s="2">
        <v>3</v>
      </c>
      <c r="H22" s="4"/>
      <c r="I22" s="6">
        <f t="shared" si="0"/>
        <v>3.25</v>
      </c>
      <c r="J22" s="6">
        <f>RANK(I22,$I$5:$I$24)+COUNTIF(I$5:I22,I22)-1</f>
        <v>18</v>
      </c>
      <c r="K22" s="6">
        <f t="shared" si="1"/>
        <v>1</v>
      </c>
    </row>
    <row r="23" spans="3:11" x14ac:dyDescent="0.3">
      <c r="C23" s="2" t="s">
        <v>38</v>
      </c>
      <c r="D23" s="2">
        <v>5</v>
      </c>
      <c r="E23" s="2">
        <v>1</v>
      </c>
      <c r="F23" s="2">
        <v>2</v>
      </c>
      <c r="G23" s="2">
        <v>5</v>
      </c>
      <c r="H23" s="4"/>
      <c r="I23" s="6">
        <f t="shared" si="0"/>
        <v>3.25</v>
      </c>
      <c r="J23" s="6">
        <f>RANK(I23,$I$5:$I$24)+COUNTIF(I$5:I23,I23)-1</f>
        <v>19</v>
      </c>
      <c r="K23" s="6">
        <f t="shared" si="1"/>
        <v>1</v>
      </c>
    </row>
    <row r="24" spans="3:11" x14ac:dyDescent="0.3">
      <c r="C24" s="2" t="s">
        <v>48</v>
      </c>
      <c r="D24" s="2">
        <v>2</v>
      </c>
      <c r="E24" s="2">
        <v>4</v>
      </c>
      <c r="F24" s="2">
        <v>3</v>
      </c>
      <c r="G24" s="2">
        <v>3</v>
      </c>
      <c r="H24" s="4"/>
      <c r="I24" s="6">
        <f t="shared" si="0"/>
        <v>3</v>
      </c>
      <c r="J24" s="6">
        <f>RANK(I24,$I$5:$I$24)+COUNTIF(I$5:I24,I24)-1</f>
        <v>20</v>
      </c>
      <c r="K24" s="6">
        <f t="shared" si="1"/>
        <v>1</v>
      </c>
    </row>
    <row r="25" spans="3:11" x14ac:dyDescent="0.3">
      <c r="C25" s="9"/>
      <c r="D25" s="9"/>
      <c r="E25" s="9"/>
      <c r="F25" s="9"/>
      <c r="G25" s="9"/>
      <c r="H25" s="9"/>
      <c r="I25" s="9"/>
    </row>
    <row r="26" spans="3:11" x14ac:dyDescent="0.3">
      <c r="C26" s="7" t="s">
        <v>6</v>
      </c>
      <c r="D26" s="8">
        <f xml:space="preserve"> SUM(D5:D24) / 20</f>
        <v>4.05</v>
      </c>
      <c r="E26" s="8">
        <f xml:space="preserve"> SUM(E5:E24) / 20</f>
        <v>3.7</v>
      </c>
      <c r="F26" s="8">
        <f xml:space="preserve"> SUM(F5:F24) / 20</f>
        <v>3.7</v>
      </c>
      <c r="G26" s="8">
        <f xml:space="preserve"> SUM(G5:G24) / 20</f>
        <v>3.95</v>
      </c>
      <c r="H26" s="3"/>
      <c r="I26" s="1"/>
    </row>
  </sheetData>
  <autoFilter ref="C4:K24" xr:uid="{00000000-0009-0000-0000-000001000000}">
    <sortState xmlns:xlrd2="http://schemas.microsoft.com/office/spreadsheetml/2017/richdata2" ref="C5:K24">
      <sortCondition ref="J4:J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"/>
  <sheetViews>
    <sheetView workbookViewId="0">
      <selection activeCell="H5" sqref="H5"/>
    </sheetView>
  </sheetViews>
  <sheetFormatPr defaultRowHeight="14.4" x14ac:dyDescent="0.3"/>
  <cols>
    <col min="2" max="2" width="16.6640625" bestFit="1" customWidth="1"/>
    <col min="6" max="6" width="19.44140625" bestFit="1" customWidth="1"/>
  </cols>
  <sheetData>
    <row r="2" spans="2:11" x14ac:dyDescent="0.3">
      <c r="B2" s="14" t="s">
        <v>52</v>
      </c>
      <c r="C2">
        <v>100000</v>
      </c>
    </row>
    <row r="3" spans="2:11" x14ac:dyDescent="0.3">
      <c r="B3" s="14"/>
      <c r="C3" s="14"/>
    </row>
    <row r="4" spans="2:11" x14ac:dyDescent="0.3">
      <c r="B4" s="6">
        <v>22103</v>
      </c>
      <c r="C4" s="6" t="s">
        <v>53</v>
      </c>
      <c r="D4" s="6" t="s">
        <v>49</v>
      </c>
      <c r="F4" s="6">
        <v>22104</v>
      </c>
      <c r="G4" s="6" t="s">
        <v>53</v>
      </c>
      <c r="H4" s="6" t="s">
        <v>49</v>
      </c>
    </row>
    <row r="5" spans="2:11" x14ac:dyDescent="0.3">
      <c r="B5" s="16" t="str">
        <f>INDEX('22103'!$C$5:$C$24,MATCH(SMALL('22103'!$J$5:$J$24,1),'22103'!$J$5:$J$24,0),1)</f>
        <v>Иванова Софья</v>
      </c>
      <c r="C5" s="16">
        <f>LARGE('22103'!$I$5:$I$24,1)</f>
        <v>5</v>
      </c>
      <c r="D5" s="16">
        <f>C5/SUM($C$5:$C$9,$G$5:$G$9)*$C$2</f>
        <v>10695.1871657754</v>
      </c>
      <c r="F5" s="16" t="str">
        <f>INDEX('22104'!$C$5:$C$24,MATCH(SMALL('22104'!$J$5:$J$24,1),'22104'!$J$5:$J$24,0),1)</f>
        <v>Кириллов Иван</v>
      </c>
      <c r="G5" s="16">
        <f>LARGE('22104'!$I$5:$I$24,1)</f>
        <v>5</v>
      </c>
      <c r="H5" s="16">
        <f>G5/SUM($C$5:$C$9,$G$5:$G$9)*$C$2</f>
        <v>10695.1871657754</v>
      </c>
    </row>
    <row r="6" spans="2:11" x14ac:dyDescent="0.3">
      <c r="B6" s="16" t="str">
        <f>INDEX('22103'!$C$5:$C$24,MATCH(SMALL('22103'!$J$5:$J$24,2),'22103'!$J$5:$J$24,0),1)</f>
        <v>Лосев Николай</v>
      </c>
      <c r="C6" s="16">
        <f>LARGE('22103'!$I$5:$I$24,2)</f>
        <v>5</v>
      </c>
      <c r="D6" s="16">
        <f t="shared" ref="D6:D9" si="0">C6/SUM($C$5:$C$9,$G$5:$G$9)*$C$2</f>
        <v>10695.1871657754</v>
      </c>
      <c r="F6" s="16" t="str">
        <f>INDEX('22104'!$C$5:$C$24,MATCH(SMALL('22104'!$J$5:$J$24,2),'22104'!$J$5:$J$24,0),1)</f>
        <v>Горелов Илья</v>
      </c>
      <c r="G6" s="16">
        <f>LARGE('22104'!$I$5:$I$24,2)</f>
        <v>4.75</v>
      </c>
      <c r="H6" s="16">
        <f t="shared" ref="H6:H9" si="1">G6/SUM($C$5:$C$9,$G$5:$G$9)*$C$2</f>
        <v>10160.427807486631</v>
      </c>
    </row>
    <row r="7" spans="2:11" x14ac:dyDescent="0.3">
      <c r="B7" s="16" t="str">
        <f>INDEX('22103'!$C$5:$C$24,MATCH(SMALL('22103'!$J$5:$J$24,3),'22103'!$J$5:$J$24,0),1)</f>
        <v>Смирнова Мария</v>
      </c>
      <c r="C7" s="16">
        <f>LARGE('22103'!$I$5:$I$24,3)</f>
        <v>4.75</v>
      </c>
      <c r="D7" s="16">
        <f t="shared" si="0"/>
        <v>10160.427807486631</v>
      </c>
      <c r="F7" s="16" t="str">
        <f>INDEX('22104'!$C$5:$C$24,MATCH(SMALL('22104'!$J$5:$J$24,3),'22104'!$J$5:$J$24,0),1)</f>
        <v>Павлова Дарина</v>
      </c>
      <c r="G7" s="16">
        <f>LARGE('22104'!$I$5:$I$24,3)</f>
        <v>4.5</v>
      </c>
      <c r="H7" s="16">
        <f t="shared" si="1"/>
        <v>9625.6684491978613</v>
      </c>
    </row>
    <row r="8" spans="2:11" x14ac:dyDescent="0.3">
      <c r="B8" s="16" t="str">
        <f>INDEX('22103'!$C$5:$C$24,MATCH(SMALL('22103'!$J$5:$J$24,4),'22103'!$J$5:$J$24,0),1)</f>
        <v>Ковалева Кира</v>
      </c>
      <c r="C8" s="16">
        <f>LARGE('22103'!$I$5:$I$24,4)</f>
        <v>4.5</v>
      </c>
      <c r="D8" s="16">
        <f t="shared" si="0"/>
        <v>9625.6684491978613</v>
      </c>
      <c r="F8" s="16" t="str">
        <f>INDEX('22104'!$C$5:$C$24,MATCH(SMALL('22104'!$J$5:$J$24,4),'22104'!$J$5:$J$24,0),1)</f>
        <v>Платонова Аделина</v>
      </c>
      <c r="G8" s="16">
        <f>LARGE('22103'!$I$5:$I$24,4)</f>
        <v>4.5</v>
      </c>
      <c r="H8" s="16">
        <f t="shared" si="1"/>
        <v>9625.6684491978613</v>
      </c>
    </row>
    <row r="9" spans="2:11" x14ac:dyDescent="0.3">
      <c r="B9" s="16" t="str">
        <f>INDEX('22103'!$C$5:$C$24,MATCH(SMALL('22103'!$J$5:$J$24,5),'22103'!$J$5:$J$24,0),1)</f>
        <v>Крючкова Мария</v>
      </c>
      <c r="C9" s="16">
        <f>LARGE('22103'!$I$5:$I$24,5)</f>
        <v>4.5</v>
      </c>
      <c r="D9" s="16">
        <f t="shared" si="0"/>
        <v>9625.6684491978613</v>
      </c>
      <c r="F9" s="16" t="str">
        <f>INDEX('22104'!$C$5:$C$24,MATCH(SMALL('22104'!$J$5:$J$24,5),'22104'!$J$5:$J$24,0),1)</f>
        <v>Прокофьев Пётр</v>
      </c>
      <c r="G9" s="16">
        <f>LARGE('22104'!$I$5:$I$24,5)</f>
        <v>4.25</v>
      </c>
      <c r="H9" s="16">
        <f t="shared" si="1"/>
        <v>9090.9090909090919</v>
      </c>
    </row>
    <row r="11" spans="2:11" x14ac:dyDescent="0.3">
      <c r="D11">
        <f>SUM(D5:D9)</f>
        <v>50802.139037433153</v>
      </c>
      <c r="H11">
        <f>SUM(H5:H9)</f>
        <v>49197.860962566847</v>
      </c>
      <c r="J11" s="15" t="s">
        <v>54</v>
      </c>
      <c r="K11">
        <f>SUM(D11,H11)</f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39E8-D065-445E-927D-61F978ED1A37}">
  <dimension ref="B3:O9"/>
  <sheetViews>
    <sheetView tabSelected="1" topLeftCell="A34" workbookViewId="0">
      <selection activeCell="H18" sqref="H18"/>
    </sheetView>
  </sheetViews>
  <sheetFormatPr defaultRowHeight="14.4" x14ac:dyDescent="0.3"/>
  <sheetData>
    <row r="3" spans="2:15" x14ac:dyDescent="0.3">
      <c r="B3" s="17" t="s">
        <v>62</v>
      </c>
      <c r="C3" s="17"/>
      <c r="D3" s="17"/>
      <c r="E3" s="17" t="s">
        <v>61</v>
      </c>
      <c r="F3" s="17"/>
      <c r="G3" s="6" t="s">
        <v>63</v>
      </c>
      <c r="H3" s="6" t="s">
        <v>64</v>
      </c>
      <c r="I3" s="6" t="s">
        <v>65</v>
      </c>
      <c r="J3" s="6" t="s">
        <v>66</v>
      </c>
      <c r="L3" s="27" t="s">
        <v>63</v>
      </c>
      <c r="M3" s="27" t="s">
        <v>64</v>
      </c>
      <c r="N3" s="27" t="s">
        <v>65</v>
      </c>
      <c r="O3" s="27" t="s">
        <v>66</v>
      </c>
    </row>
    <row r="4" spans="2:15" x14ac:dyDescent="0.3">
      <c r="B4" s="21" t="s">
        <v>56</v>
      </c>
      <c r="C4" s="21"/>
      <c r="D4" s="21"/>
      <c r="E4" s="18">
        <f>('22104'!G26+'22103'!G26)/2</f>
        <v>4</v>
      </c>
      <c r="F4" s="19"/>
      <c r="G4" s="16">
        <f>COUNTIF('22103'!$G$5:$G$24, "5") + COUNTIF('22104'!$G$5:$G$24, "5")</f>
        <v>21</v>
      </c>
      <c r="H4" s="16">
        <f>COUNTIF('22103'!$G$5:$G$24, "4") + COUNTIF('22104'!$G$5:$G$24, "4")</f>
        <v>2</v>
      </c>
      <c r="I4" s="16">
        <f>COUNTIF('22103'!$G$5:$G$24, "3") + COUNTIF('22104'!$G$5:$G$24, "3")</f>
        <v>13</v>
      </c>
      <c r="J4" s="16">
        <f>COUNTIF('22103'!$G$5:$G$24, "2") + COUNTIF('22104'!$G$5:$G$24, "2")</f>
        <v>4</v>
      </c>
      <c r="L4" s="26">
        <f>G4/SUM($G$4:$J$4)</f>
        <v>0.52500000000000002</v>
      </c>
      <c r="M4" s="26">
        <f t="shared" ref="M4:O4" si="0">H4/SUM($G$4:$J$4)</f>
        <v>0.05</v>
      </c>
      <c r="N4" s="26">
        <f t="shared" si="0"/>
        <v>0.32500000000000001</v>
      </c>
      <c r="O4" s="26">
        <f t="shared" si="0"/>
        <v>0.1</v>
      </c>
    </row>
    <row r="5" spans="2:15" x14ac:dyDescent="0.3">
      <c r="B5" s="22" t="s">
        <v>55</v>
      </c>
      <c r="C5" s="22"/>
      <c r="D5" s="22"/>
      <c r="E5" s="17">
        <f>('22104'!F26+'22103'!F26)/2</f>
        <v>3.8</v>
      </c>
      <c r="F5" s="17"/>
      <c r="G5" s="16">
        <f>COUNTIF('22104'!$F$5:$F$24, "5") + COUNTIF('22103'!$F$5:$F$24,"5")</f>
        <v>18</v>
      </c>
      <c r="H5" s="16">
        <f>COUNTIF('22104'!$F$5:$F$24, "4") + COUNTIF('22103'!$F$5:$F$24,"4")</f>
        <v>5</v>
      </c>
      <c r="I5" s="16">
        <f>COUNTIF('22104'!$F$5:$F$24, "3") + COUNTIF('22103'!$F$5:$F$24,"3")</f>
        <v>8</v>
      </c>
      <c r="J5" s="16">
        <f>COUNTIF('22104'!$F$5:$F$24, "2") + COUNTIF('22103'!$F$5:$F$24,"2")</f>
        <v>9</v>
      </c>
      <c r="L5" s="26">
        <f>G5/SUM($G$5:$J$5)</f>
        <v>0.45</v>
      </c>
      <c r="M5" s="26">
        <f t="shared" ref="M5:O5" si="1">H5/SUM($G$5:$J$5)</f>
        <v>0.125</v>
      </c>
      <c r="N5" s="26">
        <f t="shared" si="1"/>
        <v>0.2</v>
      </c>
      <c r="O5" s="26">
        <f>J5/SUM($G$5:$J$5)</f>
        <v>0.22500000000000001</v>
      </c>
    </row>
    <row r="6" spans="2:15" x14ac:dyDescent="0.3">
      <c r="B6" s="20" t="s">
        <v>57</v>
      </c>
      <c r="C6" s="20"/>
      <c r="D6" s="20"/>
      <c r="E6" s="17">
        <v>5</v>
      </c>
      <c r="F6" s="17"/>
      <c r="G6" s="16">
        <f>COUNTIF('22104'!$D$5:$D$24,"5")</f>
        <v>8</v>
      </c>
      <c r="H6" s="16">
        <f>COUNTIF('22104'!$D$5:$D$24,"4")</f>
        <v>7</v>
      </c>
      <c r="I6" s="16">
        <f>COUNTIF('22104'!$D$5:$D$24,"3")</f>
        <v>3</v>
      </c>
      <c r="J6" s="16">
        <f>COUNTIF('22104'!$D$5:$D$24,"2")</f>
        <v>2</v>
      </c>
      <c r="L6" s="26">
        <f>G6/SUM($G$6:$J$6)</f>
        <v>0.4</v>
      </c>
      <c r="M6" s="26">
        <f t="shared" ref="M6:O6" si="2">H6/SUM($G$6:$J$6)</f>
        <v>0.35</v>
      </c>
      <c r="N6" s="26">
        <f t="shared" si="2"/>
        <v>0.15</v>
      </c>
      <c r="O6" s="26">
        <f t="shared" si="2"/>
        <v>0.1</v>
      </c>
    </row>
    <row r="7" spans="2:15" x14ac:dyDescent="0.3">
      <c r="B7" s="23" t="s">
        <v>58</v>
      </c>
      <c r="C7" s="23"/>
      <c r="D7" s="23"/>
      <c r="E7" s="17">
        <f>'22104'!E26</f>
        <v>3.7</v>
      </c>
      <c r="F7" s="17"/>
      <c r="G7" s="16">
        <f>COUNTIF('22104'!$E$5:$E$24, "5")</f>
        <v>6</v>
      </c>
      <c r="H7" s="16">
        <f>COUNTIF('22104'!$E$5:$E$24, "4")</f>
        <v>7</v>
      </c>
      <c r="I7" s="16">
        <f>COUNTIF('22104'!$E$5:$E$24, "3")</f>
        <v>3</v>
      </c>
      <c r="J7" s="16">
        <f>COUNTIF('22104'!$E$5:$E$24, "2")</f>
        <v>3</v>
      </c>
      <c r="L7" s="26">
        <f>G7/SUM($G$7:$J$7)</f>
        <v>0.31578947368421051</v>
      </c>
      <c r="M7" s="26">
        <f t="shared" ref="M7:N7" si="3">H7/SUM($G$7:$J$7)</f>
        <v>0.36842105263157893</v>
      </c>
      <c r="N7" s="26">
        <f t="shared" si="3"/>
        <v>0.15789473684210525</v>
      </c>
      <c r="O7" s="26">
        <f>J7/SUM($G$7:$J$7)</f>
        <v>0.15789473684210525</v>
      </c>
    </row>
    <row r="8" spans="2:15" x14ac:dyDescent="0.3">
      <c r="B8" s="24" t="s">
        <v>59</v>
      </c>
      <c r="C8" s="24"/>
      <c r="D8" s="24"/>
      <c r="E8" s="17">
        <f>'22103'!D26</f>
        <v>4.3499999999999996</v>
      </c>
      <c r="F8" s="17"/>
      <c r="G8" s="16">
        <f>COUNTIF('22103'!$D$5:$D$24, "5")</f>
        <v>11</v>
      </c>
      <c r="H8" s="16">
        <f>COUNTIF('22103'!$D$5:$D$24, "4")</f>
        <v>7</v>
      </c>
      <c r="I8" s="16">
        <f>COUNTIF('22103'!$D$5:$D$24, "3")</f>
        <v>0</v>
      </c>
      <c r="J8" s="16">
        <f>COUNTIF('22103'!$D$5:$D$24, "2")</f>
        <v>2</v>
      </c>
      <c r="L8" s="26">
        <f>G8/SUM($G$8:$J$8)</f>
        <v>0.55000000000000004</v>
      </c>
      <c r="M8" s="26">
        <f t="shared" ref="M8:O8" si="4">H8/SUM($G$8:$J$8)</f>
        <v>0.35</v>
      </c>
      <c r="N8" s="26">
        <f t="shared" si="4"/>
        <v>0</v>
      </c>
      <c r="O8" s="26">
        <f t="shared" si="4"/>
        <v>0.1</v>
      </c>
    </row>
    <row r="9" spans="2:15" x14ac:dyDescent="0.3">
      <c r="B9" s="25" t="s">
        <v>60</v>
      </c>
      <c r="C9" s="25"/>
      <c r="D9" s="25"/>
      <c r="E9" s="17">
        <f>'22103'!E26</f>
        <v>4</v>
      </c>
      <c r="F9" s="17"/>
      <c r="G9" s="16">
        <f>COUNTIF('22103'!$E$5:$E$24, "5")</f>
        <v>7</v>
      </c>
      <c r="H9" s="16">
        <f>COUNTIF('22103'!$E$5:$E$24, "4")</f>
        <v>8</v>
      </c>
      <c r="I9" s="16">
        <f>COUNTIF('22103'!$E$5:$E$24, "3")</f>
        <v>3</v>
      </c>
      <c r="J9" s="16">
        <f>COUNTIF('22103'!$E$5:$E$24, "2")</f>
        <v>2</v>
      </c>
      <c r="L9" s="26">
        <f>G9/SUM($G$9:$J$9)</f>
        <v>0.35</v>
      </c>
      <c r="M9" s="26">
        <f t="shared" ref="M9:O9" si="5">H9/SUM($G$9:$J$9)</f>
        <v>0.4</v>
      </c>
      <c r="N9" s="26">
        <f t="shared" si="5"/>
        <v>0.15</v>
      </c>
      <c r="O9" s="26">
        <f t="shared" si="5"/>
        <v>0.1</v>
      </c>
    </row>
  </sheetData>
  <mergeCells count="14">
    <mergeCell ref="B9:D9"/>
    <mergeCell ref="E3:F3"/>
    <mergeCell ref="E5:F5"/>
    <mergeCell ref="E6:F6"/>
    <mergeCell ref="E7:F7"/>
    <mergeCell ref="E8:F8"/>
    <mergeCell ref="E9:F9"/>
    <mergeCell ref="E4:F4"/>
    <mergeCell ref="B3:D3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22103</vt:lpstr>
      <vt:lpstr>22104</vt:lpstr>
      <vt:lpstr>Расчётная ведомость</vt:lpstr>
      <vt:lpstr> Итоговая справка деканата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Gordeev</dc:creator>
  <cp:lastModifiedBy>Nikita Gordeev</cp:lastModifiedBy>
  <dcterms:created xsi:type="dcterms:W3CDTF">2021-09-29T08:38:28Z</dcterms:created>
  <dcterms:modified xsi:type="dcterms:W3CDTF">2021-10-13T09:39:53Z</dcterms:modified>
</cp:coreProperties>
</file>