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nikitaizmailov/Desktop/"/>
    </mc:Choice>
  </mc:AlternateContent>
  <xr:revisionPtr revIDLastSave="0" documentId="13_ncr:1_{8906FE0F-B401-324E-AF78-A62100DD9832}" xr6:coauthVersionLast="47" xr6:coauthVersionMax="47" xr10:uidLastSave="{00000000-0000-0000-0000-000000000000}"/>
  <bookViews>
    <workbookView xWindow="0" yWindow="500" windowWidth="35840" windowHeight="20960" xr2:uid="{DD36DF38-3902-8D46-B76F-8C9A45A40503}"/>
  </bookViews>
  <sheets>
    <sheet name="Financial Statements" sheetId="1" r:id="rId1"/>
    <sheet name="Key Fac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28" i="1" l="1"/>
  <c r="M28" i="1"/>
  <c r="N28" i="1"/>
  <c r="O28" i="1"/>
  <c r="P28" i="1"/>
  <c r="Q28" i="1"/>
  <c r="K28" i="1"/>
  <c r="K26" i="1"/>
  <c r="K27" i="1" s="1"/>
  <c r="L26" i="1"/>
  <c r="M26" i="1"/>
  <c r="N26" i="1"/>
  <c r="O26" i="1"/>
  <c r="P26" i="1"/>
  <c r="Q26" i="1"/>
  <c r="M27" i="1"/>
  <c r="N27" i="1"/>
  <c r="O27" i="1"/>
  <c r="P27" i="1"/>
  <c r="Q27" i="1"/>
  <c r="L27" i="1"/>
  <c r="N22" i="1"/>
  <c r="M22" i="1"/>
  <c r="K123" i="1"/>
  <c r="K122" i="1"/>
  <c r="K121" i="1"/>
  <c r="K120" i="1"/>
  <c r="L102" i="1"/>
  <c r="M102" i="1"/>
  <c r="N102" i="1"/>
  <c r="O102" i="1"/>
  <c r="P102" i="1"/>
  <c r="Q102" i="1"/>
  <c r="K105" i="1"/>
  <c r="K104" i="1"/>
  <c r="K103" i="1"/>
  <c r="K102" i="1"/>
  <c r="K114" i="1"/>
  <c r="K113" i="1"/>
  <c r="K112" i="1"/>
  <c r="K111" i="1"/>
  <c r="K97" i="1"/>
  <c r="K96" i="1"/>
  <c r="O96" i="1"/>
  <c r="L93" i="1"/>
  <c r="M93" i="1"/>
  <c r="N93" i="1"/>
  <c r="O93" i="1"/>
  <c r="P93" i="1"/>
  <c r="Q93" i="1"/>
  <c r="K93" i="1"/>
  <c r="L92" i="1"/>
  <c r="M92" i="1"/>
  <c r="N92" i="1"/>
  <c r="O92" i="1"/>
  <c r="P92" i="1"/>
  <c r="Q92" i="1"/>
  <c r="K92" i="1"/>
  <c r="L91" i="1"/>
  <c r="M91" i="1"/>
  <c r="N91" i="1"/>
  <c r="O91" i="1"/>
  <c r="P91" i="1"/>
  <c r="Q91" i="1"/>
  <c r="K91" i="1"/>
  <c r="L78" i="1"/>
  <c r="M78" i="1"/>
  <c r="N78" i="1"/>
  <c r="P78" i="1"/>
  <c r="Q78" i="1"/>
  <c r="O77" i="1"/>
  <c r="K77" i="1"/>
  <c r="K75" i="1"/>
  <c r="K81" i="1" s="1"/>
  <c r="O75" i="1"/>
  <c r="O79" i="1" s="1"/>
  <c r="O76" i="1"/>
  <c r="K76" i="1"/>
  <c r="L81" i="1" s="1"/>
  <c r="L69" i="1"/>
  <c r="M69" i="1"/>
  <c r="N69" i="1"/>
  <c r="O69" i="1"/>
  <c r="P69" i="1"/>
  <c r="Q69" i="1"/>
  <c r="K69" i="1"/>
  <c r="K72" i="1"/>
  <c r="K71" i="1"/>
  <c r="K70" i="1"/>
  <c r="K63" i="1"/>
  <c r="K62" i="1"/>
  <c r="K61" i="1"/>
  <c r="K60" i="1"/>
  <c r="K59" i="1"/>
  <c r="K46" i="1"/>
  <c r="K45" i="1"/>
  <c r="K44" i="1"/>
  <c r="K43" i="1"/>
  <c r="K42" i="1"/>
  <c r="K41" i="1"/>
  <c r="K40" i="1"/>
  <c r="K39" i="1"/>
  <c r="K38" i="1"/>
  <c r="K37" i="1"/>
  <c r="K35" i="1"/>
  <c r="K34" i="1"/>
  <c r="K33" i="1"/>
  <c r="K32" i="1"/>
  <c r="K31" i="1"/>
  <c r="K22" i="1"/>
  <c r="O231" i="1"/>
  <c r="O221" i="1"/>
  <c r="L46" i="1"/>
  <c r="L45" i="1"/>
  <c r="L44" i="1"/>
  <c r="L43" i="1"/>
  <c r="L42" i="1"/>
  <c r="L41" i="1"/>
  <c r="L40" i="1"/>
  <c r="L39" i="1"/>
  <c r="L38" i="1"/>
  <c r="L37" i="1"/>
  <c r="L35" i="1"/>
  <c r="L34" i="1"/>
  <c r="L33" i="1"/>
  <c r="L32" i="1"/>
  <c r="L31" i="1"/>
  <c r="L123" i="1"/>
  <c r="L122" i="1"/>
  <c r="L121" i="1"/>
  <c r="L120" i="1"/>
  <c r="L114" i="1"/>
  <c r="L113" i="1"/>
  <c r="L112" i="1"/>
  <c r="L111" i="1"/>
  <c r="L105" i="1"/>
  <c r="L104" i="1"/>
  <c r="L103" i="1"/>
  <c r="L72" i="1"/>
  <c r="L71" i="1"/>
  <c r="L70" i="1"/>
  <c r="L80" i="1"/>
  <c r="L79" i="1"/>
  <c r="L97" i="1"/>
  <c r="L63" i="1"/>
  <c r="L22" i="1"/>
  <c r="N61" i="1"/>
  <c r="O61" i="1"/>
  <c r="P61" i="1"/>
  <c r="Q61" i="1"/>
  <c r="N62" i="1"/>
  <c r="O62" i="1"/>
  <c r="P62" i="1"/>
  <c r="Q62" i="1"/>
  <c r="L62" i="1"/>
  <c r="L61" i="1"/>
  <c r="M60" i="1"/>
  <c r="N60" i="1"/>
  <c r="O60" i="1"/>
  <c r="P60" i="1"/>
  <c r="Q60" i="1"/>
  <c r="M59" i="1"/>
  <c r="N59" i="1"/>
  <c r="O59" i="1"/>
  <c r="P59" i="1"/>
  <c r="Q59" i="1"/>
  <c r="L60" i="1"/>
  <c r="L59" i="1"/>
  <c r="N39" i="1"/>
  <c r="O39" i="1"/>
  <c r="P39" i="1"/>
  <c r="Q39" i="1"/>
  <c r="M39" i="1"/>
  <c r="N38" i="1"/>
  <c r="O38" i="1"/>
  <c r="P38" i="1"/>
  <c r="Q38" i="1"/>
  <c r="M38" i="1"/>
  <c r="N37" i="1"/>
  <c r="O37" i="1"/>
  <c r="P37" i="1"/>
  <c r="Q37" i="1"/>
  <c r="M37" i="1"/>
  <c r="M122" i="1"/>
  <c r="Q123" i="1"/>
  <c r="P123" i="1"/>
  <c r="O123" i="1"/>
  <c r="N123" i="1"/>
  <c r="M123" i="1"/>
  <c r="Q122" i="1"/>
  <c r="P122" i="1"/>
  <c r="O122" i="1"/>
  <c r="N122" i="1"/>
  <c r="Q114" i="1"/>
  <c r="P114" i="1"/>
  <c r="O114" i="1"/>
  <c r="N114" i="1"/>
  <c r="M114" i="1"/>
  <c r="Q113" i="1"/>
  <c r="P113" i="1"/>
  <c r="O113" i="1"/>
  <c r="N113" i="1"/>
  <c r="M113" i="1"/>
  <c r="N105" i="1"/>
  <c r="O105" i="1"/>
  <c r="P105" i="1"/>
  <c r="Q105" i="1"/>
  <c r="M105" i="1"/>
  <c r="N104" i="1"/>
  <c r="O104" i="1"/>
  <c r="P104" i="1"/>
  <c r="Q104" i="1"/>
  <c r="M104" i="1"/>
  <c r="N121" i="1"/>
  <c r="O121" i="1"/>
  <c r="P121" i="1"/>
  <c r="Q121" i="1"/>
  <c r="M121" i="1"/>
  <c r="N112" i="1"/>
  <c r="O112" i="1"/>
  <c r="P112" i="1"/>
  <c r="Q112" i="1"/>
  <c r="M112" i="1"/>
  <c r="N103" i="1"/>
  <c r="O103" i="1"/>
  <c r="P103" i="1"/>
  <c r="Q103" i="1"/>
  <c r="M103" i="1"/>
  <c r="N120" i="1"/>
  <c r="O120" i="1"/>
  <c r="P120" i="1"/>
  <c r="Q120" i="1"/>
  <c r="M120" i="1"/>
  <c r="N111" i="1"/>
  <c r="O111" i="1"/>
  <c r="P111" i="1"/>
  <c r="Q111" i="1"/>
  <c r="M111" i="1"/>
  <c r="N63" i="1"/>
  <c r="O63" i="1"/>
  <c r="P63" i="1"/>
  <c r="Q63" i="1"/>
  <c r="M63" i="1"/>
  <c r="N97" i="1"/>
  <c r="O97" i="1"/>
  <c r="P97" i="1"/>
  <c r="Q97" i="1"/>
  <c r="M97" i="1"/>
  <c r="N70" i="1"/>
  <c r="O70" i="1"/>
  <c r="P70" i="1"/>
  <c r="Q70" i="1"/>
  <c r="M70" i="1"/>
  <c r="Q72" i="1"/>
  <c r="P72" i="1"/>
  <c r="O72" i="1"/>
  <c r="N72" i="1"/>
  <c r="M72" i="1"/>
  <c r="Q71" i="1"/>
  <c r="P71" i="1"/>
  <c r="O71" i="1"/>
  <c r="N71" i="1"/>
  <c r="M71" i="1"/>
  <c r="N79" i="1"/>
  <c r="P79" i="1"/>
  <c r="Q79" i="1"/>
  <c r="M79" i="1"/>
  <c r="Q81" i="1"/>
  <c r="N81" i="1"/>
  <c r="M81" i="1"/>
  <c r="Q80" i="1"/>
  <c r="P80" i="1"/>
  <c r="N80" i="1"/>
  <c r="M80" i="1"/>
  <c r="M62" i="1"/>
  <c r="M61" i="1"/>
  <c r="Q44" i="1"/>
  <c r="N44" i="1"/>
  <c r="O44" i="1"/>
  <c r="P44" i="1"/>
  <c r="M44" i="1"/>
  <c r="Q247" i="1"/>
  <c r="Q240" i="1"/>
  <c r="Q231" i="1"/>
  <c r="Q221" i="1"/>
  <c r="Q195" i="1"/>
  <c r="M195" i="1"/>
  <c r="Q186" i="1"/>
  <c r="M186" i="1"/>
  <c r="Q22" i="1"/>
  <c r="O22" i="1"/>
  <c r="P22" i="1"/>
  <c r="N35" i="1"/>
  <c r="O35" i="1"/>
  <c r="P35" i="1"/>
  <c r="Q35" i="1"/>
  <c r="M35" i="1"/>
  <c r="N34" i="1"/>
  <c r="O34" i="1"/>
  <c r="P34" i="1"/>
  <c r="Q34" i="1"/>
  <c r="M34" i="1"/>
  <c r="N33" i="1"/>
  <c r="O33" i="1"/>
  <c r="P33" i="1"/>
  <c r="Q33" i="1"/>
  <c r="M33" i="1"/>
  <c r="N32" i="1"/>
  <c r="O32" i="1"/>
  <c r="P32" i="1"/>
  <c r="Q32" i="1"/>
  <c r="M32" i="1"/>
  <c r="O46" i="1"/>
  <c r="P46" i="1"/>
  <c r="Q46" i="1"/>
  <c r="Q45" i="1"/>
  <c r="N45" i="1"/>
  <c r="O45" i="1"/>
  <c r="P45" i="1"/>
  <c r="N43" i="1"/>
  <c r="O43" i="1"/>
  <c r="P43" i="1"/>
  <c r="Q43" i="1"/>
  <c r="M43" i="1"/>
  <c r="N42" i="1"/>
  <c r="O42" i="1"/>
  <c r="P42" i="1"/>
  <c r="Q42" i="1"/>
  <c r="M42" i="1"/>
  <c r="N41" i="1"/>
  <c r="O41" i="1"/>
  <c r="P41" i="1"/>
  <c r="Q41" i="1"/>
  <c r="M41" i="1"/>
  <c r="N40" i="1"/>
  <c r="O40" i="1"/>
  <c r="P40" i="1"/>
  <c r="Q40" i="1"/>
  <c r="M40" i="1"/>
  <c r="N31" i="1"/>
  <c r="O31" i="1"/>
  <c r="P31" i="1"/>
  <c r="Q31" i="1"/>
  <c r="M31" i="1"/>
  <c r="K78" i="1" l="1"/>
  <c r="P81" i="1"/>
  <c r="O78" i="1"/>
  <c r="O81" i="1"/>
  <c r="K79" i="1"/>
  <c r="K80" i="1"/>
  <c r="O80" i="1"/>
  <c r="O232" i="1"/>
  <c r="Q248" i="1"/>
  <c r="Q232" i="1"/>
  <c r="M46" i="1"/>
  <c r="M45" i="1"/>
  <c r="N46" i="1"/>
</calcChain>
</file>

<file path=xl/sharedStrings.xml><?xml version="1.0" encoding="utf-8"?>
<sst xmlns="http://schemas.openxmlformats.org/spreadsheetml/2006/main" count="254" uniqueCount="205">
  <si>
    <t>Revenue</t>
  </si>
  <si>
    <t>Q120</t>
  </si>
  <si>
    <t>Q220</t>
  </si>
  <si>
    <t>Q320</t>
  </si>
  <si>
    <t>Q420</t>
  </si>
  <si>
    <t>Q121</t>
  </si>
  <si>
    <t>Q221</t>
  </si>
  <si>
    <t>Q321</t>
  </si>
  <si>
    <t>Q421</t>
  </si>
  <si>
    <t>Q122</t>
  </si>
  <si>
    <t>Q222</t>
  </si>
  <si>
    <t>Q322</t>
  </si>
  <si>
    <t>Q422</t>
  </si>
  <si>
    <t>Q123</t>
  </si>
  <si>
    <t>Q223</t>
  </si>
  <si>
    <t>Q323</t>
  </si>
  <si>
    <t>Q119</t>
  </si>
  <si>
    <t>Q219</t>
  </si>
  <si>
    <t>Q319</t>
  </si>
  <si>
    <t>Q419</t>
  </si>
  <si>
    <t>FY20</t>
  </si>
  <si>
    <t>FY21</t>
  </si>
  <si>
    <t>FY22</t>
  </si>
  <si>
    <t>FY23</t>
  </si>
  <si>
    <t>FY24</t>
  </si>
  <si>
    <t>FY25</t>
  </si>
  <si>
    <t>FY26</t>
  </si>
  <si>
    <t>FY27</t>
  </si>
  <si>
    <t>FY28</t>
  </si>
  <si>
    <t>FY29</t>
  </si>
  <si>
    <t>FY30</t>
  </si>
  <si>
    <t>Revenue by Segments:</t>
  </si>
  <si>
    <t>Search and Ads (Поиск, Геосервисы, Яндекс 360, Погоду, Новости, Путешествия, голосового помощника Алису и ряд других сервисов Яндекса в России, Беларуси и Казахстане)</t>
  </si>
  <si>
    <t>Yandex plus &amp; entertainment (before called mediaservices) includes (Яндекс Плюс, Яндекс Музыка, Кинопоиск, Яндекс Афиша, а также продюсерский центр Яндекс Студия.)</t>
  </si>
  <si>
    <t>Yandex N.V. (registered in Netherlands)</t>
  </si>
  <si>
    <t>Russia's largest search engine and one of Europe's biggest TECH company</t>
  </si>
  <si>
    <t>Free Cash Flow</t>
  </si>
  <si>
    <t>Historical Financial Ratios</t>
  </si>
  <si>
    <t>Price/Earnings (P/E)</t>
  </si>
  <si>
    <t>Price/Book Value (P/BV)</t>
  </si>
  <si>
    <t>Dividend Yield</t>
  </si>
  <si>
    <t>Quarters and Years</t>
  </si>
  <si>
    <t>Search and Portal</t>
  </si>
  <si>
    <t xml:space="preserve">Share of Russian search market, % </t>
  </si>
  <si>
    <t xml:space="preserve">Search share on Android, % </t>
  </si>
  <si>
    <t xml:space="preserve">Search share on iOS, % </t>
  </si>
  <si>
    <t>Latest information up to and including updates from Second Quarter 2022</t>
  </si>
  <si>
    <t>Ни сама Yandex N.V., ни какие-либо из её дочерних компаний не находятся под санкциями США, Евросоюза, Швейцарии или Великобритании. Яндекс продолжает внимательно следить за развитием ситуации в этом отношении.</t>
  </si>
  <si>
    <t>Значительный прирост прибыли в первую очередь объясняется улучшением операционной эффективности большинства ключевых направлений сегмента, а также ориентацией всей группы компаний на увеличение денежных поступлений и более строгий контроль затрат. Это выражалось в том числе в ограничении найма новых сотрудников, оптимизации маркетинговых и прочих накладных расходов.</t>
  </si>
  <si>
    <t xml:space="preserve">On February 28, 2022, Nasdaq and the New York Stock Exchange suspended the trading in securities of a number of companies with material operations in Russia, including Yandex N.V. Class A shares, and as of the reporting date, trading in our Class A shares remains halted. There is still no clarity on when and whether trading may be resumed. The trading on the Moscow Exchange continues, however the international settlement systems remain closed for trading in rubles and in any securities of Russian businesses, and it is currently not possible for trades to settle between shareholders that acquired our shares on Nasdaq and investors on the Moscow Exchange. The liquidity of our shares remains limited to the number of shares held in the Russian National Stock Depository (NSD) system. The situation has been further complicated by the sanctions that have been imposed on the NSD and the impact such sanctions have had on the relationships within settlement systems. We continue to review different options to find a workable solution for our shareholders to trade our shares. </t>
  </si>
  <si>
    <t xml:space="preserve">Corporate and Subsequent Events </t>
  </si>
  <si>
    <t xml:space="preserve">On April 28, 2022, Yandex announced that its principal Russian operating subsidiary, Yandex LLC, has reached an agreement in principle with VK to sell Yandex’s news aggregation platform and infotainment service Zen. Definitive binding documentation has not yet been signed. The transaction would be subject to the approval of Russian Federal Anti- Monopoly Service (FAS). </t>
  </si>
  <si>
    <t xml:space="preserve">On June 23, 2022, Arkady Volozh, the company’s co-founder, stepped down with immediate effect from his positions as Executive Director and Chief Executive Officer of Yandex N.V. and from his board and executive positions with its international subsidiaries. As the settlor of a trust which holds Class B shares in the Company for the benefit of his family, Mr. Volozh has given an irrevocable undertaking to the trustee not to instruct the trustee as to how to vote such Class B shares for so long as Arkady remains subject to sanctions. Pursuant to the terms of the trust, the trustee will vote such shares on all matters proposed to the shareholders in accordance with the recommendations of the independent members of the Board of Directors. </t>
  </si>
  <si>
    <t xml:space="preserve">On June 22, 2022, Yandex announced that its 2022 Annual General Meeting of Shareholders (AGM) will be held later this year. The date will be communicated in due course. </t>
  </si>
  <si>
    <t xml:space="preserve">In June 2022, Yandex announced that it has completed its purchase of 93.2% in aggregate principal amount of its $1.25 billion 0.75% Convertible Notes due 2025 (the “Notes”) pursuant to a Purchase Agreement dated June 15, 2022. Following the amendment of the terms of the Notes made on June 10, 2022, Yandex also has a call option to redeem all of the remaining Notes pursuant to certain conditions, and Yandex anticipates that all of such remaining Notes will either be purchased or redeemed on or prior to September 12, 2022. </t>
  </si>
  <si>
    <t xml:space="preserve">Neither Yandex N.V. nor any of its subsidiaries is a target of sanctions in the United States, European Union, Switzerland or United Kingdom, and the Yandex group is not owned or controlled by any persons who have been designed under such sanctions. Yandex continues to closely monitor developments in this regard. </t>
  </si>
  <si>
    <t>Income Statement</t>
  </si>
  <si>
    <t>Cash Flow Statement</t>
  </si>
  <si>
    <t>Balance Sheet Statement</t>
  </si>
  <si>
    <t>Depreciation and amortization</t>
  </si>
  <si>
    <t>Total operating costs and expenses</t>
  </si>
  <si>
    <t>Income/(loss) from operations</t>
  </si>
  <si>
    <t>Interest Income</t>
  </si>
  <si>
    <t>Interest Expense</t>
  </si>
  <si>
    <t>Income tax expense</t>
  </si>
  <si>
    <t>Net Income/(loss)</t>
  </si>
  <si>
    <t xml:space="preserve">Adjustments to reconcile net income/(loss) to net cash provided by/(used in) operating activities: </t>
  </si>
  <si>
    <t>Depreciation of property and equipment</t>
  </si>
  <si>
    <t>Amortization of intangible assets</t>
  </si>
  <si>
    <t>Amortization of content assets</t>
  </si>
  <si>
    <t>Operating lease right-of-use assets amortization and the lease liability accretion</t>
  </si>
  <si>
    <t xml:space="preserve">Amortization of debt discount and issuance costs </t>
  </si>
  <si>
    <t xml:space="preserve">Share-based compensation expense </t>
  </si>
  <si>
    <t xml:space="preserve">Deferred income tax expense/(benefit) </t>
  </si>
  <si>
    <t>Foreign exchange losses</t>
  </si>
  <si>
    <t xml:space="preserve">Loss from equity method investments </t>
  </si>
  <si>
    <t xml:space="preserve">Gain on restructuring of convertible debt </t>
  </si>
  <si>
    <t xml:space="preserve">Impairment of long-lived assets </t>
  </si>
  <si>
    <t xml:space="preserve">Provision for expected credit losses </t>
  </si>
  <si>
    <t xml:space="preserve">Changes in operating assets and liabilities excluding the effect of acquisitions: </t>
  </si>
  <si>
    <t>Accounts receivable, net</t>
  </si>
  <si>
    <t>Prepaid expenses</t>
  </si>
  <si>
    <t>Inventory</t>
  </si>
  <si>
    <t xml:space="preserve">Accounts payable, accrued and other liabilities and non-income taxes payable </t>
  </si>
  <si>
    <t xml:space="preserve">Deferred revenue </t>
  </si>
  <si>
    <t xml:space="preserve">Other assets </t>
  </si>
  <si>
    <t xml:space="preserve">Content assets </t>
  </si>
  <si>
    <t xml:space="preserve">Content liabilities </t>
  </si>
  <si>
    <t xml:space="preserve">CASH FLOWS PROVIDED BY/(USED IN) OPERATING ACTIVITIES: </t>
  </si>
  <si>
    <t xml:space="preserve">CASH FLOWS PROVIDED BY/(USED IN) INVESTING ACTIVITIES: </t>
  </si>
  <si>
    <t xml:space="preserve">Net cash provided by/(used in) operating activities </t>
  </si>
  <si>
    <t xml:space="preserve">Purchases of property and equipment and intangible assets </t>
  </si>
  <si>
    <t xml:space="preserve">Acquisitions of businesses, net of cash acquired </t>
  </si>
  <si>
    <t>Investments in marketable equity securities</t>
  </si>
  <si>
    <t xml:space="preserve">Proceeds from sale of marketable equity securities </t>
  </si>
  <si>
    <t xml:space="preserve">Investments in term deposits </t>
  </si>
  <si>
    <t>Maturities of term deposits</t>
  </si>
  <si>
    <t>Loans granted</t>
  </si>
  <si>
    <t xml:space="preserve">Proceeds from repayments of loans </t>
  </si>
  <si>
    <t xml:space="preserve">Other investing activities </t>
  </si>
  <si>
    <t xml:space="preserve">Net cash provided by/(used in) investing activities </t>
  </si>
  <si>
    <t xml:space="preserve">CASH FLOWS USED IN FINANCING ACTIVITIES </t>
  </si>
  <si>
    <t xml:space="preserve">Proceeds from exercise of share options </t>
  </si>
  <si>
    <t xml:space="preserve">Repayment of convertible debt </t>
  </si>
  <si>
    <t xml:space="preserve">Proceeds from issuance of debt </t>
  </si>
  <si>
    <t xml:space="preserve">Payment for finance leases </t>
  </si>
  <si>
    <t xml:space="preserve">Other financing activities </t>
  </si>
  <si>
    <t xml:space="preserve">Net cash used in financing activities </t>
  </si>
  <si>
    <t xml:space="preserve">Effect of exchange rate changes on cash and cash equivalents, and restricted cash and cash equivalents </t>
  </si>
  <si>
    <t xml:space="preserve">Net change in cash and cash equivalents, and restricted cash and cash equivalents </t>
  </si>
  <si>
    <t xml:space="preserve">Cash and cash equivalents, and restricted cash and cash equivalents, beginning of period </t>
  </si>
  <si>
    <t xml:space="preserve">Cash and cash equivalents, and restricted cash and cash equivalents, end of period </t>
  </si>
  <si>
    <t xml:space="preserve">ASSETS </t>
  </si>
  <si>
    <t>Cash and cash equivalents</t>
  </si>
  <si>
    <t>Term deposits</t>
  </si>
  <si>
    <t xml:space="preserve">Investments in marketable equity securities </t>
  </si>
  <si>
    <t>VAT reclaimable</t>
  </si>
  <si>
    <t>Funds receivable, net</t>
  </si>
  <si>
    <t xml:space="preserve">Other current assets </t>
  </si>
  <si>
    <t xml:space="preserve">Total current assets </t>
  </si>
  <si>
    <t>Goodwill</t>
  </si>
  <si>
    <t xml:space="preserve">Property and equipment, net </t>
  </si>
  <si>
    <t xml:space="preserve">Operating lease right-of-use assets </t>
  </si>
  <si>
    <t>Intangible assets, net</t>
  </si>
  <si>
    <t>Content assets, net</t>
  </si>
  <si>
    <t xml:space="preserve">Equity method investments </t>
  </si>
  <si>
    <t>Deferred tax assets</t>
  </si>
  <si>
    <t>Long-term prepaid expenses</t>
  </si>
  <si>
    <t xml:space="preserve">Other non-current assets </t>
  </si>
  <si>
    <t xml:space="preserve">Total non-current assets </t>
  </si>
  <si>
    <t xml:space="preserve">TOTAL ASSETS </t>
  </si>
  <si>
    <t xml:space="preserve">LIABILITIES AND SHAREHOLDERS’ EQUITY </t>
  </si>
  <si>
    <t xml:space="preserve">Accounts payable, accrued and other liabilities </t>
  </si>
  <si>
    <t>Debt, current portion</t>
  </si>
  <si>
    <t xml:space="preserve">Income and non-income taxes payable </t>
  </si>
  <si>
    <t xml:space="preserve">Total current liabilities </t>
  </si>
  <si>
    <t xml:space="preserve">Debt, non-current portion </t>
  </si>
  <si>
    <t xml:space="preserve">Operating lease liabilities </t>
  </si>
  <si>
    <t xml:space="preserve">Finance lease liabilities </t>
  </si>
  <si>
    <t xml:space="preserve">Deferred tax liabilities </t>
  </si>
  <si>
    <t xml:space="preserve">Other accrued liabilities </t>
  </si>
  <si>
    <t xml:space="preserve">Total non-current liabilities </t>
  </si>
  <si>
    <t xml:space="preserve">Total liabilities </t>
  </si>
  <si>
    <t>Additional paid-in capital</t>
  </si>
  <si>
    <t>Accumulated other comprehensive income</t>
  </si>
  <si>
    <t xml:space="preserve">Retained earnings </t>
  </si>
  <si>
    <t xml:space="preserve">Total equity attributable to Yandex N.V. </t>
  </si>
  <si>
    <t xml:space="preserve">Noncontrolling interests </t>
  </si>
  <si>
    <t>Total shareholders’ equity</t>
  </si>
  <si>
    <t xml:space="preserve">TOTAL LIABILITIES AND SHAREHOLDERS’ EQUITY </t>
  </si>
  <si>
    <t>Cost of revenues as a % of revenues</t>
  </si>
  <si>
    <t>Revenue growth Y/Y %</t>
  </si>
  <si>
    <t>Revenue growth Q/Q %</t>
  </si>
  <si>
    <t>Profit growth Q/Q %</t>
  </si>
  <si>
    <t>Gross Profit margin %</t>
  </si>
  <si>
    <t>Net Profit margin %</t>
  </si>
  <si>
    <t>Operating Profit margin %</t>
  </si>
  <si>
    <t xml:space="preserve">Other income/(loss), net </t>
  </si>
  <si>
    <t>Product development as a % of revenues</t>
  </si>
  <si>
    <t>SGA as a % of revenues</t>
  </si>
  <si>
    <t>Depreciation and amortization as a % of revenues</t>
  </si>
  <si>
    <t>Total operating expenses as a % of revenues</t>
  </si>
  <si>
    <t>In Billions of Rubles (unless stated otherwise)</t>
  </si>
  <si>
    <t>Adjusted EBITDA margin %</t>
  </si>
  <si>
    <t>Sales, general and administrative (includes part stock based compensation)</t>
  </si>
  <si>
    <t>Product development (includes part stock based compensation)</t>
  </si>
  <si>
    <t xml:space="preserve"> </t>
  </si>
  <si>
    <t>Free Cash Flow Q/Q %</t>
  </si>
  <si>
    <t>Cost of revenues (includes Traffic Acquision Cost)</t>
  </si>
  <si>
    <t>The total number of shares issued and outstanding as of June 30, 2022 was 358,940,491, including 323,241,816 Class A shares, 35,698,674 Class B shares</t>
  </si>
  <si>
    <t>Other</t>
  </si>
  <si>
    <t>Treasury shares at cost</t>
  </si>
  <si>
    <t>GMV</t>
  </si>
  <si>
    <t>Revenues Ex-Traffic Acquisition Costs</t>
  </si>
  <si>
    <t>Adjusted EBITDA</t>
  </si>
  <si>
    <t>% of Total Revenue of Yandex</t>
  </si>
  <si>
    <t>Revenue growth q/q %</t>
  </si>
  <si>
    <t>RideTech (Яндекс Такси, Яндекс Драйв, Скутеры)</t>
  </si>
  <si>
    <t>E-commerce (Яндекс Маркет, Яндекс Лавка)</t>
  </si>
  <si>
    <t>Online-to-Offline (Яндекс Еда, Яндекс Доставка и Логистический бизнес)</t>
  </si>
  <si>
    <t>Marketplace's SKU(Единица запасов товара) in millions</t>
  </si>
  <si>
    <t>Number of active buyers on Yandex Market in millions</t>
  </si>
  <si>
    <t>Number of active sellers on Yandex Market in thousands</t>
  </si>
  <si>
    <t>Adjusted EBITDA for E-commerce, Mobility and Delivery</t>
  </si>
  <si>
    <t>% to Total Adjusted EBTIDA</t>
  </si>
  <si>
    <t>Classifieds (Auto.ru, Yandex Realty, Yandex Rent)</t>
  </si>
  <si>
    <t>Rest of the revenue (The Other Business Units and Initiatives segment includes our self-driving vehicles business (Yandex SDG), Zen, Yandex Cloud, Yandex Education, Devices, FinTech, Toloka, RouteQ and number of other experiments.)</t>
  </si>
  <si>
    <t>Business Analysis of Yandex for Second Quarter 2022</t>
  </si>
  <si>
    <t xml:space="preserve">Other Business Units and Initiatives revenues increased 107% year-on-year in Q2 2022, driven mainly by Devices, Cloud and Education. Devices revenue increased 165% year-on-year to RUB 4.3 billion in Q2 2022 driven by solid demand for our smart devices, including the recently launched second generation of the flagship Yandex Station, supported by the gradual recovery of logistics and production in China after COVID-related lockdowns. Cloud revenue grew 207% year-on-year, which was driven by the increasing demand for Cloud services and solid improvement in our market share on the back of the product portfolio expansion and changing competitive landscape on the domestic market. </t>
  </si>
  <si>
    <t xml:space="preserve">The adjusted EBITDA loss amounted to RUB 2.9 billion (including RUB 1.5 billion investments on SDG), compared to RUB 2.8 billion in Q2 2021. The segment demonstrated a material improvement of relative losses as a percentage of revenue primarily driven by solid performance in Cloud and Devices, which have now both reached positive Adjusted EBITDA for the first time. </t>
  </si>
  <si>
    <t>Number of employees in units</t>
  </si>
  <si>
    <t>Operating Costs Y/Y %</t>
  </si>
  <si>
    <t>Operating Costs Q/Q %</t>
  </si>
  <si>
    <t>Operating Costs as % of Total Revenue</t>
  </si>
  <si>
    <r>
      <rPr>
        <b/>
        <sz val="12"/>
        <color theme="1"/>
        <rFont val="Calibri"/>
        <family val="2"/>
        <scheme val="minor"/>
      </rPr>
      <t>Adjusted EBITDA</t>
    </r>
    <r>
      <rPr>
        <sz val="12"/>
        <color theme="1"/>
        <rFont val="Calibri"/>
        <family val="2"/>
        <scheme val="minor"/>
      </rPr>
      <t xml:space="preserve"> means U.S. GAAP net income/(loss) plus (1) depreciation and amortization, (2) SBC expense, (3) interest
expense, (4) income tax expense, (5) expenses related to the contingent compensation payable to employees in connection with certain business combinations, (6) loss from equity method investments, (7) impairment of goodwill and other intangible assets, less (1) interest income and (2) other income/(loss), net and (3) gain on restructuring of convertible debt.</t>
    </r>
  </si>
  <si>
    <t>Cost contributions by each segment:</t>
  </si>
  <si>
    <t>CAPEX (capital expenditure)</t>
  </si>
  <si>
    <t>Market Cap 709 billion rubles (17/09/22)</t>
  </si>
  <si>
    <t xml:space="preserve">Income/(Loss) from equity method investments </t>
  </si>
  <si>
    <r>
      <t xml:space="preserve">Adjusted Net Income/(loss) </t>
    </r>
    <r>
      <rPr>
        <sz val="12"/>
        <color theme="1"/>
        <rFont val="Calibri"/>
        <family val="2"/>
        <scheme val="minor"/>
      </rPr>
      <t>Add: SBC expense + Add: compensation expense related to contingent consideration + Less: foreign exchange gains/(losses) + Add: income tax attributable to foreign exchange gains/(losses) + Add: amortization of debt discount and issuance costs + Less: income tax attributable to amortization of debt discount and issuance costs + Adjusted net income/(loss)</t>
    </r>
  </si>
  <si>
    <r>
      <rPr>
        <b/>
        <sz val="12"/>
        <color theme="1"/>
        <rFont val="Calibri"/>
        <family val="2"/>
        <scheme val="minor"/>
      </rPr>
      <t>EBITDA</t>
    </r>
    <r>
      <rPr>
        <sz val="12"/>
        <color theme="1"/>
        <rFont val="Calibri"/>
        <family val="2"/>
        <scheme val="minor"/>
      </rPr>
      <t xml:space="preserve"> (Net Income + Taxes + Interest Expense + Depreciation &amp; Amortization)</t>
    </r>
  </si>
  <si>
    <t>Repurchases of share options</t>
  </si>
  <si>
    <t>Payment of overdraft borrowings</t>
  </si>
  <si>
    <t xml:space="preserve">Investments in debt securities </t>
  </si>
  <si>
    <t>Convertible 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</si>
</sst>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 "/>
    <numFmt numFmtId="166" formatCode="#,##0.0;\(#,##0.0\)\ \ "/>
  </numFmts>
  <fonts count="12">
    <font>
      <sz val="12"/>
      <color theme="1"/>
      <name val="Calibri"/>
      <family val="2"/>
      <scheme val="minor"/>
    </font>
    <font>
      <b/>
      <sz val="12"/>
      <color theme="1"/>
      <name val="Calibri"/>
      <family val="2"/>
      <scheme val="minor"/>
    </font>
    <font>
      <sz val="8"/>
      <name val="Calibri"/>
      <family val="2"/>
      <scheme val="minor"/>
    </font>
    <font>
      <sz val="14"/>
      <color theme="1"/>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sz val="12"/>
      <color theme="1"/>
      <name val="Calibri (Body)"/>
    </font>
    <font>
      <b/>
      <sz val="14"/>
      <color rgb="FFFF0000"/>
      <name val="Calibri"/>
      <family val="2"/>
      <scheme val="minor"/>
    </font>
    <font>
      <sz val="14"/>
      <color theme="1"/>
      <name val="ArialMT"/>
    </font>
    <font>
      <i/>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7"/>
        <bgColor indexed="64"/>
      </patternFill>
    </fill>
    <fill>
      <patternFill patternType="solid">
        <fgColor theme="8" tint="0.39997558519241921"/>
        <bgColor indexed="64"/>
      </patternFill>
    </fill>
    <fill>
      <patternFill patternType="solid">
        <fgColor rgb="FF9BC2E7"/>
        <bgColor indexed="64"/>
      </patternFill>
    </fill>
  </fills>
  <borders count="1">
    <border>
      <left/>
      <right/>
      <top/>
      <bottom/>
      <diagonal/>
    </border>
  </borders>
  <cellStyleXfs count="1">
    <xf numFmtId="0" fontId="0" fillId="0" borderId="0"/>
  </cellStyleXfs>
  <cellXfs count="43">
    <xf numFmtId="0" fontId="0" fillId="0" borderId="0" xfId="0"/>
    <xf numFmtId="0" fontId="0" fillId="5" borderId="0" xfId="0" applyFill="1"/>
    <xf numFmtId="0" fontId="3" fillId="0" borderId="0" xfId="0" applyFont="1"/>
    <xf numFmtId="0" fontId="0" fillId="0" borderId="0" xfId="0" applyFont="1"/>
    <xf numFmtId="0" fontId="4" fillId="5" borderId="0" xfId="0" applyFont="1" applyFill="1"/>
    <xf numFmtId="164" fontId="0" fillId="0" borderId="0" xfId="0" applyNumberFormat="1"/>
    <xf numFmtId="164" fontId="0" fillId="0" borderId="0" xfId="0" applyNumberFormat="1" applyFill="1"/>
    <xf numFmtId="164" fontId="0" fillId="2" borderId="0" xfId="0" applyNumberFormat="1" applyFill="1"/>
    <xf numFmtId="164" fontId="0" fillId="2" borderId="0" xfId="0" applyNumberFormat="1" applyFill="1" applyAlignment="1">
      <alignment horizontal="right"/>
    </xf>
    <xf numFmtId="164" fontId="0" fillId="6" borderId="0" xfId="0" applyNumberFormat="1" applyFill="1"/>
    <xf numFmtId="164" fontId="0" fillId="0" borderId="0" xfId="0" applyNumberFormat="1" applyAlignment="1">
      <alignment horizontal="left"/>
    </xf>
    <xf numFmtId="164" fontId="0" fillId="4" borderId="0" xfId="0" applyNumberFormat="1" applyFont="1" applyFill="1"/>
    <xf numFmtId="164" fontId="0" fillId="3" borderId="0" xfId="0" applyNumberFormat="1" applyFill="1"/>
    <xf numFmtId="164" fontId="1" fillId="0" borderId="0" xfId="0" applyNumberFormat="1" applyFont="1"/>
    <xf numFmtId="164" fontId="1" fillId="4" borderId="0" xfId="0" applyNumberFormat="1" applyFont="1" applyFill="1"/>
    <xf numFmtId="164" fontId="0" fillId="4" borderId="0" xfId="0" applyNumberFormat="1" applyFill="1"/>
    <xf numFmtId="164" fontId="0" fillId="0" borderId="0" xfId="0" applyNumberFormat="1" applyFont="1"/>
    <xf numFmtId="164" fontId="1" fillId="0" borderId="0" xfId="0" applyNumberFormat="1" applyFont="1" applyFill="1"/>
    <xf numFmtId="164" fontId="0" fillId="0" borderId="0" xfId="0" applyNumberFormat="1" applyFont="1" applyFill="1"/>
    <xf numFmtId="10" fontId="0" fillId="0" borderId="0" xfId="0" applyNumberFormat="1"/>
    <xf numFmtId="164" fontId="0" fillId="7" borderId="0" xfId="0" applyNumberFormat="1" applyFill="1"/>
    <xf numFmtId="164" fontId="1" fillId="7" borderId="0" xfId="0" applyNumberFormat="1" applyFont="1" applyFill="1"/>
    <xf numFmtId="164" fontId="0" fillId="0" borderId="0" xfId="0" applyNumberFormat="1" applyAlignment="1">
      <alignment wrapText="1"/>
    </xf>
    <xf numFmtId="164" fontId="5" fillId="0" borderId="0" xfId="0" applyNumberFormat="1" applyFont="1"/>
    <xf numFmtId="164" fontId="8" fillId="0" borderId="0" xfId="0" applyNumberFormat="1" applyFont="1"/>
    <xf numFmtId="164" fontId="9" fillId="0" borderId="0" xfId="0" applyNumberFormat="1" applyFont="1"/>
    <xf numFmtId="0" fontId="0" fillId="6" borderId="0" xfId="0" applyFill="1"/>
    <xf numFmtId="0" fontId="4" fillId="6" borderId="0" xfId="0" applyFont="1" applyFill="1"/>
    <xf numFmtId="0" fontId="10" fillId="0" borderId="0" xfId="0" applyFont="1"/>
    <xf numFmtId="166" fontId="0" fillId="0" borderId="0" xfId="0" applyNumberFormat="1"/>
    <xf numFmtId="164" fontId="0" fillId="0" borderId="0" xfId="0" applyNumberFormat="1" applyAlignment="1">
      <alignment horizontal="right"/>
    </xf>
    <xf numFmtId="164" fontId="0" fillId="0" borderId="0" xfId="0" applyNumberFormat="1" applyFont="1" applyAlignment="1">
      <alignment horizontal="right"/>
    </xf>
    <xf numFmtId="164" fontId="11" fillId="0" borderId="0" xfId="0" applyNumberFormat="1" applyFont="1"/>
    <xf numFmtId="164" fontId="1" fillId="0" borderId="0" xfId="0" applyNumberFormat="1" applyFont="1" applyAlignment="1">
      <alignment wrapText="1"/>
    </xf>
    <xf numFmtId="164" fontId="6" fillId="3" borderId="0" xfId="0" applyNumberFormat="1" applyFont="1" applyFill="1" applyAlignment="1">
      <alignment wrapText="1"/>
    </xf>
    <xf numFmtId="164" fontId="0" fillId="3" borderId="0" xfId="0" applyNumberFormat="1" applyFill="1" applyAlignment="1">
      <alignment wrapText="1"/>
    </xf>
    <xf numFmtId="164" fontId="7" fillId="3" borderId="0" xfId="0" applyNumberFormat="1" applyFont="1" applyFill="1" applyAlignment="1">
      <alignment wrapText="1"/>
    </xf>
    <xf numFmtId="164" fontId="5" fillId="3" borderId="0" xfId="0" applyNumberFormat="1" applyFont="1" applyFill="1" applyAlignment="1">
      <alignment wrapText="1"/>
    </xf>
    <xf numFmtId="164" fontId="0" fillId="2" borderId="0" xfId="0" applyNumberFormat="1" applyFill="1" applyAlignment="1">
      <alignment wrapText="1"/>
    </xf>
    <xf numFmtId="164" fontId="0" fillId="2" borderId="0" xfId="0" applyNumberFormat="1" applyFill="1" applyAlignment="1">
      <alignment horizontal="right" wrapText="1"/>
    </xf>
    <xf numFmtId="164" fontId="1" fillId="6" borderId="0" xfId="0" applyNumberFormat="1" applyFont="1" applyFill="1" applyAlignment="1">
      <alignment wrapText="1"/>
    </xf>
    <xf numFmtId="164" fontId="0" fillId="6" borderId="0" xfId="0" applyNumberFormat="1" applyFill="1" applyAlignment="1">
      <alignment wrapText="1"/>
    </xf>
    <xf numFmtId="10" fontId="0" fillId="0" borderId="0" xfId="0" applyNumberFormat="1" applyAlignment="1">
      <alignment wrapText="1"/>
    </xf>
  </cellXfs>
  <cellStyles count="1">
    <cellStyle name="Normal" xfId="0" builtinId="0"/>
  </cellStyles>
  <dxfs count="0"/>
  <tableStyles count="0" defaultTableStyle="TableStyleMedium2" defaultPivotStyle="PivotStyleLight16"/>
  <colors>
    <mruColors>
      <color rgb="FF9BC2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EB290-2C40-3F46-9097-A13FF61BD39D}">
  <dimension ref="A1:AK263"/>
  <sheetViews>
    <sheetView tabSelected="1" zoomScale="115" workbookViewId="0">
      <pane xSplit="3" ySplit="7" topLeftCell="E8" activePane="bottomRight" state="frozen"/>
      <selection pane="topRight" activeCell="D1" sqref="D1"/>
      <selection pane="bottomLeft" activeCell="A7" sqref="A7"/>
      <selection pane="bottomRight" activeCell="L14" sqref="L14"/>
    </sheetView>
  </sheetViews>
  <sheetFormatPr baseColWidth="10" defaultRowHeight="16"/>
  <cols>
    <col min="1" max="1" width="4.5" style="5" customWidth="1"/>
    <col min="2" max="2" width="4.6640625" style="5" customWidth="1"/>
    <col min="3" max="3" width="47.33203125" style="5" customWidth="1"/>
    <col min="4" max="16384" width="10.83203125" style="5"/>
  </cols>
  <sheetData>
    <row r="1" spans="3:37" s="12" customFormat="1"/>
    <row r="2" spans="3:37" s="12" customFormat="1" ht="22">
      <c r="C2" s="34" t="s">
        <v>34</v>
      </c>
      <c r="D2" s="35"/>
      <c r="E2" s="35"/>
      <c r="F2" s="35"/>
      <c r="G2" s="35"/>
      <c r="H2" s="35"/>
      <c r="I2" s="35"/>
      <c r="J2" s="35"/>
      <c r="K2" s="35"/>
      <c r="L2" s="35"/>
      <c r="M2" s="35"/>
      <c r="N2" s="35"/>
      <c r="O2" s="35"/>
      <c r="P2" s="35"/>
      <c r="Q2" s="35"/>
      <c r="R2" s="35"/>
      <c r="S2" s="35"/>
      <c r="T2" s="35"/>
      <c r="U2" s="35"/>
      <c r="V2" s="35"/>
    </row>
    <row r="3" spans="3:37" s="12" customFormat="1" ht="44">
      <c r="C3" s="34" t="s">
        <v>35</v>
      </c>
      <c r="D3" s="35"/>
      <c r="E3" s="35"/>
      <c r="F3" s="35"/>
      <c r="G3" s="35"/>
      <c r="H3" s="35"/>
      <c r="I3" s="35"/>
      <c r="J3" s="35"/>
      <c r="K3" s="35"/>
      <c r="L3" s="35"/>
      <c r="M3" s="35"/>
      <c r="N3" s="35"/>
      <c r="O3" s="35"/>
      <c r="P3" s="35"/>
      <c r="Q3" s="35"/>
      <c r="R3" s="35"/>
      <c r="S3" s="35"/>
      <c r="T3" s="35"/>
      <c r="U3" s="35"/>
      <c r="V3" s="35"/>
    </row>
    <row r="4" spans="3:37" s="12" customFormat="1" ht="22">
      <c r="C4" s="34" t="s">
        <v>197</v>
      </c>
      <c r="D4" s="35"/>
      <c r="E4" s="35"/>
      <c r="F4" s="35"/>
      <c r="G4" s="35"/>
      <c r="H4" s="35"/>
      <c r="I4" s="35"/>
      <c r="J4" s="35"/>
      <c r="K4" s="35"/>
      <c r="L4" s="35"/>
      <c r="M4" s="35"/>
      <c r="N4" s="35"/>
      <c r="O4" s="35"/>
      <c r="P4" s="35"/>
      <c r="Q4" s="35"/>
      <c r="R4" s="35"/>
      <c r="S4" s="35"/>
      <c r="T4" s="35"/>
      <c r="U4" s="35"/>
      <c r="V4" s="35"/>
    </row>
    <row r="5" spans="3:37" s="12" customFormat="1" ht="19" customHeight="1">
      <c r="C5" s="36" t="s">
        <v>169</v>
      </c>
      <c r="D5" s="35"/>
      <c r="E5" s="35"/>
      <c r="F5" s="35"/>
      <c r="G5" s="35"/>
      <c r="H5" s="35"/>
      <c r="I5" s="35"/>
      <c r="J5" s="35"/>
      <c r="K5" s="35"/>
      <c r="L5" s="35"/>
      <c r="M5" s="35"/>
      <c r="N5" s="35"/>
      <c r="O5" s="35"/>
      <c r="P5" s="35"/>
      <c r="Q5" s="35"/>
      <c r="R5" s="35"/>
      <c r="S5" s="35"/>
      <c r="T5" s="35"/>
      <c r="U5" s="35"/>
      <c r="V5" s="35"/>
    </row>
    <row r="6" spans="3:37" s="12" customFormat="1" ht="20">
      <c r="C6" s="37" t="s">
        <v>162</v>
      </c>
      <c r="D6" s="35"/>
      <c r="E6" s="35"/>
      <c r="F6" s="35"/>
      <c r="G6" s="35"/>
      <c r="H6" s="35"/>
      <c r="I6" s="35"/>
      <c r="J6" s="35"/>
      <c r="K6" s="35"/>
      <c r="L6" s="35"/>
      <c r="M6" s="35"/>
      <c r="N6" s="35"/>
      <c r="O6" s="35"/>
      <c r="P6" s="35"/>
      <c r="Q6" s="35"/>
      <c r="R6" s="35"/>
      <c r="S6" s="35"/>
      <c r="T6" s="35"/>
      <c r="U6" s="35"/>
      <c r="V6" s="35"/>
    </row>
    <row r="7" spans="3:37" s="7" customFormat="1" ht="17">
      <c r="C7" s="38" t="s">
        <v>41</v>
      </c>
      <c r="D7" s="38" t="s">
        <v>16</v>
      </c>
      <c r="E7" s="38" t="s">
        <v>17</v>
      </c>
      <c r="F7" s="38" t="s">
        <v>18</v>
      </c>
      <c r="G7" s="38" t="s">
        <v>19</v>
      </c>
      <c r="H7" s="38" t="s">
        <v>1</v>
      </c>
      <c r="I7" s="39" t="s">
        <v>2</v>
      </c>
      <c r="J7" s="39" t="s">
        <v>3</v>
      </c>
      <c r="K7" s="39" t="s">
        <v>4</v>
      </c>
      <c r="L7" s="39" t="s">
        <v>5</v>
      </c>
      <c r="M7" s="39" t="s">
        <v>6</v>
      </c>
      <c r="N7" s="39" t="s">
        <v>7</v>
      </c>
      <c r="O7" s="39" t="s">
        <v>8</v>
      </c>
      <c r="P7" s="39" t="s">
        <v>9</v>
      </c>
      <c r="Q7" s="39" t="s">
        <v>10</v>
      </c>
      <c r="R7" s="39" t="s">
        <v>11</v>
      </c>
      <c r="S7" s="39" t="s">
        <v>12</v>
      </c>
      <c r="T7" s="39" t="s">
        <v>13</v>
      </c>
      <c r="U7" s="39" t="s">
        <v>14</v>
      </c>
      <c r="V7" s="39" t="s">
        <v>15</v>
      </c>
      <c r="AA7" s="8" t="s">
        <v>20</v>
      </c>
      <c r="AB7" s="8" t="s">
        <v>21</v>
      </c>
      <c r="AC7" s="8" t="s">
        <v>22</v>
      </c>
      <c r="AD7" s="8" t="s">
        <v>23</v>
      </c>
      <c r="AE7" s="8" t="s">
        <v>24</v>
      </c>
      <c r="AF7" s="8" t="s">
        <v>25</v>
      </c>
      <c r="AG7" s="8" t="s">
        <v>26</v>
      </c>
      <c r="AH7" s="8" t="s">
        <v>27</v>
      </c>
      <c r="AI7" s="8" t="s">
        <v>28</v>
      </c>
      <c r="AJ7" s="8" t="s">
        <v>29</v>
      </c>
      <c r="AK7" s="8" t="s">
        <v>30</v>
      </c>
    </row>
    <row r="8" spans="3:37" s="9" customFormat="1" ht="17">
      <c r="C8" s="40" t="s">
        <v>56</v>
      </c>
      <c r="D8" s="41"/>
      <c r="E8" s="41"/>
      <c r="F8" s="41"/>
      <c r="G8" s="41"/>
      <c r="H8" s="41"/>
      <c r="I8" s="41"/>
      <c r="J8" s="41"/>
      <c r="K8" s="41"/>
      <c r="L8" s="41"/>
      <c r="M8" s="41"/>
      <c r="N8" s="41"/>
      <c r="O8" s="41"/>
      <c r="P8" s="41"/>
      <c r="Q8" s="41"/>
      <c r="R8" s="41"/>
      <c r="S8" s="41"/>
      <c r="T8" s="41"/>
      <c r="U8" s="41"/>
      <c r="V8" s="41"/>
    </row>
    <row r="9" spans="3:37" ht="17">
      <c r="C9" s="33" t="s">
        <v>0</v>
      </c>
      <c r="D9" s="22"/>
      <c r="E9" s="22"/>
      <c r="F9" s="22"/>
      <c r="G9" s="22"/>
      <c r="H9" s="22"/>
      <c r="I9" s="22"/>
      <c r="J9" s="22"/>
      <c r="K9" s="22">
        <v>71.599999999999994</v>
      </c>
      <c r="L9" s="22">
        <v>73.135999999999996</v>
      </c>
      <c r="M9" s="22">
        <v>81.400000000000006</v>
      </c>
      <c r="N9" s="22">
        <v>91.305000000000007</v>
      </c>
      <c r="O9" s="22">
        <v>110.328</v>
      </c>
      <c r="P9" s="22">
        <v>106.01</v>
      </c>
      <c r="Q9" s="22">
        <v>117.75</v>
      </c>
      <c r="R9" s="22"/>
      <c r="S9" s="22"/>
      <c r="T9" s="22"/>
      <c r="U9" s="22"/>
      <c r="V9" s="22"/>
    </row>
    <row r="10" spans="3:37" ht="17">
      <c r="C10" s="22" t="s">
        <v>168</v>
      </c>
      <c r="D10" s="22"/>
      <c r="E10" s="22"/>
      <c r="F10" s="22"/>
      <c r="G10" s="22"/>
      <c r="H10" s="22"/>
      <c r="I10" s="22"/>
      <c r="J10" s="22"/>
      <c r="K10" s="22">
        <v>31.446000000000002</v>
      </c>
      <c r="L10" s="22">
        <v>34.042000000000002</v>
      </c>
      <c r="M10" s="22">
        <v>41.77</v>
      </c>
      <c r="N10" s="22">
        <v>45.670999999999999</v>
      </c>
      <c r="O10" s="22">
        <v>52.465000000000003</v>
      </c>
      <c r="P10" s="22">
        <v>51.011000000000003</v>
      </c>
      <c r="Q10" s="22">
        <v>48.72</v>
      </c>
      <c r="R10" s="22"/>
      <c r="S10" s="22"/>
      <c r="T10" s="22"/>
      <c r="U10" s="22"/>
      <c r="V10" s="22"/>
    </row>
    <row r="11" spans="3:37" ht="34">
      <c r="C11" s="22" t="s">
        <v>165</v>
      </c>
      <c r="D11" s="22"/>
      <c r="E11" s="22"/>
      <c r="F11" s="22"/>
      <c r="G11" s="22"/>
      <c r="H11" s="22"/>
      <c r="I11" s="22"/>
      <c r="J11" s="22"/>
      <c r="K11" s="22">
        <v>10.026999999999999</v>
      </c>
      <c r="L11" s="22">
        <v>11.009</v>
      </c>
      <c r="M11" s="22">
        <v>11.2</v>
      </c>
      <c r="N11" s="22">
        <v>12.222</v>
      </c>
      <c r="O11" s="22">
        <v>13.99</v>
      </c>
      <c r="P11" s="22">
        <v>19.161000000000001</v>
      </c>
      <c r="Q11" s="22">
        <v>16.8</v>
      </c>
      <c r="R11" s="22"/>
      <c r="S11" s="22"/>
      <c r="T11" s="22"/>
      <c r="U11" s="22"/>
      <c r="V11" s="22"/>
    </row>
    <row r="12" spans="3:37" ht="34">
      <c r="C12" s="22" t="s">
        <v>164</v>
      </c>
      <c r="D12" s="22"/>
      <c r="E12" s="22"/>
      <c r="F12" s="22"/>
      <c r="G12" s="22"/>
      <c r="H12" s="22"/>
      <c r="I12" s="22"/>
      <c r="J12" s="22"/>
      <c r="K12" s="22">
        <v>21.172999999999998</v>
      </c>
      <c r="L12" s="22">
        <v>23.094999999999999</v>
      </c>
      <c r="M12" s="22">
        <v>27.47</v>
      </c>
      <c r="N12" s="22">
        <v>32.960999999999999</v>
      </c>
      <c r="O12" s="22">
        <v>39.392000000000003</v>
      </c>
      <c r="P12" s="22">
        <v>40.805</v>
      </c>
      <c r="Q12" s="22">
        <v>35.700000000000003</v>
      </c>
      <c r="R12" s="22"/>
      <c r="S12" s="22"/>
      <c r="T12" s="22"/>
      <c r="U12" s="22"/>
      <c r="V12" s="22"/>
    </row>
    <row r="13" spans="3:37" ht="17">
      <c r="C13" s="22" t="s">
        <v>59</v>
      </c>
      <c r="D13" s="22"/>
      <c r="E13" s="22"/>
      <c r="F13" s="22"/>
      <c r="G13" s="22"/>
      <c r="H13" s="22"/>
      <c r="I13" s="22"/>
      <c r="J13" s="22"/>
      <c r="K13" s="22">
        <v>4.8449999999999998</v>
      </c>
      <c r="L13" s="22">
        <v>5.2569999999999997</v>
      </c>
      <c r="M13" s="22">
        <v>5.6</v>
      </c>
      <c r="N13" s="22">
        <v>6.1349999999999998</v>
      </c>
      <c r="O13" s="22">
        <v>7.0780000000000003</v>
      </c>
      <c r="P13" s="22">
        <v>7.4669999999999996</v>
      </c>
      <c r="Q13" s="22">
        <v>7.7</v>
      </c>
      <c r="R13" s="22"/>
      <c r="S13" s="22"/>
      <c r="T13" s="22"/>
      <c r="U13" s="22"/>
      <c r="V13" s="22"/>
    </row>
    <row r="14" spans="3:37" ht="17">
      <c r="C14" s="33" t="s">
        <v>60</v>
      </c>
      <c r="D14" s="22"/>
      <c r="E14" s="22"/>
      <c r="F14" s="22"/>
      <c r="G14" s="22"/>
      <c r="H14" s="22"/>
      <c r="I14" s="22"/>
      <c r="J14" s="22"/>
      <c r="K14" s="22">
        <v>67.491</v>
      </c>
      <c r="L14" s="22">
        <v>73.403000000000006</v>
      </c>
      <c r="M14" s="22">
        <v>86.1</v>
      </c>
      <c r="N14" s="22">
        <v>96.989000000000004</v>
      </c>
      <c r="O14" s="22">
        <v>112.931</v>
      </c>
      <c r="P14" s="22">
        <v>118.444</v>
      </c>
      <c r="Q14" s="22">
        <v>109</v>
      </c>
      <c r="R14" s="22"/>
      <c r="S14" s="22"/>
      <c r="T14" s="22"/>
      <c r="U14" s="22"/>
      <c r="V14" s="22"/>
    </row>
    <row r="15" spans="3:37" ht="17">
      <c r="C15" s="22" t="s">
        <v>61</v>
      </c>
      <c r="D15" s="22"/>
      <c r="E15" s="22"/>
      <c r="F15" s="22"/>
      <c r="G15" s="22"/>
      <c r="H15" s="22"/>
      <c r="I15" s="22"/>
      <c r="J15" s="22"/>
      <c r="K15" s="22">
        <v>4.1079999999999997</v>
      </c>
      <c r="L15" s="22">
        <v>-0.26700000000000002</v>
      </c>
      <c r="M15" s="22">
        <v>-4.7229999999999999</v>
      </c>
      <c r="N15" s="22">
        <v>-5.6840000000000002</v>
      </c>
      <c r="O15" s="22">
        <v>-2.6030000000000002</v>
      </c>
      <c r="P15" s="22">
        <v>-12.433999999999999</v>
      </c>
      <c r="Q15" s="22">
        <v>8.7460000000000004</v>
      </c>
      <c r="R15" s="22"/>
      <c r="S15" s="22"/>
      <c r="T15" s="22"/>
      <c r="U15" s="22"/>
      <c r="V15" s="22"/>
    </row>
    <row r="16" spans="3:37" ht="17">
      <c r="C16" s="22" t="s">
        <v>62</v>
      </c>
      <c r="D16" s="22"/>
      <c r="E16" s="22"/>
      <c r="F16" s="22"/>
      <c r="G16" s="22"/>
      <c r="H16" s="22"/>
      <c r="I16" s="22"/>
      <c r="J16" s="22"/>
      <c r="K16" s="22">
        <v>1.161</v>
      </c>
      <c r="L16" s="22">
        <v>1.177</v>
      </c>
      <c r="M16" s="22">
        <v>1.18</v>
      </c>
      <c r="N16" s="22">
        <v>1.1359999999999999</v>
      </c>
      <c r="O16" s="22">
        <v>1.1120000000000001</v>
      </c>
      <c r="P16" s="22">
        <v>1.3620000000000001</v>
      </c>
      <c r="Q16" s="22">
        <v>1.03</v>
      </c>
      <c r="R16" s="22"/>
      <c r="S16" s="22"/>
      <c r="T16" s="22"/>
      <c r="U16" s="22"/>
      <c r="V16" s="22"/>
    </row>
    <row r="17" spans="3:22" ht="17">
      <c r="C17" s="22" t="s">
        <v>63</v>
      </c>
      <c r="D17" s="22"/>
      <c r="E17" s="22"/>
      <c r="F17" s="22"/>
      <c r="G17" s="22"/>
      <c r="H17" s="22"/>
      <c r="I17" s="22"/>
      <c r="J17" s="22"/>
      <c r="K17" s="22">
        <v>-0.747</v>
      </c>
      <c r="L17" s="22">
        <v>-0.79300000000000004</v>
      </c>
      <c r="M17" s="22">
        <v>-0.86099999999999999</v>
      </c>
      <c r="N17" s="22">
        <v>-0.93799999999999994</v>
      </c>
      <c r="O17" s="22">
        <v>-1.119</v>
      </c>
      <c r="P17" s="22">
        <v>-0.62</v>
      </c>
      <c r="Q17" s="22">
        <v>-1.109</v>
      </c>
      <c r="R17" s="22"/>
      <c r="S17" s="22"/>
      <c r="T17" s="22"/>
      <c r="U17" s="22"/>
      <c r="V17" s="22"/>
    </row>
    <row r="18" spans="3:22" ht="17">
      <c r="C18" s="22" t="s">
        <v>64</v>
      </c>
      <c r="D18" s="22"/>
      <c r="E18" s="22"/>
      <c r="F18" s="22"/>
      <c r="G18" s="22"/>
      <c r="H18" s="22"/>
      <c r="I18" s="22"/>
      <c r="J18" s="22"/>
      <c r="K18" s="22">
        <v>3.964</v>
      </c>
      <c r="L18" s="22">
        <v>3.7949999999999999</v>
      </c>
      <c r="M18" s="22">
        <v>0.48499999999999999</v>
      </c>
      <c r="N18" s="22">
        <v>1.1220000000000001</v>
      </c>
      <c r="O18" s="22">
        <v>2.028</v>
      </c>
      <c r="P18" s="22">
        <v>2.5179999999999998</v>
      </c>
      <c r="Q18" s="22">
        <v>3.7320000000000002</v>
      </c>
      <c r="R18" s="22"/>
      <c r="S18" s="22"/>
      <c r="T18" s="22"/>
      <c r="U18" s="22"/>
      <c r="V18" s="22"/>
    </row>
    <row r="19" spans="3:22" ht="17">
      <c r="C19" s="22" t="s">
        <v>76</v>
      </c>
      <c r="D19" s="22"/>
      <c r="E19" s="22"/>
      <c r="F19" s="22"/>
      <c r="G19" s="22"/>
      <c r="H19" s="22"/>
      <c r="I19" s="22"/>
      <c r="J19" s="22"/>
      <c r="K19" s="22">
        <v>0</v>
      </c>
      <c r="L19" s="22">
        <v>0</v>
      </c>
      <c r="M19" s="22">
        <v>0</v>
      </c>
      <c r="N19" s="22">
        <v>0</v>
      </c>
      <c r="O19" s="22">
        <v>0</v>
      </c>
      <c r="P19" s="22">
        <v>0</v>
      </c>
      <c r="Q19" s="22">
        <v>9.3000000000000007</v>
      </c>
      <c r="R19" s="22"/>
      <c r="S19" s="22"/>
      <c r="T19" s="22"/>
      <c r="U19" s="22"/>
      <c r="V19" s="22"/>
    </row>
    <row r="20" spans="3:22" ht="17">
      <c r="C20" s="22" t="s">
        <v>198</v>
      </c>
      <c r="D20" s="22"/>
      <c r="E20" s="22"/>
      <c r="F20" s="22"/>
      <c r="G20" s="22"/>
      <c r="H20" s="22"/>
      <c r="I20" s="22"/>
      <c r="J20" s="22"/>
      <c r="K20" s="22">
        <v>0</v>
      </c>
      <c r="L20" s="22">
        <v>0</v>
      </c>
      <c r="M20" s="22">
        <v>5.0000000000000001E-3</v>
      </c>
      <c r="N20" s="22">
        <v>0</v>
      </c>
      <c r="O20" s="22">
        <v>3.8250000000000002</v>
      </c>
      <c r="P20" s="22">
        <v>-0.36499999999999999</v>
      </c>
      <c r="Q20" s="22">
        <v>8.5999999999999993E-2</v>
      </c>
      <c r="R20" s="22"/>
      <c r="S20" s="22"/>
      <c r="T20" s="22"/>
      <c r="U20" s="22"/>
      <c r="V20" s="22"/>
    </row>
    <row r="21" spans="3:22" ht="17">
      <c r="C21" s="22" t="s">
        <v>157</v>
      </c>
      <c r="D21" s="22"/>
      <c r="E21" s="22"/>
      <c r="F21" s="22"/>
      <c r="G21" s="22"/>
      <c r="H21" s="22"/>
      <c r="I21" s="22"/>
      <c r="J21" s="22"/>
      <c r="K21" s="22">
        <v>-0.65500000000000003</v>
      </c>
      <c r="L21" s="22">
        <v>0.45900000000000002</v>
      </c>
      <c r="M21" s="22">
        <v>0.23</v>
      </c>
      <c r="N21" s="22">
        <v>2.69</v>
      </c>
      <c r="O21" s="22">
        <v>-2.048</v>
      </c>
      <c r="P21" s="22">
        <v>1.538</v>
      </c>
      <c r="Q21" s="22">
        <v>-6.1</v>
      </c>
      <c r="R21" s="22"/>
      <c r="S21" s="22"/>
      <c r="T21" s="22"/>
      <c r="U21" s="22"/>
      <c r="V21" s="22"/>
    </row>
    <row r="22" spans="3:22" ht="34">
      <c r="C22" s="22" t="s">
        <v>200</v>
      </c>
      <c r="D22" s="22"/>
      <c r="E22" s="22"/>
      <c r="F22" s="22"/>
      <c r="G22" s="22"/>
      <c r="H22" s="22"/>
      <c r="I22" s="22"/>
      <c r="J22" s="22"/>
      <c r="K22" s="22">
        <f>K25+K18+(-K17)+K13</f>
        <v>9.4609999999999985</v>
      </c>
      <c r="L22" s="22">
        <f>L25+L18+(-L17)+L13</f>
        <v>6.625</v>
      </c>
      <c r="M22" s="22">
        <f>M25+M18+(-M17)+M13</f>
        <v>2.282</v>
      </c>
      <c r="N22" s="22">
        <f>N25+N18+(-N17)+N13</f>
        <v>4.2849999999999993</v>
      </c>
      <c r="O22" s="22">
        <f>O25+O18+(-O17)+O13</f>
        <v>7.3639999999999999</v>
      </c>
      <c r="P22" s="22">
        <f>P25+P18+(-P17)+P13</f>
        <v>-2.432000000000003</v>
      </c>
      <c r="Q22" s="22">
        <f>Q25+Q18+(-Q17)+Q13</f>
        <v>20.597000000000001</v>
      </c>
      <c r="R22" s="22"/>
      <c r="S22" s="22"/>
      <c r="T22" s="22"/>
      <c r="U22" s="22"/>
      <c r="V22" s="22"/>
    </row>
    <row r="23" spans="3:22" ht="162" customHeight="1">
      <c r="C23" s="22" t="s">
        <v>194</v>
      </c>
      <c r="D23" s="22"/>
      <c r="E23" s="22"/>
      <c r="F23" s="22"/>
      <c r="G23" s="22"/>
      <c r="H23" s="22"/>
      <c r="I23" s="22"/>
      <c r="J23" s="22"/>
      <c r="K23" s="22">
        <v>13.768000000000001</v>
      </c>
      <c r="L23" s="22">
        <v>11.021000000000001</v>
      </c>
      <c r="M23" s="22">
        <v>5.78</v>
      </c>
      <c r="N23" s="22"/>
      <c r="O23" s="22">
        <v>9.7200000000000006</v>
      </c>
      <c r="P23" s="22">
        <v>1.2709999999999999</v>
      </c>
      <c r="Q23" s="22">
        <v>25.69</v>
      </c>
      <c r="R23" s="22"/>
      <c r="S23" s="22"/>
      <c r="T23" s="22"/>
      <c r="U23" s="22"/>
      <c r="V23" s="22"/>
    </row>
    <row r="24" spans="3:22" ht="133" customHeight="1">
      <c r="C24" s="33" t="s">
        <v>199</v>
      </c>
      <c r="D24" s="22"/>
      <c r="E24" s="22"/>
      <c r="F24" s="22"/>
      <c r="G24" s="22"/>
      <c r="H24" s="22"/>
      <c r="I24" s="22"/>
      <c r="J24" s="22"/>
      <c r="K24" s="22">
        <v>5.8460000000000001</v>
      </c>
      <c r="L24" s="22">
        <v>3.008</v>
      </c>
      <c r="M24" s="22">
        <v>1.012</v>
      </c>
      <c r="N24" s="22"/>
      <c r="O24" s="22">
        <v>2.645</v>
      </c>
      <c r="P24" s="22">
        <v>-8.1240000000000006</v>
      </c>
      <c r="Q24" s="22">
        <v>13.134</v>
      </c>
      <c r="R24" s="22"/>
      <c r="S24" s="22"/>
      <c r="T24" s="22"/>
      <c r="U24" s="22"/>
      <c r="V24" s="22"/>
    </row>
    <row r="25" spans="3:22" ht="17">
      <c r="C25" s="33" t="s">
        <v>65</v>
      </c>
      <c r="D25" s="22"/>
      <c r="E25" s="22"/>
      <c r="F25" s="22"/>
      <c r="G25" s="22"/>
      <c r="H25" s="22"/>
      <c r="I25" s="22"/>
      <c r="J25" s="22"/>
      <c r="K25" s="22">
        <v>-9.5000000000000001E-2</v>
      </c>
      <c r="L25" s="22">
        <v>-3.22</v>
      </c>
      <c r="M25" s="22">
        <v>-4.6639999999999997</v>
      </c>
      <c r="N25" s="22">
        <v>-3.91</v>
      </c>
      <c r="O25" s="22">
        <v>-2.8610000000000002</v>
      </c>
      <c r="P25" s="22">
        <v>-13.037000000000001</v>
      </c>
      <c r="Q25" s="22">
        <v>8.0559999999999992</v>
      </c>
      <c r="R25" s="22"/>
      <c r="S25" s="22"/>
      <c r="T25" s="22"/>
      <c r="U25" s="22"/>
      <c r="V25" s="22"/>
    </row>
    <row r="26" spans="3:22" ht="17">
      <c r="C26" s="33" t="s">
        <v>196</v>
      </c>
      <c r="D26" s="22"/>
      <c r="E26" s="22"/>
      <c r="F26" s="22"/>
      <c r="G26" s="22"/>
      <c r="H26" s="22"/>
      <c r="I26" s="22"/>
      <c r="J26" s="22"/>
      <c r="K26" s="22">
        <f>K177</f>
        <v>0</v>
      </c>
      <c r="L26" s="22">
        <f>L177</f>
        <v>-3.5590000000000002</v>
      </c>
      <c r="M26" s="22">
        <f t="shared" ref="M26:Q26" si="0">M177</f>
        <v>-13.685</v>
      </c>
      <c r="N26" s="22">
        <f t="shared" si="0"/>
        <v>0</v>
      </c>
      <c r="O26" s="22">
        <f t="shared" si="0"/>
        <v>-18.879000000000001</v>
      </c>
      <c r="P26" s="22">
        <f t="shared" si="0"/>
        <v>-17.983000000000001</v>
      </c>
      <c r="Q26" s="22">
        <f t="shared" si="0"/>
        <v>-7.7039999999999997</v>
      </c>
      <c r="R26" s="22"/>
      <c r="S26" s="22"/>
      <c r="T26" s="22"/>
      <c r="U26" s="22"/>
      <c r="V26" s="22"/>
    </row>
    <row r="27" spans="3:22" ht="17">
      <c r="C27" s="33" t="s">
        <v>36</v>
      </c>
      <c r="D27" s="22"/>
      <c r="E27" s="22"/>
      <c r="F27" s="22"/>
      <c r="G27" s="22"/>
      <c r="H27" s="22"/>
      <c r="I27" s="22"/>
      <c r="J27" s="22"/>
      <c r="K27" s="22">
        <f>K175+K26</f>
        <v>6.1379999999999999</v>
      </c>
      <c r="L27" s="22">
        <f>L175+L26</f>
        <v>5.0019999999999998</v>
      </c>
      <c r="M27" s="22">
        <f t="shared" ref="M27:Q27" si="1">M175+M26</f>
        <v>-18.558</v>
      </c>
      <c r="N27" s="22">
        <f t="shared" si="1"/>
        <v>0</v>
      </c>
      <c r="O27" s="22">
        <f t="shared" si="1"/>
        <v>-15.479000000000001</v>
      </c>
      <c r="P27" s="22">
        <f t="shared" si="1"/>
        <v>-22.032</v>
      </c>
      <c r="Q27" s="22">
        <f t="shared" si="1"/>
        <v>13.172000000000001</v>
      </c>
      <c r="R27" s="22"/>
      <c r="S27" s="22"/>
      <c r="T27" s="22"/>
      <c r="U27" s="22"/>
      <c r="V27" s="22"/>
    </row>
    <row r="28" spans="3:22" ht="17">
      <c r="C28" s="33" t="s">
        <v>167</v>
      </c>
      <c r="D28" s="22" t="s">
        <v>166</v>
      </c>
      <c r="E28" s="22"/>
      <c r="F28" s="22"/>
      <c r="G28" s="22"/>
      <c r="H28" s="22"/>
      <c r="I28" s="22"/>
      <c r="J28" s="22"/>
      <c r="K28" s="42" t="e">
        <f>(K27-J27)/J27</f>
        <v>#DIV/0!</v>
      </c>
      <c r="L28" s="42">
        <f t="shared" ref="L28:Q28" si="2">(L27-K27)/K27</f>
        <v>-0.18507657217334639</v>
      </c>
      <c r="M28" s="42">
        <f t="shared" si="2"/>
        <v>-4.7101159536185522</v>
      </c>
      <c r="N28" s="42">
        <f t="shared" si="2"/>
        <v>-1</v>
      </c>
      <c r="O28" s="42" t="e">
        <f t="shared" si="2"/>
        <v>#DIV/0!</v>
      </c>
      <c r="P28" s="42">
        <f t="shared" si="2"/>
        <v>0.42334776148329989</v>
      </c>
      <c r="Q28" s="42">
        <f t="shared" si="2"/>
        <v>-1.5978576615831519</v>
      </c>
      <c r="R28" s="22"/>
      <c r="S28" s="22"/>
      <c r="T28" s="22"/>
      <c r="U28" s="22"/>
      <c r="V28" s="22"/>
    </row>
    <row r="29" spans="3:22">
      <c r="C29" s="13"/>
    </row>
    <row r="30" spans="3:22" ht="19">
      <c r="C30" s="23" t="s">
        <v>195</v>
      </c>
    </row>
    <row r="31" spans="3:22">
      <c r="C31" s="5" t="s">
        <v>150</v>
      </c>
      <c r="K31" s="19">
        <f>K10/K9</f>
        <v>0.43918994413407825</v>
      </c>
      <c r="L31" s="19">
        <f>L10/L9</f>
        <v>0.46546160577554152</v>
      </c>
      <c r="M31" s="19">
        <f>M10/M9</f>
        <v>0.51314496314496316</v>
      </c>
      <c r="N31" s="19">
        <f>N10/N9</f>
        <v>0.50020261760035045</v>
      </c>
      <c r="O31" s="19">
        <f>O10/O9</f>
        <v>0.47553658182872888</v>
      </c>
      <c r="P31" s="19">
        <f>P10/P9</f>
        <v>0.48119045373078012</v>
      </c>
      <c r="Q31" s="19">
        <f>Q10/Q9</f>
        <v>0.41375796178343949</v>
      </c>
    </row>
    <row r="32" spans="3:22">
      <c r="C32" s="5" t="s">
        <v>158</v>
      </c>
      <c r="K32" s="19">
        <f>(K11/K9)</f>
        <v>0.14004189944134079</v>
      </c>
      <c r="L32" s="19">
        <f>(L11/L9)</f>
        <v>0.15052778385473639</v>
      </c>
      <c r="M32" s="19">
        <f>(M11/M9)</f>
        <v>0.13759213759213756</v>
      </c>
      <c r="N32" s="19">
        <f>(N11/N9)</f>
        <v>0.13385904386397238</v>
      </c>
      <c r="O32" s="19">
        <f>(O11/O9)</f>
        <v>0.12680371256616635</v>
      </c>
      <c r="P32" s="19">
        <f>(P11/P9)</f>
        <v>0.18074709933025188</v>
      </c>
      <c r="Q32" s="19">
        <f>(Q11/Q9)</f>
        <v>0.14267515923566879</v>
      </c>
    </row>
    <row r="33" spans="3:17">
      <c r="C33" s="5" t="s">
        <v>159</v>
      </c>
      <c r="K33" s="19">
        <f>(K12/K9)</f>
        <v>0.2957122905027933</v>
      </c>
      <c r="L33" s="19">
        <f>(L12/L9)</f>
        <v>0.31578155764602933</v>
      </c>
      <c r="M33" s="19">
        <f>(M12/M9)</f>
        <v>0.33746928746928745</v>
      </c>
      <c r="N33" s="19">
        <f>(N12/N9)</f>
        <v>0.36099885000821419</v>
      </c>
      <c r="O33" s="19">
        <f>(O12/O9)</f>
        <v>0.35704444927851497</v>
      </c>
      <c r="P33" s="19">
        <f>(P12/P9)</f>
        <v>0.38491651730968773</v>
      </c>
      <c r="Q33" s="19">
        <f>(Q12/Q9)</f>
        <v>0.30318471337579622</v>
      </c>
    </row>
    <row r="34" spans="3:17">
      <c r="C34" s="5" t="s">
        <v>160</v>
      </c>
      <c r="K34" s="19">
        <f>(K13/K9)</f>
        <v>6.766759776536313E-2</v>
      </c>
      <c r="L34" s="19">
        <f>(L13/L9)</f>
        <v>7.1879785604900465E-2</v>
      </c>
      <c r="M34" s="19">
        <f>(M13/M9)</f>
        <v>6.8796068796068782E-2</v>
      </c>
      <c r="N34" s="19">
        <f>(N13/N9)</f>
        <v>6.7192377197305725E-2</v>
      </c>
      <c r="O34" s="19">
        <f>(O13/O9)</f>
        <v>6.4154158509172651E-2</v>
      </c>
      <c r="P34" s="19">
        <f>(P13/P9)</f>
        <v>7.0436751249882079E-2</v>
      </c>
      <c r="Q34" s="19">
        <f>(Q13/Q9)</f>
        <v>6.5392781316348195E-2</v>
      </c>
    </row>
    <row r="35" spans="3:17">
      <c r="C35" s="5" t="s">
        <v>161</v>
      </c>
      <c r="K35" s="19">
        <f>K14/K9</f>
        <v>0.9426117318435755</v>
      </c>
      <c r="L35" s="19">
        <f>L14/L9</f>
        <v>1.0036507328812077</v>
      </c>
      <c r="M35" s="19">
        <f>M14/M9</f>
        <v>1.0577395577395576</v>
      </c>
      <c r="N35" s="19">
        <f>N14/N9</f>
        <v>1.0622528886698428</v>
      </c>
      <c r="O35" s="19">
        <f>O14/O9</f>
        <v>1.023593285476035</v>
      </c>
      <c r="P35" s="19">
        <f>P14/P9</f>
        <v>1.1172908216206019</v>
      </c>
      <c r="Q35" s="19">
        <f>Q14/Q9</f>
        <v>0.92569002123142252</v>
      </c>
    </row>
    <row r="36" spans="3:17">
      <c r="M36" s="19"/>
      <c r="N36" s="19"/>
      <c r="O36" s="19"/>
      <c r="P36" s="19"/>
      <c r="Q36" s="19"/>
    </row>
    <row r="37" spans="3:17">
      <c r="C37" s="5" t="s">
        <v>193</v>
      </c>
      <c r="K37" s="19">
        <f>K14/K9</f>
        <v>0.9426117318435755</v>
      </c>
      <c r="L37" s="19">
        <f>L14/L9</f>
        <v>1.0036507328812077</v>
      </c>
      <c r="M37" s="19">
        <f>M14/M9</f>
        <v>1.0577395577395576</v>
      </c>
      <c r="N37" s="19">
        <f t="shared" ref="N37:Q37" si="3">N14/N9</f>
        <v>1.0622528886698428</v>
      </c>
      <c r="O37" s="19">
        <f t="shared" si="3"/>
        <v>1.023593285476035</v>
      </c>
      <c r="P37" s="19">
        <f t="shared" si="3"/>
        <v>1.1172908216206019</v>
      </c>
      <c r="Q37" s="19">
        <f t="shared" si="3"/>
        <v>0.92569002123142252</v>
      </c>
    </row>
    <row r="38" spans="3:17">
      <c r="C38" s="5" t="s">
        <v>191</v>
      </c>
      <c r="K38" s="19" t="e">
        <f>(K14-G14)/G14</f>
        <v>#DIV/0!</v>
      </c>
      <c r="L38" s="19" t="e">
        <f>(L14-H14)/H14</f>
        <v>#DIV/0!</v>
      </c>
      <c r="M38" s="19" t="e">
        <f>(M14-I14)/I14</f>
        <v>#DIV/0!</v>
      </c>
      <c r="N38" s="19" t="e">
        <f t="shared" ref="N38:Q38" si="4">(N14-J14)/J14</f>
        <v>#DIV/0!</v>
      </c>
      <c r="O38" s="19">
        <f t="shared" si="4"/>
        <v>0.6732749551792091</v>
      </c>
      <c r="P38" s="19">
        <f t="shared" si="4"/>
        <v>0.61361252264893795</v>
      </c>
      <c r="Q38" s="19">
        <f t="shared" si="4"/>
        <v>0.2659698025551685</v>
      </c>
    </row>
    <row r="39" spans="3:17">
      <c r="C39" s="5" t="s">
        <v>192</v>
      </c>
      <c r="K39" s="19" t="e">
        <f>(K14-J14)/J14</f>
        <v>#DIV/0!</v>
      </c>
      <c r="L39" s="19">
        <f>(L14-K14)/K14</f>
        <v>8.7596864767154226E-2</v>
      </c>
      <c r="M39" s="19">
        <f>(M14-L14)/L14</f>
        <v>0.17297658133863722</v>
      </c>
      <c r="N39" s="19">
        <f t="shared" ref="N39:Q39" si="5">(N14-M14)/M14</f>
        <v>0.12646922183507561</v>
      </c>
      <c r="O39" s="19">
        <f t="shared" si="5"/>
        <v>0.16436915526502999</v>
      </c>
      <c r="P39" s="19">
        <f t="shared" si="5"/>
        <v>4.8817419486235004E-2</v>
      </c>
      <c r="Q39" s="19">
        <f t="shared" si="5"/>
        <v>-7.9733882678734269E-2</v>
      </c>
    </row>
    <row r="40" spans="3:17">
      <c r="C40" s="5" t="s">
        <v>151</v>
      </c>
      <c r="K40" s="19" t="e">
        <f>(K9-G9)/G9</f>
        <v>#DIV/0!</v>
      </c>
      <c r="L40" s="19" t="e">
        <f>(L9-H9)/H9</f>
        <v>#DIV/0!</v>
      </c>
      <c r="M40" s="19" t="e">
        <f>(M9-I9)/I9</f>
        <v>#DIV/0!</v>
      </c>
      <c r="N40" s="19" t="e">
        <f>(N9-J9)/J9</f>
        <v>#DIV/0!</v>
      </c>
      <c r="O40" s="19">
        <f>(O9-K9)/K9</f>
        <v>0.54089385474860352</v>
      </c>
      <c r="P40" s="19">
        <f>(P9-L9)/L9</f>
        <v>0.44949135856486561</v>
      </c>
      <c r="Q40" s="19">
        <f>(Q9-M9)/M9</f>
        <v>0.44656019656019647</v>
      </c>
    </row>
    <row r="41" spans="3:17">
      <c r="C41" s="5" t="s">
        <v>152</v>
      </c>
      <c r="K41" s="19" t="e">
        <f>(K9-J9)/J9</f>
        <v>#DIV/0!</v>
      </c>
      <c r="L41" s="19">
        <f>(L9-K9)/K9</f>
        <v>2.1452513966480468E-2</v>
      </c>
      <c r="M41" s="19">
        <f>(M9-L9)/L9</f>
        <v>0.11299496827827624</v>
      </c>
      <c r="N41" s="19">
        <f>(N9-M9)/M9</f>
        <v>0.12168304668304669</v>
      </c>
      <c r="O41" s="19">
        <f>(O9-N9)/N9</f>
        <v>0.20834565467389513</v>
      </c>
      <c r="P41" s="19">
        <f>(P9-O9)/O9</f>
        <v>-3.9137843521136952E-2</v>
      </c>
      <c r="Q41" s="19">
        <f>(Q9-P9)/P9</f>
        <v>0.11074426940854631</v>
      </c>
    </row>
    <row r="42" spans="3:17">
      <c r="C42" s="5" t="s">
        <v>154</v>
      </c>
      <c r="K42" s="19">
        <f>(K9-K10)/K9</f>
        <v>0.56081005586592181</v>
      </c>
      <c r="L42" s="19">
        <f>(L9-L10)/L9</f>
        <v>0.53453839422445848</v>
      </c>
      <c r="M42" s="19">
        <f>(M9-M10)/M9</f>
        <v>0.48685503685503684</v>
      </c>
      <c r="N42" s="19">
        <f>(N9-N10)/N9</f>
        <v>0.49979738239964955</v>
      </c>
      <c r="O42" s="19">
        <f>(O9-O10)/O9</f>
        <v>0.52446341817127107</v>
      </c>
      <c r="P42" s="19">
        <f>(P9-P10)/P9</f>
        <v>0.51880954626921993</v>
      </c>
      <c r="Q42" s="19">
        <f>(Q9-Q10)/Q9</f>
        <v>0.58624203821656051</v>
      </c>
    </row>
    <row r="43" spans="3:17">
      <c r="C43" s="5" t="s">
        <v>156</v>
      </c>
      <c r="K43" s="19">
        <f>(K15/K9)</f>
        <v>5.7374301675977651E-2</v>
      </c>
      <c r="L43" s="19">
        <f>(L15/L9)</f>
        <v>-3.6507328812076137E-3</v>
      </c>
      <c r="M43" s="19">
        <f>(M15/M9)</f>
        <v>-5.8022113022113013E-2</v>
      </c>
      <c r="N43" s="19">
        <f>(N15/N9)</f>
        <v>-6.2252888669842833E-2</v>
      </c>
      <c r="O43" s="19">
        <f>(O15/O9)</f>
        <v>-2.3593285476035095E-2</v>
      </c>
      <c r="P43" s="19">
        <f>(P15/P9)</f>
        <v>-0.11729082162060182</v>
      </c>
      <c r="Q43" s="19">
        <f>(Q15/Q9)</f>
        <v>7.4276008492569004E-2</v>
      </c>
    </row>
    <row r="44" spans="3:17">
      <c r="C44" s="5" t="s">
        <v>163</v>
      </c>
      <c r="K44" s="19">
        <f>K23/K9</f>
        <v>0.19229050279329613</v>
      </c>
      <c r="L44" s="19">
        <f>L23/L9</f>
        <v>0.15069186173703786</v>
      </c>
      <c r="M44" s="19">
        <f>M23/M9</f>
        <v>7.1007371007371006E-2</v>
      </c>
      <c r="N44" s="19">
        <f>N23/N9</f>
        <v>0</v>
      </c>
      <c r="O44" s="19">
        <f>O23/O9</f>
        <v>8.8100935392647378E-2</v>
      </c>
      <c r="P44" s="19">
        <f>P23/P9</f>
        <v>1.1989434958966134E-2</v>
      </c>
      <c r="Q44" s="19">
        <f>Q23/Q9</f>
        <v>0.21817409766454354</v>
      </c>
    </row>
    <row r="45" spans="3:17">
      <c r="C45" s="5" t="s">
        <v>155</v>
      </c>
      <c r="K45" s="19">
        <f>(K25/K9)</f>
        <v>-1.3268156424581007E-3</v>
      </c>
      <c r="L45" s="19">
        <f>(L25/L9)</f>
        <v>-4.4027565084226651E-2</v>
      </c>
      <c r="M45" s="19">
        <f>(M25/M9)</f>
        <v>-5.7297297297297288E-2</v>
      </c>
      <c r="N45" s="19">
        <f>(N25/N9)</f>
        <v>-4.2823503641640656E-2</v>
      </c>
      <c r="O45" s="19">
        <f>(O25/O9)</f>
        <v>-2.593176709448191E-2</v>
      </c>
      <c r="P45" s="19">
        <f>(P25/P9)</f>
        <v>-0.12297896424865579</v>
      </c>
      <c r="Q45" s="19">
        <f>(Q25/Q9)</f>
        <v>6.8416135881104026E-2</v>
      </c>
    </row>
    <row r="46" spans="3:17">
      <c r="C46" s="5" t="s">
        <v>153</v>
      </c>
      <c r="K46" s="19" t="e">
        <f>(K25-J25)/J25</f>
        <v>#DIV/0!</v>
      </c>
      <c r="L46" s="19">
        <f>(L25-K25)/K25</f>
        <v>32.89473684210526</v>
      </c>
      <c r="M46" s="19">
        <f>(M25-L25)/L25</f>
        <v>0.44844720496894391</v>
      </c>
      <c r="N46" s="19">
        <f>(N25-M25)/M25</f>
        <v>-0.16166380789022289</v>
      </c>
      <c r="O46" s="19">
        <f>(O25-N25)/N25</f>
        <v>-0.2682864450127877</v>
      </c>
      <c r="P46" s="19">
        <f>(P25-O25)/O25</f>
        <v>3.556798322264942</v>
      </c>
      <c r="Q46" s="19">
        <f>(Q25-P25)/P25</f>
        <v>-1.6179335736749252</v>
      </c>
    </row>
    <row r="48" spans="3:17">
      <c r="M48" s="19"/>
      <c r="N48" s="19"/>
      <c r="O48" s="19"/>
      <c r="P48" s="19"/>
      <c r="Q48" s="19"/>
    </row>
    <row r="49" spans="3:17">
      <c r="C49" s="13" t="s">
        <v>42</v>
      </c>
    </row>
    <row r="50" spans="3:17">
      <c r="C50" s="5" t="s">
        <v>43</v>
      </c>
      <c r="K50" s="5">
        <v>59.7</v>
      </c>
      <c r="L50" s="29">
        <v>60</v>
      </c>
      <c r="M50" s="5">
        <v>59.7</v>
      </c>
      <c r="N50" s="5">
        <v>59.3</v>
      </c>
      <c r="O50" s="5">
        <v>60.2</v>
      </c>
      <c r="P50" s="5">
        <v>61</v>
      </c>
      <c r="Q50" s="5">
        <v>62.1</v>
      </c>
    </row>
    <row r="51" spans="3:17">
      <c r="C51" s="5" t="s">
        <v>44</v>
      </c>
      <c r="K51" s="5">
        <v>58.6</v>
      </c>
      <c r="L51" s="5">
        <v>59.3</v>
      </c>
      <c r="M51" s="5">
        <v>59.5</v>
      </c>
      <c r="N51" s="5">
        <v>58.9</v>
      </c>
      <c r="O51" s="5">
        <v>59.2</v>
      </c>
      <c r="P51" s="5">
        <v>59.9</v>
      </c>
      <c r="Q51" s="5">
        <v>61.9</v>
      </c>
    </row>
    <row r="52" spans="3:17">
      <c r="C52" s="5" t="s">
        <v>45</v>
      </c>
      <c r="D52" s="10"/>
      <c r="E52" s="10"/>
      <c r="F52" s="10"/>
      <c r="G52" s="10"/>
      <c r="H52" s="10"/>
      <c r="I52" s="10"/>
      <c r="J52" s="10"/>
      <c r="K52" s="30">
        <v>41.6</v>
      </c>
      <c r="L52" s="30">
        <v>41.9</v>
      </c>
      <c r="M52" s="30">
        <v>42.2</v>
      </c>
      <c r="N52" s="30">
        <v>42.8</v>
      </c>
      <c r="O52" s="30">
        <v>44</v>
      </c>
      <c r="P52" s="31">
        <v>46.1</v>
      </c>
      <c r="Q52" s="30">
        <v>48.4</v>
      </c>
    </row>
    <row r="53" spans="3:17">
      <c r="C53" s="10"/>
    </row>
    <row r="54" spans="3:17" ht="19">
      <c r="C54" s="23" t="s">
        <v>31</v>
      </c>
    </row>
    <row r="55" spans="3:17" ht="16" customHeight="1">
      <c r="C55" s="13" t="s">
        <v>32</v>
      </c>
    </row>
    <row r="56" spans="3:17" ht="16" customHeight="1">
      <c r="C56" s="24" t="s">
        <v>0</v>
      </c>
      <c r="K56" s="5">
        <v>36.648000000000003</v>
      </c>
      <c r="L56" s="5">
        <v>34.945</v>
      </c>
      <c r="M56" s="5">
        <v>39.212000000000003</v>
      </c>
      <c r="N56" s="5">
        <v>42.713000000000001</v>
      </c>
      <c r="O56" s="5">
        <v>47.954999999999998</v>
      </c>
      <c r="P56" s="5">
        <v>43.834000000000003</v>
      </c>
      <c r="Q56" s="5">
        <v>51.232999999999997</v>
      </c>
    </row>
    <row r="57" spans="3:17" ht="16" customHeight="1">
      <c r="C57" s="24" t="s">
        <v>173</v>
      </c>
      <c r="K57" s="5">
        <v>30.385999999999999</v>
      </c>
      <c r="L57" s="5">
        <v>28.616</v>
      </c>
      <c r="M57" s="5">
        <v>32.151000000000003</v>
      </c>
      <c r="N57" s="5">
        <v>35.299999999999997</v>
      </c>
      <c r="O57" s="5">
        <v>40.023000000000003</v>
      </c>
      <c r="P57" s="32">
        <v>37.125</v>
      </c>
      <c r="Q57" s="5">
        <v>43.215000000000003</v>
      </c>
    </row>
    <row r="58" spans="3:17" ht="16" customHeight="1">
      <c r="C58" s="24" t="s">
        <v>174</v>
      </c>
      <c r="K58" s="5">
        <v>18.132000000000001</v>
      </c>
      <c r="L58" s="5">
        <v>17.106000000000002</v>
      </c>
      <c r="M58" s="5">
        <v>18.542999999999999</v>
      </c>
      <c r="N58" s="5">
        <v>16.646000000000001</v>
      </c>
      <c r="O58" s="5">
        <v>23.484999999999999</v>
      </c>
      <c r="P58" s="5">
        <v>18.399000000000001</v>
      </c>
      <c r="Q58" s="5">
        <v>28.460999999999999</v>
      </c>
    </row>
    <row r="59" spans="3:17" ht="16" customHeight="1">
      <c r="C59" s="24" t="s">
        <v>163</v>
      </c>
      <c r="K59" s="19">
        <f>K58/K56</f>
        <v>0.49476096922069418</v>
      </c>
      <c r="L59" s="19">
        <f>L58/L56</f>
        <v>0.48951209042781518</v>
      </c>
      <c r="M59" s="19">
        <f t="shared" ref="M59:Q59" si="6">M58/M56</f>
        <v>0.47289095174946438</v>
      </c>
      <c r="N59" s="19">
        <f t="shared" si="6"/>
        <v>0.38971741624329831</v>
      </c>
      <c r="O59" s="19">
        <f t="shared" si="6"/>
        <v>0.48972995516630174</v>
      </c>
      <c r="P59" s="19">
        <f t="shared" si="6"/>
        <v>0.4197426655107907</v>
      </c>
      <c r="Q59" s="19">
        <f t="shared" si="6"/>
        <v>0.55552085569847565</v>
      </c>
    </row>
    <row r="60" spans="3:17" ht="16" customHeight="1">
      <c r="C60" s="24" t="s">
        <v>175</v>
      </c>
      <c r="K60" s="19">
        <f>K56/K9</f>
        <v>0.5118435754189945</v>
      </c>
      <c r="L60" s="19">
        <f>L56/L9</f>
        <v>0.47780846641872676</v>
      </c>
      <c r="M60" s="19">
        <f>M56/M9</f>
        <v>0.4817199017199017</v>
      </c>
      <c r="N60" s="19">
        <f>N56/N9</f>
        <v>0.46780570614971795</v>
      </c>
      <c r="O60" s="19">
        <f>O56/O9</f>
        <v>0.43465847291711984</v>
      </c>
      <c r="P60" s="19">
        <f>P56/P9</f>
        <v>0.41348929346288088</v>
      </c>
      <c r="Q60" s="19">
        <f>Q56/Q9</f>
        <v>0.4350997876857749</v>
      </c>
    </row>
    <row r="61" spans="3:17" ht="16" customHeight="1">
      <c r="C61" s="24" t="s">
        <v>151</v>
      </c>
      <c r="K61" s="19" t="e">
        <f>(K56-G56)/G56</f>
        <v>#DIV/0!</v>
      </c>
      <c r="L61" s="19" t="e">
        <f>(L56-H56)/H56</f>
        <v>#DIV/0!</v>
      </c>
      <c r="M61" s="19" t="e">
        <f>(M56-I56)/I56</f>
        <v>#DIV/0!</v>
      </c>
      <c r="N61" s="19" t="e">
        <f t="shared" ref="N61:Q61" si="7">(N56-J56)/J56</f>
        <v>#DIV/0!</v>
      </c>
      <c r="O61" s="19">
        <f t="shared" si="7"/>
        <v>0.30852979698755711</v>
      </c>
      <c r="P61" s="19">
        <f t="shared" si="7"/>
        <v>0.25437115467162691</v>
      </c>
      <c r="Q61" s="19">
        <f t="shared" si="7"/>
        <v>0.30656431704580211</v>
      </c>
    </row>
    <row r="62" spans="3:17" ht="16" customHeight="1">
      <c r="C62" s="24" t="s">
        <v>176</v>
      </c>
      <c r="K62" s="19" t="e">
        <f>(K56-J56)/J56</f>
        <v>#DIV/0!</v>
      </c>
      <c r="L62" s="19">
        <f>(L56-K56)/K56</f>
        <v>-4.6469111547697083E-2</v>
      </c>
      <c r="M62" s="19">
        <f>(M56-L56)/L56</f>
        <v>0.12210616683359574</v>
      </c>
      <c r="N62" s="19">
        <f t="shared" ref="N62:Q62" si="8">(N56-M56)/M56</f>
        <v>8.9283892685912414E-2</v>
      </c>
      <c r="O62" s="19">
        <f t="shared" si="8"/>
        <v>0.12272610212347522</v>
      </c>
      <c r="P62" s="19">
        <f t="shared" si="8"/>
        <v>-8.593473047648828E-2</v>
      </c>
      <c r="Q62" s="19">
        <f t="shared" si="8"/>
        <v>0.16879591184924927</v>
      </c>
    </row>
    <row r="63" spans="3:17" ht="16" customHeight="1">
      <c r="C63" s="25" t="s">
        <v>184</v>
      </c>
      <c r="K63" s="19">
        <f>IF(K58&lt;0,"NA",K58/K23)</f>
        <v>1.3169668797210925</v>
      </c>
      <c r="L63" s="19">
        <f>IF(L58&lt;0,"NA",L58/L23)</f>
        <v>1.5521277561019871</v>
      </c>
      <c r="M63" s="19">
        <f>IF(M58&lt;0,"NA",M58/M23)</f>
        <v>3.2081314878892733</v>
      </c>
      <c r="N63" s="19" t="e">
        <f>IF(N58&lt;0,"NA",N58/N23)</f>
        <v>#DIV/0!</v>
      </c>
      <c r="O63" s="19">
        <f>IF(O58&lt;0,"NA",O58/O23)</f>
        <v>2.4161522633744852</v>
      </c>
      <c r="P63" s="19">
        <f>IF(P58&lt;0,"NA",P58/P23)</f>
        <v>14.476003147128248</v>
      </c>
      <c r="Q63" s="19">
        <f>IF(Q58&lt;0,"NA",Q58/Q23)</f>
        <v>1.1078629817049435</v>
      </c>
    </row>
    <row r="65" spans="3:17">
      <c r="C65" s="13" t="s">
        <v>177</v>
      </c>
    </row>
    <row r="66" spans="3:17">
      <c r="C66" s="5" t="s">
        <v>0</v>
      </c>
      <c r="K66" s="5">
        <v>14.340999999999999</v>
      </c>
      <c r="L66" s="5">
        <v>18.053999999999998</v>
      </c>
      <c r="M66" s="5">
        <v>18.495999999999999</v>
      </c>
      <c r="O66" s="5">
        <v>24.968</v>
      </c>
      <c r="P66" s="5">
        <v>26.561</v>
      </c>
      <c r="Q66" s="5">
        <v>29.937999999999999</v>
      </c>
    </row>
    <row r="67" spans="3:17">
      <c r="C67" s="5" t="s">
        <v>172</v>
      </c>
      <c r="K67" s="5">
        <v>104.08199999999999</v>
      </c>
      <c r="L67" s="5">
        <v>119.402</v>
      </c>
      <c r="M67" s="5">
        <v>138.58000000000001</v>
      </c>
      <c r="O67" s="5">
        <v>174.72900000000001</v>
      </c>
      <c r="P67" s="5">
        <v>167.41800000000001</v>
      </c>
      <c r="Q67" s="5">
        <v>178.96299999999999</v>
      </c>
    </row>
    <row r="68" spans="3:17">
      <c r="C68" s="24" t="s">
        <v>174</v>
      </c>
      <c r="K68" s="5">
        <v>3.339</v>
      </c>
      <c r="O68" s="5">
        <v>7.9390000000000001</v>
      </c>
    </row>
    <row r="69" spans="3:17">
      <c r="C69" s="24" t="s">
        <v>163</v>
      </c>
      <c r="K69" s="19">
        <f>K68/K66</f>
        <v>0.23282895195593056</v>
      </c>
      <c r="L69" s="19">
        <f t="shared" ref="L69:Q69" si="9">L68/L66</f>
        <v>0</v>
      </c>
      <c r="M69" s="19">
        <f t="shared" si="9"/>
        <v>0</v>
      </c>
      <c r="N69" s="19" t="e">
        <f t="shared" si="9"/>
        <v>#DIV/0!</v>
      </c>
      <c r="O69" s="19">
        <f t="shared" si="9"/>
        <v>0.31796699775712911</v>
      </c>
      <c r="P69" s="19">
        <f t="shared" si="9"/>
        <v>0</v>
      </c>
      <c r="Q69" s="19">
        <f t="shared" si="9"/>
        <v>0</v>
      </c>
    </row>
    <row r="70" spans="3:17">
      <c r="C70" s="24" t="s">
        <v>175</v>
      </c>
      <c r="K70" s="19">
        <f>K66/K9</f>
        <v>0.20029329608938548</v>
      </c>
      <c r="L70" s="19">
        <f>L66/L9</f>
        <v>0.24685517392255524</v>
      </c>
      <c r="M70" s="19">
        <f>M66/M9</f>
        <v>0.22722358722358718</v>
      </c>
      <c r="N70" s="19">
        <f>N66/N9</f>
        <v>0</v>
      </c>
      <c r="O70" s="19">
        <f>O66/O9</f>
        <v>0.22630701181930243</v>
      </c>
      <c r="P70" s="19">
        <f>P66/P9</f>
        <v>0.25055183473257236</v>
      </c>
      <c r="Q70" s="19">
        <f>Q66/Q9</f>
        <v>0.25425053078556265</v>
      </c>
    </row>
    <row r="71" spans="3:17">
      <c r="C71" s="24" t="s">
        <v>151</v>
      </c>
      <c r="K71" s="19" t="e">
        <f>(K66-G66)/G66</f>
        <v>#DIV/0!</v>
      </c>
      <c r="L71" s="19" t="e">
        <f>(L66-H66)/H66</f>
        <v>#DIV/0!</v>
      </c>
      <c r="M71" s="19" t="e">
        <f>(M66-I66)/I66</f>
        <v>#DIV/0!</v>
      </c>
      <c r="N71" s="19" t="e">
        <f t="shared" ref="N71" si="10">(N66-J66)/J66</f>
        <v>#DIV/0!</v>
      </c>
      <c r="O71" s="19">
        <f t="shared" ref="O71" si="11">(O66-K66)/K66</f>
        <v>0.74102224391604499</v>
      </c>
      <c r="P71" s="19">
        <f t="shared" ref="P71" si="12">(P66-L66)/L66</f>
        <v>0.47119751855544489</v>
      </c>
      <c r="Q71" s="19">
        <f t="shared" ref="Q71" si="13">(Q66-M66)/M66</f>
        <v>0.61862024221453293</v>
      </c>
    </row>
    <row r="72" spans="3:17">
      <c r="C72" s="24" t="s">
        <v>176</v>
      </c>
      <c r="K72" s="19" t="e">
        <f>(K66-J66)/J66</f>
        <v>#DIV/0!</v>
      </c>
      <c r="L72" s="19">
        <f>(L66-K66)/K66</f>
        <v>0.25890802593961365</v>
      </c>
      <c r="M72" s="19">
        <f>(M66-L66)/L66</f>
        <v>2.4482109227871952E-2</v>
      </c>
      <c r="N72" s="19">
        <f t="shared" ref="N72:Q72" si="14">(N66-M66)/M66</f>
        <v>-1</v>
      </c>
      <c r="O72" s="19" t="e">
        <f t="shared" si="14"/>
        <v>#DIV/0!</v>
      </c>
      <c r="P72" s="19">
        <f t="shared" si="14"/>
        <v>6.3801666132649787E-2</v>
      </c>
      <c r="Q72" s="19">
        <f t="shared" si="14"/>
        <v>0.12714129739091146</v>
      </c>
    </row>
    <row r="74" spans="3:17">
      <c r="C74" s="13" t="s">
        <v>178</v>
      </c>
    </row>
    <row r="75" spans="3:17">
      <c r="C75" s="5" t="s">
        <v>0</v>
      </c>
      <c r="K75" s="5">
        <f>6.371+8.659</f>
        <v>15.030000000000001</v>
      </c>
      <c r="L75" s="5">
        <v>12.202</v>
      </c>
      <c r="M75" s="5">
        <v>14.429</v>
      </c>
      <c r="O75" s="5">
        <f>10.454+12.621</f>
        <v>23.075000000000003</v>
      </c>
      <c r="P75" s="5">
        <v>20.745000000000001</v>
      </c>
      <c r="Q75" s="5">
        <v>19.652999999999999</v>
      </c>
    </row>
    <row r="76" spans="3:17">
      <c r="C76" s="5" t="s">
        <v>172</v>
      </c>
      <c r="K76" s="5">
        <f>4.165+14.692</f>
        <v>18.856999999999999</v>
      </c>
      <c r="L76" s="5">
        <v>24.486000000000001</v>
      </c>
      <c r="M76" s="5">
        <v>35.006999999999998</v>
      </c>
      <c r="O76" s="5">
        <f>46.208 + 26.446</f>
        <v>72.653999999999996</v>
      </c>
      <c r="P76" s="5">
        <v>64.58</v>
      </c>
      <c r="Q76" s="5">
        <v>58.567999999999998</v>
      </c>
    </row>
    <row r="77" spans="3:17">
      <c r="C77" s="24" t="s">
        <v>174</v>
      </c>
      <c r="K77" s="5">
        <f>-3.036-1.143</f>
        <v>-4.1790000000000003</v>
      </c>
      <c r="O77" s="5">
        <f>-12.372-2.444</f>
        <v>-14.815999999999999</v>
      </c>
    </row>
    <row r="78" spans="3:17">
      <c r="C78" s="24" t="s">
        <v>163</v>
      </c>
      <c r="K78" s="19">
        <f>K77/K75</f>
        <v>-0.27804391217564872</v>
      </c>
      <c r="L78" s="19">
        <f t="shared" ref="L78:Q78" si="15">L77/L75</f>
        <v>0</v>
      </c>
      <c r="M78" s="19">
        <f t="shared" si="15"/>
        <v>0</v>
      </c>
      <c r="N78" s="19" t="e">
        <f t="shared" si="15"/>
        <v>#DIV/0!</v>
      </c>
      <c r="O78" s="19">
        <f t="shared" si="15"/>
        <v>-0.64208017334777889</v>
      </c>
      <c r="P78" s="19">
        <f t="shared" si="15"/>
        <v>0</v>
      </c>
      <c r="Q78" s="19">
        <f t="shared" si="15"/>
        <v>0</v>
      </c>
    </row>
    <row r="79" spans="3:17">
      <c r="C79" s="24" t="s">
        <v>175</v>
      </c>
      <c r="K79" s="19">
        <f>K75/K9</f>
        <v>0.20991620111731846</v>
      </c>
      <c r="L79" s="19">
        <f>L75/L9</f>
        <v>0.16683985998687378</v>
      </c>
      <c r="M79" s="19">
        <f>M75/M9</f>
        <v>0.17726044226044224</v>
      </c>
      <c r="N79" s="19">
        <f>N75/N9</f>
        <v>0</v>
      </c>
      <c r="O79" s="19">
        <f>O75/O9</f>
        <v>0.20914908273511712</v>
      </c>
      <c r="P79" s="19">
        <f>P75/P9</f>
        <v>0.19568908593528914</v>
      </c>
      <c r="Q79" s="19">
        <f>Q75/Q9</f>
        <v>0.1669044585987261</v>
      </c>
    </row>
    <row r="80" spans="3:17">
      <c r="C80" s="24" t="s">
        <v>151</v>
      </c>
      <c r="K80" s="19" t="e">
        <f>(K75-G75)/G75</f>
        <v>#DIV/0!</v>
      </c>
      <c r="L80" s="19" t="e">
        <f>(L75-H75)/H75</f>
        <v>#DIV/0!</v>
      </c>
      <c r="M80" s="19" t="e">
        <f>(M75-I75)/I75</f>
        <v>#DIV/0!</v>
      </c>
      <c r="N80" s="19" t="e">
        <f t="shared" ref="N80" si="16">(N75-J75)/J75</f>
        <v>#DIV/0!</v>
      </c>
      <c r="O80" s="19">
        <f>(O75-K76)/K76</f>
        <v>0.22368351275388471</v>
      </c>
      <c r="P80" s="19">
        <f t="shared" ref="P80" si="17">(P75-L75)/L75</f>
        <v>0.70013112604491079</v>
      </c>
      <c r="Q80" s="19">
        <f t="shared" ref="Q80" si="18">(Q75-M75)/M75</f>
        <v>0.36204865202023689</v>
      </c>
    </row>
    <row r="81" spans="3:17">
      <c r="C81" s="24" t="s">
        <v>176</v>
      </c>
      <c r="K81" s="19" t="e">
        <f>(K75-J76)/J76</f>
        <v>#DIV/0!</v>
      </c>
      <c r="L81" s="19">
        <f>(L75-K76)/K76</f>
        <v>-0.35291934029803251</v>
      </c>
      <c r="M81" s="19">
        <f>(M75-L75)/L75</f>
        <v>0.18251106376003937</v>
      </c>
      <c r="N81" s="19">
        <f t="shared" ref="N81:Q81" si="19">(N75-M75)/M75</f>
        <v>-1</v>
      </c>
      <c r="O81" s="19" t="e">
        <f t="shared" si="19"/>
        <v>#DIV/0!</v>
      </c>
      <c r="P81" s="19">
        <f t="shared" si="19"/>
        <v>-0.10097508125677146</v>
      </c>
      <c r="Q81" s="19">
        <f t="shared" si="19"/>
        <v>-5.2639190166305243E-2</v>
      </c>
    </row>
    <row r="82" spans="3:17">
      <c r="C82" s="5" t="s">
        <v>180</v>
      </c>
      <c r="K82" s="5">
        <v>2</v>
      </c>
      <c r="L82" s="5">
        <v>3.8</v>
      </c>
      <c r="M82" s="5">
        <v>16.8</v>
      </c>
      <c r="N82" s="5">
        <v>20.9</v>
      </c>
      <c r="O82" s="5">
        <v>22.6</v>
      </c>
      <c r="P82" s="5">
        <v>26.1</v>
      </c>
      <c r="Q82" s="5">
        <v>39.9</v>
      </c>
    </row>
    <row r="83" spans="3:17">
      <c r="C83" s="5" t="s">
        <v>181</v>
      </c>
      <c r="K83" s="5">
        <v>4.5</v>
      </c>
      <c r="M83" s="5">
        <v>7.125</v>
      </c>
      <c r="O83" s="5">
        <v>9.8000000000000007</v>
      </c>
      <c r="P83" s="5">
        <v>10.8</v>
      </c>
      <c r="Q83" s="5">
        <v>11.4</v>
      </c>
    </row>
    <row r="84" spans="3:17">
      <c r="C84" s="5" t="s">
        <v>182</v>
      </c>
      <c r="K84" s="5">
        <v>7.8</v>
      </c>
      <c r="M84" s="5">
        <v>12.99</v>
      </c>
      <c r="O84" s="5">
        <v>23.9</v>
      </c>
      <c r="P84" s="5">
        <v>28.3</v>
      </c>
      <c r="Q84" s="5">
        <v>30.8</v>
      </c>
    </row>
    <row r="86" spans="3:17">
      <c r="C86" s="13" t="s">
        <v>179</v>
      </c>
      <c r="D86" s="5">
        <v>2</v>
      </c>
    </row>
    <row r="87" spans="3:17">
      <c r="C87" s="16" t="s">
        <v>0</v>
      </c>
      <c r="K87" s="5">
        <v>1.5389999999999999</v>
      </c>
      <c r="L87" s="5">
        <v>3.9510000000000001</v>
      </c>
      <c r="M87" s="5">
        <v>4.4240000000000004</v>
      </c>
      <c r="O87" s="5">
        <v>5.2939999999999996</v>
      </c>
      <c r="P87" s="5">
        <v>8.7959999999999994</v>
      </c>
      <c r="Q87" s="5">
        <v>7.9660000000000002</v>
      </c>
    </row>
    <row r="88" spans="3:17">
      <c r="C88" s="5" t="s">
        <v>172</v>
      </c>
      <c r="K88" s="5">
        <v>4.165</v>
      </c>
      <c r="L88" s="5">
        <v>12.657</v>
      </c>
      <c r="M88" s="5">
        <v>15.071</v>
      </c>
      <c r="O88" s="5">
        <v>11.295999999999999</v>
      </c>
      <c r="P88" s="5">
        <v>24.321999999999999</v>
      </c>
      <c r="Q88" s="5">
        <v>23.439</v>
      </c>
    </row>
    <row r="89" spans="3:17">
      <c r="C89" s="24" t="s">
        <v>174</v>
      </c>
      <c r="K89" s="5">
        <v>-0.42899999999999999</v>
      </c>
      <c r="O89" s="5">
        <v>-5.3999999999999999E-2</v>
      </c>
    </row>
    <row r="90" spans="3:17">
      <c r="C90" s="24" t="s">
        <v>163</v>
      </c>
    </row>
    <row r="91" spans="3:17">
      <c r="C91" s="24" t="s">
        <v>175</v>
      </c>
      <c r="K91" s="19">
        <f>K87/K9</f>
        <v>2.1494413407821229E-2</v>
      </c>
      <c r="L91" s="19">
        <f t="shared" ref="L91:Q91" si="20">L87/L9</f>
        <v>5.4022642747757608E-2</v>
      </c>
      <c r="M91" s="19">
        <f t="shared" si="20"/>
        <v>5.4348894348894353E-2</v>
      </c>
      <c r="N91" s="19">
        <f t="shared" si="20"/>
        <v>0</v>
      </c>
      <c r="O91" s="19">
        <f t="shared" si="20"/>
        <v>4.7984192589369874E-2</v>
      </c>
      <c r="P91" s="19">
        <f t="shared" si="20"/>
        <v>8.297330440524478E-2</v>
      </c>
      <c r="Q91" s="19">
        <f t="shared" si="20"/>
        <v>6.7651804670912946E-2</v>
      </c>
    </row>
    <row r="92" spans="3:17">
      <c r="C92" s="24" t="s">
        <v>151</v>
      </c>
      <c r="K92" s="5" t="e">
        <f>(K87-G87)/G87</f>
        <v>#DIV/0!</v>
      </c>
      <c r="L92" s="5" t="e">
        <f t="shared" ref="L92:Q92" si="21">(L87-H87)/H87</f>
        <v>#DIV/0!</v>
      </c>
      <c r="M92" s="5" t="e">
        <f t="shared" si="21"/>
        <v>#DIV/0!</v>
      </c>
      <c r="N92" s="5" t="e">
        <f t="shared" si="21"/>
        <v>#DIV/0!</v>
      </c>
      <c r="O92" s="5">
        <f t="shared" si="21"/>
        <v>2.4398960363872644</v>
      </c>
      <c r="P92" s="5">
        <f t="shared" si="21"/>
        <v>1.2262718299164765</v>
      </c>
      <c r="Q92" s="5">
        <f t="shared" si="21"/>
        <v>0.800632911392405</v>
      </c>
    </row>
    <row r="93" spans="3:17">
      <c r="C93" s="24" t="s">
        <v>176</v>
      </c>
      <c r="K93" s="19" t="e">
        <f>(K87-J87)/J87</f>
        <v>#DIV/0!</v>
      </c>
      <c r="L93" s="19">
        <f t="shared" ref="L93:Q93" si="22">(L87-K87)/K87</f>
        <v>1.5672514619883042</v>
      </c>
      <c r="M93" s="19">
        <f t="shared" si="22"/>
        <v>0.11971652746140225</v>
      </c>
      <c r="N93" s="19">
        <f t="shared" si="22"/>
        <v>-1</v>
      </c>
      <c r="O93" s="19" t="e">
        <f t="shared" si="22"/>
        <v>#DIV/0!</v>
      </c>
      <c r="P93" s="19">
        <f t="shared" si="22"/>
        <v>0.66150358896864381</v>
      </c>
      <c r="Q93" s="19">
        <f t="shared" si="22"/>
        <v>-9.4361073215097679E-2</v>
      </c>
    </row>
    <row r="96" spans="3:17" ht="19">
      <c r="C96" s="25" t="s">
        <v>183</v>
      </c>
      <c r="K96" s="5">
        <f>-3.036+1.767</f>
        <v>-1.2690000000000001</v>
      </c>
      <c r="L96" s="5">
        <v>-3.161</v>
      </c>
      <c r="M96" s="5">
        <v>-9.0619999999999994</v>
      </c>
      <c r="O96" s="5">
        <f>5.441+-12.372</f>
        <v>-6.931</v>
      </c>
      <c r="P96" s="5">
        <v>-8.2029999999999994</v>
      </c>
      <c r="Q96" s="5">
        <v>2.1389999999999998</v>
      </c>
    </row>
    <row r="97" spans="3:17" ht="19">
      <c r="C97" s="25" t="s">
        <v>184</v>
      </c>
      <c r="K97" s="19" t="str">
        <f>IF(K96&lt;0,"NA",K96/K23)</f>
        <v>NA</v>
      </c>
      <c r="L97" s="19" t="str">
        <f>IF(L96&lt;0,"NA",L96/L23)</f>
        <v>NA</v>
      </c>
      <c r="M97" s="19" t="str">
        <f>IF(M96&lt;0,"NA",M96/M23)</f>
        <v>NA</v>
      </c>
      <c r="N97" s="19" t="e">
        <f>IF(N96&lt;0,"NA",N96/N23)</f>
        <v>#DIV/0!</v>
      </c>
      <c r="O97" s="19" t="str">
        <f>IF(O96&lt;0,"NA",O96/O23)</f>
        <v>NA</v>
      </c>
      <c r="P97" s="19" t="str">
        <f>IF(P96&lt;0,"NA",P96/P23)</f>
        <v>NA</v>
      </c>
      <c r="Q97" s="19">
        <f>IF(Q96&lt;0,"NA",Q96/Q23)</f>
        <v>8.3261969637991429E-2</v>
      </c>
    </row>
    <row r="99" spans="3:17">
      <c r="C99" s="13" t="s">
        <v>33</v>
      </c>
    </row>
    <row r="100" spans="3:17">
      <c r="C100" s="16" t="s">
        <v>0</v>
      </c>
      <c r="K100" s="5">
        <v>2.9009999999999998</v>
      </c>
      <c r="L100" s="5">
        <v>3.4860000000000002</v>
      </c>
      <c r="M100" s="5">
        <v>4.0940000000000003</v>
      </c>
      <c r="N100" s="5">
        <v>4.3109999999999999</v>
      </c>
      <c r="O100" s="5">
        <v>6.5170000000000003</v>
      </c>
      <c r="P100" s="5">
        <v>5.8310000000000004</v>
      </c>
      <c r="Q100" s="5">
        <v>6.15</v>
      </c>
    </row>
    <row r="101" spans="3:17">
      <c r="C101" s="16" t="s">
        <v>174</v>
      </c>
      <c r="K101" s="5">
        <v>-1.141</v>
      </c>
      <c r="L101" s="5">
        <v>-1.2569999999999999</v>
      </c>
      <c r="M101" s="5">
        <v>-1.732</v>
      </c>
      <c r="N101" s="5">
        <v>-1.6379999999999999</v>
      </c>
      <c r="O101" s="5">
        <v>-1.8859999999999999</v>
      </c>
      <c r="P101" s="5">
        <v>-3.1709999999999998</v>
      </c>
      <c r="Q101" s="5">
        <v>-2.5950000000000002</v>
      </c>
    </row>
    <row r="102" spans="3:17">
      <c r="C102" s="5" t="s">
        <v>163</v>
      </c>
      <c r="K102" s="19">
        <f>K101/K100</f>
        <v>-0.3933126508100655</v>
      </c>
      <c r="L102" s="19">
        <f t="shared" ref="L102:Q102" si="23">L101/L100</f>
        <v>-0.36058519793459548</v>
      </c>
      <c r="M102" s="19">
        <f t="shared" si="23"/>
        <v>-0.42305813385442109</v>
      </c>
      <c r="N102" s="19">
        <f t="shared" si="23"/>
        <v>-0.37995824634655528</v>
      </c>
      <c r="O102" s="19">
        <f t="shared" si="23"/>
        <v>-0.28939696179223567</v>
      </c>
      <c r="P102" s="19">
        <f t="shared" si="23"/>
        <v>-0.54381752701080421</v>
      </c>
      <c r="Q102" s="19">
        <f t="shared" si="23"/>
        <v>-0.42195121951219511</v>
      </c>
    </row>
    <row r="103" spans="3:17">
      <c r="C103" s="24" t="s">
        <v>175</v>
      </c>
      <c r="K103" s="19">
        <f>K100/K9</f>
        <v>4.0516759776536314E-2</v>
      </c>
      <c r="L103" s="19">
        <f>L100/L9</f>
        <v>4.7664624808575813E-2</v>
      </c>
      <c r="M103" s="19">
        <f>M100/M9</f>
        <v>5.0294840294840298E-2</v>
      </c>
      <c r="N103" s="19">
        <f>N100/N9</f>
        <v>4.7215377033021186E-2</v>
      </c>
      <c r="O103" s="19">
        <f>O100/O9</f>
        <v>5.9069320571387141E-2</v>
      </c>
      <c r="P103" s="19">
        <f>P100/P9</f>
        <v>5.5004244882558249E-2</v>
      </c>
      <c r="Q103" s="19">
        <f>Q100/Q9</f>
        <v>5.2229299363057327E-2</v>
      </c>
    </row>
    <row r="104" spans="3:17">
      <c r="C104" s="24" t="s">
        <v>151</v>
      </c>
      <c r="K104" s="19" t="e">
        <f>(K100-G100)/G100</f>
        <v>#DIV/0!</v>
      </c>
      <c r="L104" s="19" t="e">
        <f>(L100-H100)/H100</f>
        <v>#DIV/0!</v>
      </c>
      <c r="M104" s="19" t="e">
        <f>(M100-I100)/I100</f>
        <v>#DIV/0!</v>
      </c>
      <c r="N104" s="19" t="e">
        <f t="shared" ref="N104:Q104" si="24">(N100-J100)/J100</f>
        <v>#DIV/0!</v>
      </c>
      <c r="O104" s="19">
        <f t="shared" si="24"/>
        <v>1.2464667356084111</v>
      </c>
      <c r="P104" s="19">
        <f t="shared" si="24"/>
        <v>0.67269076305220887</v>
      </c>
      <c r="Q104" s="19">
        <f t="shared" si="24"/>
        <v>0.50219833903273081</v>
      </c>
    </row>
    <row r="105" spans="3:17">
      <c r="C105" s="24" t="s">
        <v>176</v>
      </c>
      <c r="K105" s="19" t="e">
        <f>(K100-J100)/J100</f>
        <v>#DIV/0!</v>
      </c>
      <c r="L105" s="19">
        <f>(L100-K100)/K100</f>
        <v>0.20165460186142725</v>
      </c>
      <c r="M105" s="19">
        <f>(M100-L100)/L100</f>
        <v>0.17441193344807804</v>
      </c>
      <c r="N105" s="19">
        <f t="shared" ref="N105:Q105" si="25">(N100-M100)/M100</f>
        <v>5.300439667806537E-2</v>
      </c>
      <c r="O105" s="19">
        <f t="shared" si="25"/>
        <v>0.51171421943864548</v>
      </c>
      <c r="P105" s="19">
        <f t="shared" si="25"/>
        <v>-0.10526315789473682</v>
      </c>
      <c r="Q105" s="19">
        <f t="shared" si="25"/>
        <v>5.4707597324644128E-2</v>
      </c>
    </row>
    <row r="106" spans="3:17">
      <c r="C106" s="24"/>
      <c r="M106" s="19"/>
      <c r="N106" s="19"/>
      <c r="O106" s="19"/>
      <c r="P106" s="19"/>
      <c r="Q106" s="19"/>
    </row>
    <row r="108" spans="3:17">
      <c r="C108" s="13" t="s">
        <v>185</v>
      </c>
    </row>
    <row r="109" spans="3:17">
      <c r="C109" s="16" t="s">
        <v>0</v>
      </c>
      <c r="K109" s="5">
        <v>1.8180000000000001</v>
      </c>
      <c r="L109" s="5">
        <v>1.7829999999999999</v>
      </c>
      <c r="M109" s="5">
        <v>1.9950000000000001</v>
      </c>
      <c r="N109" s="5">
        <v>2.0779999999999998</v>
      </c>
      <c r="O109" s="5">
        <v>2.2999999999999998</v>
      </c>
      <c r="P109" s="5">
        <v>2.1720000000000002</v>
      </c>
      <c r="Q109" s="5">
        <v>2.085</v>
      </c>
    </row>
    <row r="110" spans="3:17">
      <c r="C110" s="16" t="s">
        <v>174</v>
      </c>
      <c r="K110" s="5">
        <v>0.59899999999999998</v>
      </c>
      <c r="L110" s="5">
        <v>0.38500000000000001</v>
      </c>
      <c r="M110" s="5">
        <v>0.72799999999999998</v>
      </c>
      <c r="N110" s="5">
        <v>0.46500000000000002</v>
      </c>
      <c r="O110" s="5">
        <v>0.48499999999999999</v>
      </c>
      <c r="P110" s="5">
        <v>0.27700000000000002</v>
      </c>
      <c r="Q110" s="5">
        <v>0.54100000000000004</v>
      </c>
    </row>
    <row r="111" spans="3:17">
      <c r="C111" s="5" t="s">
        <v>163</v>
      </c>
      <c r="K111" s="19">
        <f>K110/K109</f>
        <v>0.32948294829482944</v>
      </c>
      <c r="L111" s="19">
        <f>L110/L109</f>
        <v>0.21592821088053843</v>
      </c>
      <c r="M111" s="19">
        <f>M110/M109</f>
        <v>0.36491228070175435</v>
      </c>
      <c r="N111" s="19">
        <f t="shared" ref="N111:Q111" si="26">N110/N109</f>
        <v>0.22377285851780562</v>
      </c>
      <c r="O111" s="19">
        <f t="shared" si="26"/>
        <v>0.21086956521739131</v>
      </c>
      <c r="P111" s="19">
        <f t="shared" si="26"/>
        <v>0.12753222836095765</v>
      </c>
      <c r="Q111" s="19">
        <f t="shared" si="26"/>
        <v>0.25947242206235016</v>
      </c>
    </row>
    <row r="112" spans="3:17">
      <c r="C112" s="24" t="s">
        <v>175</v>
      </c>
      <c r="K112" s="19">
        <f>K109/K9</f>
        <v>2.539106145251397E-2</v>
      </c>
      <c r="L112" s="19">
        <f>L109/L9</f>
        <v>2.4379238678626122E-2</v>
      </c>
      <c r="M112" s="19">
        <f>M109/M9</f>
        <v>2.4508599508599509E-2</v>
      </c>
      <c r="N112" s="19">
        <f>N109/N9</f>
        <v>2.2758885055582934E-2</v>
      </c>
      <c r="O112" s="19">
        <f>O109/O9</f>
        <v>2.0846929156696396E-2</v>
      </c>
      <c r="P112" s="19">
        <f>P109/P9</f>
        <v>2.0488633147816245E-2</v>
      </c>
      <c r="Q112" s="19">
        <f>Q109/Q9</f>
        <v>1.770700636942675E-2</v>
      </c>
    </row>
    <row r="113" spans="3:17">
      <c r="C113" s="24" t="s">
        <v>151</v>
      </c>
      <c r="K113" s="19" t="e">
        <f>(K109-G109)/G109</f>
        <v>#DIV/0!</v>
      </c>
      <c r="L113" s="19" t="e">
        <f>(L109-H109)/H109</f>
        <v>#DIV/0!</v>
      </c>
      <c r="M113" s="19" t="e">
        <f>(M109-I109)/I109</f>
        <v>#DIV/0!</v>
      </c>
      <c r="N113" s="19" t="e">
        <f t="shared" ref="N113" si="27">(N109-J109)/J109</f>
        <v>#DIV/0!</v>
      </c>
      <c r="O113" s="19">
        <f t="shared" ref="O113" si="28">(O109-K109)/K109</f>
        <v>0.26512651265126497</v>
      </c>
      <c r="P113" s="19">
        <f t="shared" ref="P113" si="29">(P109-L109)/L109</f>
        <v>0.21817162086371297</v>
      </c>
      <c r="Q113" s="19">
        <f t="shared" ref="Q113" si="30">(Q109-M109)/M109</f>
        <v>4.5112781954887146E-2</v>
      </c>
    </row>
    <row r="114" spans="3:17">
      <c r="C114" s="24" t="s">
        <v>176</v>
      </c>
      <c r="K114" s="19" t="e">
        <f>(K109-J109)/J109</f>
        <v>#DIV/0!</v>
      </c>
      <c r="L114" s="19">
        <f>(L109-K109)/K109</f>
        <v>-1.925192519251933E-2</v>
      </c>
      <c r="M114" s="19">
        <f>(M109-L109)/L109</f>
        <v>0.11890072910824465</v>
      </c>
      <c r="N114" s="19">
        <f t="shared" ref="N114:Q114" si="31">(N109-M109)/M109</f>
        <v>4.1604010025062525E-2</v>
      </c>
      <c r="O114" s="19">
        <f t="shared" si="31"/>
        <v>0.1068334937439846</v>
      </c>
      <c r="P114" s="19">
        <f t="shared" si="31"/>
        <v>-5.5652173913043342E-2</v>
      </c>
      <c r="Q114" s="19">
        <f t="shared" si="31"/>
        <v>-4.0055248618784615E-2</v>
      </c>
    </row>
    <row r="115" spans="3:17">
      <c r="C115" s="24"/>
      <c r="M115" s="19"/>
      <c r="N115" s="19"/>
      <c r="O115" s="19"/>
      <c r="P115" s="19"/>
      <c r="Q115" s="19"/>
    </row>
    <row r="117" spans="3:17">
      <c r="C117" s="13" t="s">
        <v>186</v>
      </c>
    </row>
    <row r="118" spans="3:17">
      <c r="C118" s="16" t="s">
        <v>0</v>
      </c>
      <c r="K118" s="5">
        <v>4.62</v>
      </c>
      <c r="L118" s="5">
        <v>4.8120000000000003</v>
      </c>
      <c r="M118" s="5">
        <v>4.9290000000000003</v>
      </c>
      <c r="N118" s="5">
        <v>5.8120000000000003</v>
      </c>
      <c r="O118" s="5">
        <v>8.6419999999999995</v>
      </c>
      <c r="P118" s="5">
        <v>7.2649999999999997</v>
      </c>
      <c r="Q118" s="5">
        <v>10.185</v>
      </c>
    </row>
    <row r="119" spans="3:17">
      <c r="C119" s="16" t="s">
        <v>174</v>
      </c>
      <c r="K119" s="5">
        <v>-2.58</v>
      </c>
      <c r="L119" s="5">
        <v>-2.1480000000000001</v>
      </c>
      <c r="M119" s="5">
        <v>-2.7789999999999999</v>
      </c>
      <c r="N119" s="5">
        <v>-3.87</v>
      </c>
      <c r="O119" s="5">
        <v>-5.5060000000000002</v>
      </c>
      <c r="P119" s="5">
        <v>-6.1269999999999998</v>
      </c>
      <c r="Q119" s="5">
        <v>-2.8959999999999999</v>
      </c>
    </row>
    <row r="120" spans="3:17">
      <c r="C120" s="16" t="s">
        <v>163</v>
      </c>
      <c r="K120" s="19">
        <f>K119/K118</f>
        <v>-0.55844155844155841</v>
      </c>
      <c r="L120" s="19">
        <f>L119/L118</f>
        <v>-0.44638403990024939</v>
      </c>
      <c r="M120" s="19">
        <f>M119/M118</f>
        <v>-0.5638060458510854</v>
      </c>
      <c r="N120" s="19">
        <f t="shared" ref="N120:Q120" si="32">N119/N118</f>
        <v>-0.66586373021335166</v>
      </c>
      <c r="O120" s="19">
        <f t="shared" si="32"/>
        <v>-0.6371210367970378</v>
      </c>
      <c r="P120" s="19">
        <f t="shared" si="32"/>
        <v>-0.84335856847900892</v>
      </c>
      <c r="Q120" s="19">
        <f t="shared" si="32"/>
        <v>-0.28433971526755031</v>
      </c>
    </row>
    <row r="121" spans="3:17">
      <c r="C121" s="24" t="s">
        <v>175</v>
      </c>
      <c r="K121" s="19">
        <f>K118/K9</f>
        <v>6.4525139664804471E-2</v>
      </c>
      <c r="L121" s="19">
        <f>L118/L9</f>
        <v>6.579523080288778E-2</v>
      </c>
      <c r="M121" s="19">
        <f>M118/M9</f>
        <v>6.0552825552825554E-2</v>
      </c>
      <c r="N121" s="19">
        <f>N118/N9</f>
        <v>6.3654783418213678E-2</v>
      </c>
      <c r="O121" s="19">
        <f>O118/O9</f>
        <v>7.8330070335726185E-2</v>
      </c>
      <c r="P121" s="19">
        <f>P118/P9</f>
        <v>6.8531270634845765E-2</v>
      </c>
      <c r="Q121" s="19">
        <f>Q118/Q9</f>
        <v>8.6496815286624201E-2</v>
      </c>
    </row>
    <row r="122" spans="3:17">
      <c r="C122" s="24" t="s">
        <v>151</v>
      </c>
      <c r="K122" s="19" t="e">
        <f>(K118-G118)/G118</f>
        <v>#DIV/0!</v>
      </c>
      <c r="L122" s="19" t="e">
        <f>(L118-H118)/H118</f>
        <v>#DIV/0!</v>
      </c>
      <c r="M122" s="19" t="e">
        <f>(M118-I118)/I118</f>
        <v>#DIV/0!</v>
      </c>
      <c r="N122" s="19" t="e">
        <f t="shared" ref="N122" si="33">(N118-J118)/J118</f>
        <v>#DIV/0!</v>
      </c>
      <c r="O122" s="19">
        <f t="shared" ref="O122" si="34">(O118-K118)/K118</f>
        <v>0.87056277056277043</v>
      </c>
      <c r="P122" s="19">
        <f t="shared" ref="P122" si="35">(P118-L118)/L118</f>
        <v>0.50976724854530331</v>
      </c>
      <c r="Q122" s="19">
        <f t="shared" ref="Q122" si="36">(Q118-M118)/M118</f>
        <v>1.0663420572124163</v>
      </c>
    </row>
    <row r="123" spans="3:17">
      <c r="C123" s="24" t="s">
        <v>176</v>
      </c>
      <c r="K123" s="19" t="e">
        <f>(K118-J118)/J118</f>
        <v>#DIV/0!</v>
      </c>
      <c r="L123" s="19">
        <f>(L118-K118)/K118</f>
        <v>4.1558441558441593E-2</v>
      </c>
      <c r="M123" s="19">
        <f>(M118-L118)/L118</f>
        <v>2.4314214463840397E-2</v>
      </c>
      <c r="N123" s="19">
        <f t="shared" ref="N123:Q123" si="37">(N118-M118)/M118</f>
        <v>0.17914384256441468</v>
      </c>
      <c r="O123" s="19">
        <f t="shared" si="37"/>
        <v>0.48692360633172732</v>
      </c>
      <c r="P123" s="19">
        <f t="shared" si="37"/>
        <v>-0.1593381161768109</v>
      </c>
      <c r="Q123" s="19">
        <f t="shared" si="37"/>
        <v>0.4019270474879561</v>
      </c>
    </row>
    <row r="125" spans="3:17">
      <c r="C125" s="13"/>
    </row>
    <row r="138" spans="3:17">
      <c r="C138" s="5" t="s">
        <v>37</v>
      </c>
    </row>
    <row r="139" spans="3:17">
      <c r="C139" s="5" t="s">
        <v>38</v>
      </c>
    </row>
    <row r="140" spans="3:17">
      <c r="C140" s="5" t="s">
        <v>39</v>
      </c>
    </row>
    <row r="141" spans="3:17">
      <c r="C141" s="5" t="s">
        <v>40</v>
      </c>
    </row>
    <row r="142" spans="3:17">
      <c r="M142" s="19"/>
      <c r="N142" s="19"/>
      <c r="O142" s="19"/>
      <c r="P142" s="19"/>
      <c r="Q142" s="19"/>
    </row>
    <row r="143" spans="3:17">
      <c r="M143" s="19"/>
      <c r="N143" s="19"/>
      <c r="O143" s="19"/>
      <c r="P143" s="19"/>
      <c r="Q143" s="19"/>
    </row>
    <row r="144" spans="3:17">
      <c r="M144" s="19"/>
      <c r="N144" s="19"/>
      <c r="O144" s="19"/>
      <c r="Q144" s="19"/>
    </row>
    <row r="145" spans="1:17">
      <c r="C145" s="5" t="s">
        <v>190</v>
      </c>
      <c r="M145" s="5">
        <v>14858</v>
      </c>
      <c r="P145" s="5">
        <v>19061</v>
      </c>
      <c r="Q145" s="5">
        <v>18870</v>
      </c>
    </row>
    <row r="149" spans="1:17" s="20" customFormat="1">
      <c r="C149" s="21" t="s">
        <v>57</v>
      </c>
    </row>
    <row r="150" spans="1:17">
      <c r="A150" s="11"/>
      <c r="B150" s="11"/>
      <c r="C150" s="14" t="s">
        <v>88</v>
      </c>
    </row>
    <row r="151" spans="1:17">
      <c r="C151" s="5" t="s">
        <v>65</v>
      </c>
      <c r="K151" s="5">
        <v>-9.5000000000000001E-2</v>
      </c>
      <c r="L151" s="5">
        <v>-3.22</v>
      </c>
      <c r="M151" s="5">
        <v>-4.6639999999999997</v>
      </c>
      <c r="O151" s="5">
        <v>-2.8610000000000002</v>
      </c>
      <c r="P151" s="5">
        <v>-13.037000000000001</v>
      </c>
      <c r="Q151" s="5">
        <v>8.0559999999999992</v>
      </c>
    </row>
    <row r="152" spans="1:17">
      <c r="C152" s="13" t="s">
        <v>66</v>
      </c>
    </row>
    <row r="153" spans="1:17">
      <c r="C153" s="5" t="s">
        <v>67</v>
      </c>
      <c r="L153" s="5">
        <v>3.7759999999999998</v>
      </c>
      <c r="M153" s="5">
        <v>4.2389999999999999</v>
      </c>
      <c r="O153" s="5">
        <v>5.4429999999999996</v>
      </c>
      <c r="P153" s="5">
        <v>5.7910000000000004</v>
      </c>
      <c r="Q153" s="5">
        <v>5.8579999999999997</v>
      </c>
    </row>
    <row r="154" spans="1:17">
      <c r="C154" s="5" t="s">
        <v>68</v>
      </c>
      <c r="L154" s="5">
        <v>1.4810000000000001</v>
      </c>
      <c r="M154" s="5">
        <v>1.4019999999999999</v>
      </c>
      <c r="O154" s="5">
        <v>1.635</v>
      </c>
      <c r="P154" s="5">
        <v>1.6759999999999999</v>
      </c>
      <c r="Q154" s="5">
        <v>1.855</v>
      </c>
    </row>
    <row r="155" spans="1:17">
      <c r="C155" s="5" t="s">
        <v>69</v>
      </c>
      <c r="L155" s="5">
        <v>1.39</v>
      </c>
      <c r="M155" s="5">
        <v>1.6819999999999999</v>
      </c>
      <c r="O155" s="5">
        <v>0.94099999999999995</v>
      </c>
      <c r="P155" s="5">
        <v>2.302</v>
      </c>
      <c r="Q155" s="5">
        <v>2.3239999999999998</v>
      </c>
    </row>
    <row r="156" spans="1:17">
      <c r="C156" s="5" t="s">
        <v>70</v>
      </c>
      <c r="L156" s="5">
        <v>2.399</v>
      </c>
      <c r="M156" s="5">
        <v>2.6309999999999998</v>
      </c>
      <c r="O156" s="5">
        <v>3.1829999999999998</v>
      </c>
      <c r="P156" s="5">
        <v>4.226</v>
      </c>
      <c r="Q156" s="5">
        <v>3.4849999999999999</v>
      </c>
    </row>
    <row r="157" spans="1:17">
      <c r="C157" s="5" t="s">
        <v>71</v>
      </c>
      <c r="L157" s="5">
        <v>0.51700000000000002</v>
      </c>
      <c r="M157" s="5">
        <v>0.51900000000000002</v>
      </c>
      <c r="O157" s="5">
        <v>0.51600000000000001</v>
      </c>
      <c r="P157" s="5">
        <v>5.2999999999999999E-2</v>
      </c>
      <c r="Q157" s="5">
        <v>0.53200000000000003</v>
      </c>
    </row>
    <row r="158" spans="1:17">
      <c r="C158" s="5" t="s">
        <v>72</v>
      </c>
      <c r="L158" s="5">
        <v>5.8040000000000003</v>
      </c>
      <c r="M158" s="5">
        <v>4.8620000000000001</v>
      </c>
      <c r="O158" s="5">
        <v>5.0279999999999996</v>
      </c>
      <c r="P158" s="5">
        <v>6.2649999999999997</v>
      </c>
      <c r="Q158" s="5">
        <v>-2.7130000000000001</v>
      </c>
    </row>
    <row r="159" spans="1:17">
      <c r="C159" s="5" t="s">
        <v>73</v>
      </c>
      <c r="L159" s="5">
        <v>-0.40300000000000002</v>
      </c>
      <c r="M159" s="5">
        <v>-3.6619999999999999</v>
      </c>
      <c r="O159" s="5">
        <v>0.24</v>
      </c>
      <c r="P159" s="5">
        <v>-3.7999999999999999E-2</v>
      </c>
      <c r="Q159" s="5">
        <v>0.35299999999999998</v>
      </c>
    </row>
    <row r="160" spans="1:17">
      <c r="C160" s="5" t="s">
        <v>74</v>
      </c>
      <c r="L160" s="5">
        <v>-0.26400000000000001</v>
      </c>
      <c r="M160" s="5">
        <v>0.55500000000000005</v>
      </c>
      <c r="O160" s="5">
        <v>-0.14899999999999999</v>
      </c>
      <c r="P160" s="5">
        <v>-1.6719999999999999</v>
      </c>
      <c r="Q160" s="5">
        <v>5.9039999999999999</v>
      </c>
    </row>
    <row r="161" spans="1:17">
      <c r="C161" s="5" t="s">
        <v>75</v>
      </c>
      <c r="L161" s="5">
        <v>1E-3</v>
      </c>
      <c r="M161" s="5">
        <v>5.0000000000000001E-3</v>
      </c>
      <c r="O161" s="5">
        <v>-3.8250000000000002</v>
      </c>
      <c r="P161" s="5">
        <v>0.36499999999999999</v>
      </c>
      <c r="Q161" s="5">
        <v>8.5999999999999993E-2</v>
      </c>
    </row>
    <row r="162" spans="1:17">
      <c r="C162" s="5" t="s">
        <v>76</v>
      </c>
      <c r="L162" s="5">
        <v>0</v>
      </c>
      <c r="M162" s="5">
        <v>0</v>
      </c>
      <c r="O162" s="5">
        <v>0</v>
      </c>
      <c r="P162" s="5">
        <v>0</v>
      </c>
      <c r="Q162" s="5">
        <v>-9.3049999999999997</v>
      </c>
    </row>
    <row r="163" spans="1:17">
      <c r="C163" s="5" t="s">
        <v>77</v>
      </c>
      <c r="L163" s="5">
        <v>0</v>
      </c>
      <c r="M163" s="5">
        <v>0</v>
      </c>
      <c r="O163" s="5">
        <v>0</v>
      </c>
      <c r="P163" s="5">
        <v>0</v>
      </c>
      <c r="Q163" s="5">
        <v>2.74</v>
      </c>
    </row>
    <row r="164" spans="1:17">
      <c r="C164" s="5" t="s">
        <v>78</v>
      </c>
      <c r="L164" s="5">
        <v>0.28199999999999997</v>
      </c>
      <c r="M164" s="5">
        <v>0.224</v>
      </c>
      <c r="O164" s="5">
        <v>0</v>
      </c>
      <c r="P164" s="5">
        <v>0.63700000000000001</v>
      </c>
      <c r="Q164" s="5">
        <v>0.40100000000000002</v>
      </c>
    </row>
    <row r="165" spans="1:17">
      <c r="C165" s="5" t="s">
        <v>170</v>
      </c>
      <c r="L165" s="5">
        <v>-5.0999999999999997E-2</v>
      </c>
      <c r="M165" s="5">
        <v>0.23100000000000001</v>
      </c>
      <c r="O165" s="5">
        <v>-0.71399999999999997</v>
      </c>
      <c r="P165" s="5">
        <v>1.145</v>
      </c>
      <c r="Q165" s="5">
        <v>0.24</v>
      </c>
    </row>
    <row r="166" spans="1:17">
      <c r="C166" s="13" t="s">
        <v>79</v>
      </c>
    </row>
    <row r="167" spans="1:17">
      <c r="C167" s="5" t="s">
        <v>80</v>
      </c>
      <c r="L167" s="5">
        <v>-1.8480000000000001</v>
      </c>
      <c r="M167" s="5">
        <v>-1.1339999999999999</v>
      </c>
      <c r="O167" s="5">
        <v>-11.574</v>
      </c>
      <c r="P167" s="5">
        <v>4.2569999999999997</v>
      </c>
      <c r="Q167" s="5">
        <v>0.28299999999999997</v>
      </c>
    </row>
    <row r="168" spans="1:17">
      <c r="C168" s="5" t="s">
        <v>81</v>
      </c>
      <c r="L168" s="5">
        <v>-5.07</v>
      </c>
      <c r="M168" s="5">
        <v>-4.6870000000000003</v>
      </c>
      <c r="O168" s="5">
        <v>-5.1319999999999997</v>
      </c>
      <c r="P168" s="5">
        <v>1.3340000000000001</v>
      </c>
      <c r="Q168" s="5">
        <v>-1.714</v>
      </c>
    </row>
    <row r="169" spans="1:17">
      <c r="C169" s="5" t="s">
        <v>82</v>
      </c>
      <c r="L169" s="5">
        <v>-1.6060000000000001</v>
      </c>
      <c r="M169" s="5">
        <v>-0.38200000000000001</v>
      </c>
      <c r="O169" s="5">
        <v>-2.4990000000000001</v>
      </c>
      <c r="P169" s="5">
        <v>-3.6640000000000001</v>
      </c>
      <c r="Q169" s="5">
        <v>-2.4009999999999998</v>
      </c>
    </row>
    <row r="170" spans="1:17">
      <c r="C170" s="5" t="s">
        <v>83</v>
      </c>
      <c r="L170" s="5">
        <v>6.91</v>
      </c>
      <c r="M170" s="5">
        <v>-1.034</v>
      </c>
      <c r="O170" s="5">
        <v>12.938000000000001</v>
      </c>
      <c r="P170" s="5">
        <v>-10.462</v>
      </c>
      <c r="Q170" s="5">
        <v>9.3539999999999992</v>
      </c>
    </row>
    <row r="171" spans="1:17">
      <c r="C171" s="5" t="s">
        <v>84</v>
      </c>
      <c r="L171" s="5">
        <v>-0.17499999999999999</v>
      </c>
      <c r="M171" s="5">
        <v>0.46200000000000002</v>
      </c>
      <c r="O171" s="5">
        <v>2.633</v>
      </c>
      <c r="P171" s="5">
        <v>-0.216</v>
      </c>
      <c r="Q171" s="5">
        <v>0.91</v>
      </c>
    </row>
    <row r="172" spans="1:17">
      <c r="C172" s="5" t="s">
        <v>85</v>
      </c>
      <c r="L172" s="5">
        <v>0</v>
      </c>
      <c r="M172" s="5">
        <v>-3.5489999999999999</v>
      </c>
      <c r="O172" s="5">
        <v>0</v>
      </c>
      <c r="P172" s="5">
        <v>0</v>
      </c>
      <c r="Q172" s="5">
        <v>-1.83</v>
      </c>
    </row>
    <row r="173" spans="1:17">
      <c r="C173" s="5" t="s">
        <v>86</v>
      </c>
      <c r="L173" s="5">
        <v>-4.6589999999999998</v>
      </c>
      <c r="M173" s="5">
        <v>-2.8879999999999999</v>
      </c>
      <c r="O173" s="5">
        <v>-2.137</v>
      </c>
      <c r="P173" s="5">
        <v>-3.1819999999999999</v>
      </c>
      <c r="Q173" s="5">
        <v>-3.0169999999999999</v>
      </c>
    </row>
    <row r="174" spans="1:17">
      <c r="C174" s="5" t="s">
        <v>87</v>
      </c>
      <c r="L174" s="5">
        <v>3.266</v>
      </c>
      <c r="M174" s="5">
        <v>0.315</v>
      </c>
      <c r="O174" s="5">
        <v>-0.42099999999999999</v>
      </c>
      <c r="P174" s="5">
        <v>0.17100000000000001</v>
      </c>
      <c r="Q174" s="5">
        <v>-0.52400000000000002</v>
      </c>
    </row>
    <row r="175" spans="1:17">
      <c r="C175" s="13" t="s">
        <v>90</v>
      </c>
      <c r="K175" s="5">
        <v>6.1379999999999999</v>
      </c>
      <c r="L175" s="5">
        <v>8.5609999999999999</v>
      </c>
      <c r="M175" s="5">
        <v>-4.8730000000000002</v>
      </c>
      <c r="O175" s="5">
        <v>3.4</v>
      </c>
      <c r="P175" s="5">
        <v>-4.0490000000000004</v>
      </c>
      <c r="Q175" s="5">
        <v>20.876000000000001</v>
      </c>
    </row>
    <row r="176" spans="1:17">
      <c r="A176" s="11"/>
      <c r="B176" s="11"/>
      <c r="C176" s="14" t="s">
        <v>89</v>
      </c>
    </row>
    <row r="177" spans="1:17">
      <c r="C177" s="5" t="s">
        <v>91</v>
      </c>
      <c r="L177" s="5">
        <v>-3.5590000000000002</v>
      </c>
      <c r="M177" s="5">
        <v>-13.685</v>
      </c>
      <c r="O177" s="5">
        <v>-18.879000000000001</v>
      </c>
      <c r="P177" s="5">
        <v>-17.983000000000001</v>
      </c>
      <c r="Q177" s="5">
        <v>-7.7039999999999997</v>
      </c>
    </row>
    <row r="178" spans="1:17">
      <c r="C178" s="5" t="s">
        <v>92</v>
      </c>
      <c r="L178" s="5">
        <v>-7.2279999999999998</v>
      </c>
      <c r="M178" s="5">
        <v>-4.5999999999999999E-2</v>
      </c>
      <c r="O178" s="5">
        <v>0</v>
      </c>
      <c r="P178" s="5">
        <v>-8.1999999999999993</v>
      </c>
      <c r="Q178" s="5">
        <v>0</v>
      </c>
    </row>
    <row r="179" spans="1:17">
      <c r="C179" s="5" t="s">
        <v>93</v>
      </c>
      <c r="L179" s="5">
        <v>-8.4469999999999992</v>
      </c>
      <c r="M179" s="5">
        <v>-1.4219999999999999</v>
      </c>
      <c r="O179" s="5">
        <v>-0.73499999999999999</v>
      </c>
      <c r="P179" s="5">
        <v>0</v>
      </c>
      <c r="Q179" s="5">
        <v>0</v>
      </c>
    </row>
    <row r="180" spans="1:17">
      <c r="C180" s="5" t="s">
        <v>94</v>
      </c>
      <c r="L180" s="5">
        <v>0.157</v>
      </c>
      <c r="M180" s="5">
        <v>2.5779999999999998</v>
      </c>
      <c r="O180" s="5">
        <v>0.51100000000000001</v>
      </c>
      <c r="P180" s="5">
        <v>5.859</v>
      </c>
      <c r="Q180" s="5">
        <v>0</v>
      </c>
    </row>
    <row r="181" spans="1:17">
      <c r="C181" s="5" t="s">
        <v>95</v>
      </c>
      <c r="K181" s="5">
        <v>-96.9</v>
      </c>
      <c r="L181" s="5">
        <v>-130.31</v>
      </c>
      <c r="M181" s="5">
        <v>-56.941000000000003</v>
      </c>
      <c r="O181" s="5">
        <v>-23.475000000000001</v>
      </c>
      <c r="P181" s="5">
        <v>-2</v>
      </c>
      <c r="Q181" s="5">
        <v>0</v>
      </c>
    </row>
    <row r="182" spans="1:17">
      <c r="C182" s="5" t="s">
        <v>96</v>
      </c>
      <c r="K182" s="5">
        <v>141.9</v>
      </c>
      <c r="L182" s="5">
        <v>100.17100000000001</v>
      </c>
      <c r="M182" s="5">
        <v>70.436999999999998</v>
      </c>
      <c r="O182" s="5">
        <v>53.442999999999998</v>
      </c>
      <c r="P182" s="5">
        <v>23.768999999999998</v>
      </c>
      <c r="Q182" s="5">
        <v>2</v>
      </c>
    </row>
    <row r="183" spans="1:17">
      <c r="C183" s="5" t="s">
        <v>97</v>
      </c>
      <c r="L183" s="5">
        <v>-0.98599999999999999</v>
      </c>
      <c r="M183" s="5">
        <v>-0.47399999999999998</v>
      </c>
      <c r="O183" s="5">
        <v>-0.433</v>
      </c>
      <c r="P183" s="5">
        <v>-1.2E-2</v>
      </c>
      <c r="Q183" s="5">
        <v>-1.2999999999999999E-2</v>
      </c>
    </row>
    <row r="184" spans="1:17">
      <c r="C184" s="5" t="s">
        <v>98</v>
      </c>
      <c r="L184" s="5">
        <v>0</v>
      </c>
      <c r="M184" s="5">
        <v>0.57699999999999996</v>
      </c>
      <c r="O184" s="5">
        <v>0.39</v>
      </c>
      <c r="P184" s="5">
        <v>0.439</v>
      </c>
      <c r="Q184" s="5">
        <v>4.1000000000000002E-2</v>
      </c>
    </row>
    <row r="185" spans="1:17">
      <c r="C185" s="5" t="s">
        <v>99</v>
      </c>
      <c r="L185" s="5">
        <v>0</v>
      </c>
      <c r="M185" s="5">
        <v>-0.14399999999999999</v>
      </c>
      <c r="O185" s="5">
        <v>0</v>
      </c>
      <c r="P185" s="5">
        <v>0</v>
      </c>
      <c r="Q185" s="5">
        <v>3.2000000000000001E-2</v>
      </c>
    </row>
    <row r="186" spans="1:17">
      <c r="C186" s="13" t="s">
        <v>100</v>
      </c>
      <c r="K186" s="5">
        <v>36.948</v>
      </c>
      <c r="L186" s="5">
        <v>-49.389000000000003</v>
      </c>
      <c r="M186" s="5">
        <f>SUM(M177:M185)</f>
        <v>0.87999999999999223</v>
      </c>
      <c r="O186" s="5">
        <v>9.2560000000000002</v>
      </c>
      <c r="P186" s="5">
        <v>9.1140000000000008</v>
      </c>
      <c r="Q186" s="5">
        <f>SUM(Q177:Q185)</f>
        <v>-5.6439999999999992</v>
      </c>
    </row>
    <row r="187" spans="1:17">
      <c r="A187" s="15"/>
      <c r="B187" s="15"/>
      <c r="C187" s="14" t="s">
        <v>101</v>
      </c>
    </row>
    <row r="188" spans="1:17">
      <c r="C188" s="5" t="s">
        <v>102</v>
      </c>
      <c r="L188" s="5">
        <v>0.62</v>
      </c>
      <c r="M188" s="5">
        <v>0.24399999999999999</v>
      </c>
      <c r="O188" s="5">
        <v>0.114</v>
      </c>
      <c r="P188" s="5">
        <v>0</v>
      </c>
      <c r="Q188" s="5">
        <v>0</v>
      </c>
    </row>
    <row r="189" spans="1:17">
      <c r="C189" s="5" t="s">
        <v>201</v>
      </c>
      <c r="L189" s="5">
        <v>-4.2000000000000003E-2</v>
      </c>
      <c r="M189" s="5">
        <v>0</v>
      </c>
      <c r="O189" s="5">
        <v>0</v>
      </c>
      <c r="P189" s="5">
        <v>0</v>
      </c>
      <c r="Q189" s="5">
        <v>0</v>
      </c>
    </row>
    <row r="190" spans="1:17">
      <c r="C190" s="5" t="s">
        <v>202</v>
      </c>
      <c r="L190" s="5">
        <v>0</v>
      </c>
      <c r="M190" s="5">
        <v>0</v>
      </c>
      <c r="O190" s="5">
        <v>0</v>
      </c>
      <c r="P190" s="5">
        <v>-2.94</v>
      </c>
      <c r="Q190" s="5">
        <v>0</v>
      </c>
    </row>
    <row r="191" spans="1:17">
      <c r="C191" s="3" t="s">
        <v>103</v>
      </c>
      <c r="L191" s="5">
        <v>0</v>
      </c>
      <c r="M191" s="5">
        <v>0</v>
      </c>
      <c r="O191" s="5">
        <v>0</v>
      </c>
      <c r="P191" s="5">
        <v>0</v>
      </c>
      <c r="Q191" s="5">
        <v>-45.832000000000001</v>
      </c>
    </row>
    <row r="192" spans="1:17">
      <c r="C192" s="16" t="s">
        <v>104</v>
      </c>
      <c r="L192" s="5">
        <v>0</v>
      </c>
      <c r="M192" s="5">
        <v>0</v>
      </c>
      <c r="O192" s="5">
        <v>0</v>
      </c>
      <c r="P192" s="5">
        <v>0</v>
      </c>
      <c r="Q192" s="5">
        <v>46.445999999999998</v>
      </c>
    </row>
    <row r="193" spans="3:17">
      <c r="C193" s="5" t="s">
        <v>105</v>
      </c>
      <c r="L193" s="5">
        <v>-7.3999999999999996E-2</v>
      </c>
      <c r="M193" s="5">
        <v>-0.128</v>
      </c>
      <c r="O193" s="5">
        <v>-0.30099999999999999</v>
      </c>
      <c r="P193" s="5">
        <v>-0.34699999999999998</v>
      </c>
      <c r="Q193" s="5">
        <v>-0.372</v>
      </c>
    </row>
    <row r="194" spans="3:17">
      <c r="C194" s="5" t="s">
        <v>106</v>
      </c>
      <c r="L194" s="5">
        <v>-7.0999999999999994E-2</v>
      </c>
      <c r="M194" s="5">
        <v>-0.49</v>
      </c>
      <c r="O194" s="5">
        <v>-0.14099999999999999</v>
      </c>
      <c r="Q194" s="5">
        <v>-0.64500000000000002</v>
      </c>
    </row>
    <row r="195" spans="3:17">
      <c r="C195" s="13" t="s">
        <v>107</v>
      </c>
      <c r="K195" s="5">
        <v>1.075</v>
      </c>
      <c r="L195" s="5">
        <v>-0.214</v>
      </c>
      <c r="M195" s="5">
        <f>SUM(M188:M194)</f>
        <v>-0.374</v>
      </c>
      <c r="O195" s="5">
        <v>-16.106000000000002</v>
      </c>
      <c r="P195" s="5">
        <v>-3.532</v>
      </c>
      <c r="Q195" s="5">
        <f>SUM(Q188:Q194)</f>
        <v>-0.4030000000000028</v>
      </c>
    </row>
    <row r="196" spans="3:17">
      <c r="C196" s="5" t="s">
        <v>108</v>
      </c>
      <c r="L196" s="5">
        <v>1.5209999999999999</v>
      </c>
      <c r="M196" s="5">
        <v>-0.64400000000000002</v>
      </c>
      <c r="O196" s="5">
        <v>1.359</v>
      </c>
      <c r="P196" s="5">
        <v>5.3810000000000002</v>
      </c>
      <c r="Q196" s="5">
        <v>-25.274000000000001</v>
      </c>
    </row>
    <row r="197" spans="3:17">
      <c r="C197" s="5" t="s">
        <v>109</v>
      </c>
      <c r="K197" s="5">
        <v>38.9</v>
      </c>
      <c r="L197" s="5">
        <v>-39.521000000000001</v>
      </c>
      <c r="M197" s="5">
        <v>-5.0110000000000001</v>
      </c>
      <c r="O197" s="5">
        <v>-2.0880000000000001</v>
      </c>
      <c r="P197" s="5">
        <v>6.9139999999999997</v>
      </c>
      <c r="Q197" s="5">
        <v>-10.445</v>
      </c>
    </row>
    <row r="198" spans="3:17">
      <c r="C198" s="5" t="s">
        <v>110</v>
      </c>
      <c r="K198" s="5">
        <v>93.5</v>
      </c>
      <c r="L198" s="5">
        <v>132.446</v>
      </c>
      <c r="M198" s="5">
        <v>92.924999999999997</v>
      </c>
      <c r="O198" s="5">
        <v>81.486999999999995</v>
      </c>
      <c r="P198" s="5">
        <v>79.397999999999996</v>
      </c>
      <c r="Q198" s="5">
        <v>86.311999999999998</v>
      </c>
    </row>
    <row r="199" spans="3:17">
      <c r="C199" s="5" t="s">
        <v>111</v>
      </c>
      <c r="K199" s="5">
        <v>132.44999999999999</v>
      </c>
      <c r="L199" s="5">
        <v>92.924999999999997</v>
      </c>
      <c r="M199" s="5">
        <v>87.914000000000001</v>
      </c>
      <c r="O199" s="5">
        <v>79.399000000000001</v>
      </c>
      <c r="P199" s="5">
        <v>86.311999999999998</v>
      </c>
      <c r="Q199" s="5">
        <v>75.867000000000004</v>
      </c>
    </row>
    <row r="200" spans="3:17">
      <c r="C200" s="13"/>
    </row>
    <row r="209" spans="1:17" s="20" customFormat="1">
      <c r="C209" s="21" t="s">
        <v>58</v>
      </c>
    </row>
    <row r="210" spans="1:17">
      <c r="A210" s="15"/>
      <c r="B210" s="15"/>
      <c r="C210" s="14" t="s">
        <v>112</v>
      </c>
    </row>
    <row r="211" spans="1:17">
      <c r="A211" s="6"/>
      <c r="B211" s="6"/>
      <c r="C211" s="6" t="s">
        <v>113</v>
      </c>
      <c r="N211" s="5">
        <v>81.400000000000006</v>
      </c>
      <c r="O211" s="5">
        <v>79.275000000000006</v>
      </c>
      <c r="P211" s="5">
        <v>86.046999999999997</v>
      </c>
      <c r="Q211" s="5">
        <v>75.591999999999999</v>
      </c>
    </row>
    <row r="212" spans="1:17">
      <c r="A212" s="6"/>
      <c r="B212" s="6"/>
      <c r="C212" s="6" t="s">
        <v>114</v>
      </c>
      <c r="N212" s="5">
        <v>53.1</v>
      </c>
      <c r="O212" s="5">
        <v>23.414999999999999</v>
      </c>
      <c r="P212" s="5">
        <v>1.9990000000000001</v>
      </c>
      <c r="Q212" s="5">
        <v>0</v>
      </c>
    </row>
    <row r="213" spans="1:17">
      <c r="A213" s="6"/>
      <c r="B213" s="6"/>
      <c r="C213" s="6" t="s">
        <v>203</v>
      </c>
      <c r="N213" s="5">
        <v>0.65700000000000003</v>
      </c>
      <c r="P213" s="5">
        <v>0.154</v>
      </c>
      <c r="Q213" s="5">
        <v>0</v>
      </c>
    </row>
    <row r="214" spans="1:17">
      <c r="A214" s="6"/>
      <c r="B214" s="6"/>
      <c r="C214" s="6" t="s">
        <v>115</v>
      </c>
      <c r="N214" s="5">
        <v>3.7919999999999998</v>
      </c>
      <c r="O214" s="5">
        <v>4.0490000000000004</v>
      </c>
      <c r="P214" s="5">
        <v>0</v>
      </c>
      <c r="Q214" s="5">
        <v>0</v>
      </c>
    </row>
    <row r="215" spans="1:17">
      <c r="A215" s="6"/>
      <c r="B215" s="6"/>
      <c r="C215" s="6" t="s">
        <v>80</v>
      </c>
      <c r="N215" s="5">
        <v>32.110999999999997</v>
      </c>
      <c r="O215" s="5">
        <v>43.567999999999998</v>
      </c>
      <c r="P215" s="5">
        <v>39.442999999999998</v>
      </c>
      <c r="Q215" s="5">
        <v>37.685000000000002</v>
      </c>
    </row>
    <row r="216" spans="1:17">
      <c r="A216" s="6"/>
      <c r="B216" s="6"/>
      <c r="C216" s="6" t="s">
        <v>82</v>
      </c>
      <c r="N216" s="5">
        <v>7.0389999999999997</v>
      </c>
      <c r="O216" s="5">
        <v>9.5869999999999997</v>
      </c>
      <c r="P216" s="5">
        <v>13.494</v>
      </c>
      <c r="Q216" s="5">
        <v>15.823</v>
      </c>
    </row>
    <row r="217" spans="1:17">
      <c r="A217" s="6"/>
      <c r="B217" s="6"/>
      <c r="C217" s="6" t="s">
        <v>81</v>
      </c>
      <c r="N217" s="5">
        <v>12.901999999999999</v>
      </c>
      <c r="O217" s="5">
        <v>12.663</v>
      </c>
      <c r="P217" s="5">
        <v>14.429</v>
      </c>
      <c r="Q217" s="5">
        <v>12.67</v>
      </c>
    </row>
    <row r="218" spans="1:17">
      <c r="A218" s="6"/>
      <c r="B218" s="6"/>
      <c r="C218" s="6" t="s">
        <v>116</v>
      </c>
      <c r="N218" s="5">
        <v>12.31</v>
      </c>
      <c r="O218" s="5">
        <v>13.497999999999999</v>
      </c>
      <c r="P218" s="5">
        <v>13.927</v>
      </c>
      <c r="Q218" s="5">
        <v>12.701000000000001</v>
      </c>
    </row>
    <row r="219" spans="1:17">
      <c r="A219" s="6"/>
      <c r="B219" s="6"/>
      <c r="C219" s="6" t="s">
        <v>117</v>
      </c>
      <c r="N219" s="5">
        <v>2.6850000000000001</v>
      </c>
      <c r="O219" s="5">
        <v>6.18</v>
      </c>
      <c r="P219" s="5">
        <v>3.298</v>
      </c>
      <c r="Q219" s="5">
        <v>4.1180000000000003</v>
      </c>
    </row>
    <row r="220" spans="1:17">
      <c r="A220" s="6"/>
      <c r="B220" s="6"/>
      <c r="C220" s="6" t="s">
        <v>118</v>
      </c>
      <c r="N220" s="5">
        <v>6.9569999999999999</v>
      </c>
      <c r="O220" s="5">
        <v>7.74</v>
      </c>
      <c r="P220" s="5">
        <v>7.0049999999999999</v>
      </c>
      <c r="Q220" s="5">
        <v>7.7450000000000001</v>
      </c>
    </row>
    <row r="221" spans="1:17">
      <c r="A221" s="6"/>
      <c r="B221" s="6"/>
      <c r="C221" s="17" t="s">
        <v>119</v>
      </c>
      <c r="N221" s="5">
        <v>213.06700000000001</v>
      </c>
      <c r="O221" s="5">
        <f>SUM(O211:O220)</f>
        <v>199.97500000000002</v>
      </c>
      <c r="P221" s="5">
        <v>179.79599999999999</v>
      </c>
      <c r="Q221" s="5">
        <f>SUM(Q211:Q220)</f>
        <v>166.33399999999997</v>
      </c>
    </row>
    <row r="222" spans="1:17">
      <c r="A222" s="6"/>
      <c r="B222" s="6"/>
      <c r="C222" s="6" t="s">
        <v>120</v>
      </c>
      <c r="N222" s="5">
        <v>117.70099999999999</v>
      </c>
      <c r="O222" s="5">
        <v>117.864</v>
      </c>
      <c r="P222" s="5">
        <v>118.965</v>
      </c>
      <c r="Q222" s="5">
        <v>118.521</v>
      </c>
    </row>
    <row r="223" spans="1:17">
      <c r="A223" s="6"/>
      <c r="B223" s="6"/>
      <c r="C223" s="6" t="s">
        <v>121</v>
      </c>
      <c r="N223" s="5">
        <v>88.787999999999997</v>
      </c>
      <c r="O223" s="5">
        <v>98.325000000000003</v>
      </c>
      <c r="P223" s="5">
        <v>110.75</v>
      </c>
      <c r="Q223" s="5">
        <v>107.291</v>
      </c>
    </row>
    <row r="224" spans="1:17">
      <c r="A224" s="6"/>
      <c r="B224" s="6"/>
      <c r="C224" s="6" t="s">
        <v>122</v>
      </c>
      <c r="N224" s="5">
        <v>37.097000000000001</v>
      </c>
      <c r="O224" s="5">
        <v>36.244999999999997</v>
      </c>
      <c r="P224" s="5">
        <v>34.787999999999997</v>
      </c>
      <c r="Q224" s="5">
        <v>31.544</v>
      </c>
    </row>
    <row r="225" spans="1:17">
      <c r="A225" s="6"/>
      <c r="B225" s="6"/>
      <c r="C225" s="6" t="s">
        <v>123</v>
      </c>
      <c r="N225" s="5">
        <v>22.946000000000002</v>
      </c>
      <c r="O225" s="5">
        <v>22.359000000000002</v>
      </c>
      <c r="P225" s="5">
        <v>23.562000000000001</v>
      </c>
      <c r="Q225" s="5">
        <v>18.928999999999998</v>
      </c>
    </row>
    <row r="226" spans="1:17">
      <c r="A226" s="6"/>
      <c r="B226" s="6"/>
      <c r="C226" s="6" t="s">
        <v>124</v>
      </c>
      <c r="N226" s="5">
        <v>12.704000000000001</v>
      </c>
      <c r="O226" s="5">
        <v>13.766999999999999</v>
      </c>
      <c r="P226" s="5">
        <v>14.647</v>
      </c>
      <c r="Q226" s="5">
        <v>15.339</v>
      </c>
    </row>
    <row r="227" spans="1:17">
      <c r="A227" s="6"/>
      <c r="B227" s="6"/>
      <c r="C227" s="6" t="s">
        <v>125</v>
      </c>
      <c r="N227" s="5">
        <v>0</v>
      </c>
      <c r="O227" s="5">
        <v>9.4250000000000007</v>
      </c>
      <c r="P227" s="5">
        <v>10.547000000000001</v>
      </c>
      <c r="Q227" s="5">
        <v>6.4889999999999999</v>
      </c>
    </row>
    <row r="228" spans="1:17">
      <c r="A228" s="6"/>
      <c r="B228" s="6"/>
      <c r="C228" s="6" t="s">
        <v>126</v>
      </c>
      <c r="N228" s="5">
        <v>5.7359999999999998</v>
      </c>
      <c r="O228" s="5">
        <v>5.625</v>
      </c>
      <c r="P228" s="5">
        <v>5.8710000000000004</v>
      </c>
      <c r="Q228" s="5">
        <v>5.6269999999999998</v>
      </c>
    </row>
    <row r="229" spans="1:17">
      <c r="A229" s="6"/>
      <c r="B229" s="6"/>
      <c r="C229" s="6" t="s">
        <v>127</v>
      </c>
      <c r="N229" s="5">
        <v>3.0110000000000001</v>
      </c>
      <c r="O229" s="5">
        <v>3.278</v>
      </c>
      <c r="P229" s="5">
        <v>3.3820000000000001</v>
      </c>
      <c r="Q229" s="5">
        <v>3.589</v>
      </c>
    </row>
    <row r="230" spans="1:17">
      <c r="A230" s="6"/>
      <c r="B230" s="6"/>
      <c r="C230" s="6" t="s">
        <v>128</v>
      </c>
      <c r="N230" s="5">
        <v>7.62</v>
      </c>
      <c r="O230" s="5">
        <v>8.6329999999999991</v>
      </c>
      <c r="P230" s="5">
        <v>7.9450000000000003</v>
      </c>
      <c r="Q230" s="5">
        <v>8.7579999999999991</v>
      </c>
    </row>
    <row r="231" spans="1:17">
      <c r="A231" s="6"/>
      <c r="B231" s="6"/>
      <c r="C231" s="17" t="s">
        <v>129</v>
      </c>
      <c r="N231" s="5">
        <v>299.52600000000001</v>
      </c>
      <c r="O231" s="5">
        <f>SUM(O222:O230)</f>
        <v>315.52100000000002</v>
      </c>
      <c r="P231" s="5">
        <v>331.37400000000002</v>
      </c>
      <c r="Q231" s="5">
        <f>SUM(Q222:Q230)</f>
        <v>316.08699999999993</v>
      </c>
    </row>
    <row r="232" spans="1:17">
      <c r="A232" s="6"/>
      <c r="B232" s="6"/>
      <c r="C232" s="17" t="s">
        <v>130</v>
      </c>
      <c r="N232" s="5">
        <v>512.59299999999996</v>
      </c>
      <c r="O232" s="5">
        <f>O231+O221</f>
        <v>515.49600000000009</v>
      </c>
      <c r="P232" s="5">
        <v>511.17</v>
      </c>
      <c r="Q232" s="5">
        <f>Q231+Q221</f>
        <v>482.42099999999994</v>
      </c>
    </row>
    <row r="234" spans="1:17">
      <c r="A234" s="15"/>
      <c r="B234" s="15"/>
      <c r="C234" s="14" t="s">
        <v>131</v>
      </c>
    </row>
    <row r="235" spans="1:17">
      <c r="A235" s="6"/>
      <c r="B235" s="6"/>
      <c r="C235" s="6" t="s">
        <v>132</v>
      </c>
      <c r="N235" s="5">
        <v>87.171999999999997</v>
      </c>
      <c r="O235" s="5">
        <v>84.495000000000005</v>
      </c>
      <c r="P235" s="5">
        <v>85.739000000000004</v>
      </c>
      <c r="Q235" s="5">
        <v>77.477999999999994</v>
      </c>
    </row>
    <row r="236" spans="1:17">
      <c r="A236" s="6"/>
      <c r="B236" s="6"/>
      <c r="C236" s="6" t="s">
        <v>133</v>
      </c>
      <c r="Q236" s="5">
        <v>23.358000000000001</v>
      </c>
    </row>
    <row r="237" spans="1:17">
      <c r="A237" s="6"/>
      <c r="B237" s="6"/>
      <c r="C237" s="6" t="s">
        <v>204</v>
      </c>
      <c r="O237" s="5">
        <v>0</v>
      </c>
      <c r="P237" s="5">
        <v>104.46</v>
      </c>
      <c r="Q237" s="5">
        <v>0</v>
      </c>
    </row>
    <row r="238" spans="1:17">
      <c r="A238" s="6"/>
      <c r="B238" s="6"/>
      <c r="C238" s="6" t="s">
        <v>134</v>
      </c>
      <c r="N238" s="5">
        <v>12.804</v>
      </c>
      <c r="O238" s="5">
        <v>16.196000000000002</v>
      </c>
      <c r="P238" s="5">
        <v>14.673</v>
      </c>
      <c r="Q238" s="5">
        <v>20.555</v>
      </c>
    </row>
    <row r="239" spans="1:17">
      <c r="A239" s="6"/>
      <c r="B239" s="6"/>
      <c r="C239" s="6" t="s">
        <v>84</v>
      </c>
      <c r="N239" s="5">
        <v>7.77</v>
      </c>
      <c r="O239" s="5">
        <v>10.414999999999999</v>
      </c>
      <c r="P239" s="5">
        <v>10.256</v>
      </c>
      <c r="Q239" s="5">
        <v>10.782999999999999</v>
      </c>
    </row>
    <row r="240" spans="1:17">
      <c r="A240" s="6"/>
      <c r="B240" s="6"/>
      <c r="C240" s="17" t="s">
        <v>135</v>
      </c>
      <c r="O240" s="5">
        <v>111.10599999999999</v>
      </c>
      <c r="P240" s="5">
        <v>215.12799999999999</v>
      </c>
      <c r="Q240" s="5">
        <f>SUM(Q235:Q239)</f>
        <v>132.17399999999998</v>
      </c>
    </row>
    <row r="241" spans="1:17">
      <c r="A241" s="6"/>
      <c r="B241" s="6"/>
      <c r="C241" s="18" t="s">
        <v>204</v>
      </c>
      <c r="N241" s="5">
        <v>83.549000000000007</v>
      </c>
      <c r="O241" s="5">
        <v>85.834999999999994</v>
      </c>
      <c r="P241" s="5">
        <v>0</v>
      </c>
      <c r="Q241" s="5">
        <v>0</v>
      </c>
    </row>
    <row r="242" spans="1:17">
      <c r="A242" s="6"/>
      <c r="B242" s="6"/>
      <c r="C242" s="6" t="s">
        <v>136</v>
      </c>
      <c r="O242" s="5">
        <v>0</v>
      </c>
      <c r="P242" s="5">
        <v>0</v>
      </c>
      <c r="Q242" s="5">
        <v>26.437999999999999</v>
      </c>
    </row>
    <row r="243" spans="1:17">
      <c r="A243" s="6"/>
      <c r="B243" s="6"/>
      <c r="C243" s="6" t="s">
        <v>137</v>
      </c>
      <c r="N243" s="5">
        <v>26.218</v>
      </c>
      <c r="O243" s="5">
        <v>24.641999999999999</v>
      </c>
      <c r="P243" s="5">
        <v>23.544</v>
      </c>
      <c r="Q243" s="5">
        <v>20.672000000000001</v>
      </c>
    </row>
    <row r="244" spans="1:17">
      <c r="A244" s="6"/>
      <c r="B244" s="6"/>
      <c r="C244" s="6" t="s">
        <v>138</v>
      </c>
      <c r="N244" s="5">
        <v>13.696999999999999</v>
      </c>
      <c r="O244" s="5">
        <v>15.35</v>
      </c>
      <c r="P244" s="5">
        <v>16.148</v>
      </c>
      <c r="Q244" s="5">
        <v>15.612</v>
      </c>
    </row>
    <row r="245" spans="1:17">
      <c r="A245" s="6"/>
      <c r="B245" s="6"/>
      <c r="C245" s="6" t="s">
        <v>139</v>
      </c>
      <c r="N245" s="5">
        <v>2.91</v>
      </c>
      <c r="O245" s="5">
        <v>2.9889999999999999</v>
      </c>
      <c r="P245" s="5">
        <v>2.714</v>
      </c>
      <c r="Q245" s="5">
        <v>2.855</v>
      </c>
    </row>
    <row r="246" spans="1:17">
      <c r="A246" s="6"/>
      <c r="B246" s="6"/>
      <c r="C246" s="6" t="s">
        <v>140</v>
      </c>
      <c r="N246" s="5">
        <v>4.109</v>
      </c>
      <c r="O246" s="5">
        <v>2.649</v>
      </c>
      <c r="P246" s="5">
        <v>3.4969999999999999</v>
      </c>
      <c r="Q246" s="5">
        <v>2.976</v>
      </c>
    </row>
    <row r="247" spans="1:17">
      <c r="A247" s="6"/>
      <c r="B247" s="6"/>
      <c r="C247" s="17" t="s">
        <v>141</v>
      </c>
      <c r="N247" s="5">
        <v>130.624</v>
      </c>
      <c r="O247" s="5">
        <v>131.36500000000001</v>
      </c>
      <c r="P247" s="5">
        <v>45.902999999999999</v>
      </c>
      <c r="Q247" s="5">
        <f>SUM(Q242:Q246)</f>
        <v>68.552999999999997</v>
      </c>
    </row>
    <row r="248" spans="1:17">
      <c r="A248" s="6"/>
      <c r="B248" s="6"/>
      <c r="C248" s="17" t="s">
        <v>142</v>
      </c>
      <c r="N248" s="5">
        <v>238.46799999999999</v>
      </c>
      <c r="O248" s="5">
        <v>242.571</v>
      </c>
      <c r="P248" s="5">
        <v>261.03100000000001</v>
      </c>
      <c r="Q248" s="5">
        <f>Q247+Q240</f>
        <v>200.72699999999998</v>
      </c>
    </row>
    <row r="249" spans="1:17">
      <c r="A249" s="6"/>
      <c r="B249" s="6"/>
      <c r="C249" s="18" t="s">
        <v>171</v>
      </c>
      <c r="N249" s="5">
        <v>-3.3610000000000002</v>
      </c>
      <c r="O249" s="5">
        <v>-2.7280000000000002</v>
      </c>
      <c r="P249" s="5">
        <v>-1.393</v>
      </c>
      <c r="Q249" s="5">
        <v>-1.393</v>
      </c>
    </row>
    <row r="250" spans="1:17">
      <c r="A250" s="6"/>
      <c r="B250" s="6"/>
      <c r="C250" s="6" t="s">
        <v>143</v>
      </c>
      <c r="N250" s="5">
        <v>108.804</v>
      </c>
      <c r="O250" s="5">
        <v>112.94199999999999</v>
      </c>
      <c r="P250" s="5">
        <v>105.6</v>
      </c>
      <c r="Q250" s="5">
        <v>116.634</v>
      </c>
    </row>
    <row r="251" spans="1:17">
      <c r="A251" s="6"/>
      <c r="B251" s="6"/>
      <c r="C251" s="6" t="s">
        <v>144</v>
      </c>
      <c r="N251" s="5">
        <v>16.57</v>
      </c>
      <c r="O251" s="5">
        <v>16.193000000000001</v>
      </c>
      <c r="P251" s="5">
        <v>10.413</v>
      </c>
      <c r="Q251" s="5">
        <v>23.303999999999998</v>
      </c>
    </row>
    <row r="252" spans="1:17">
      <c r="A252" s="6"/>
      <c r="B252" s="6"/>
      <c r="C252" s="6" t="s">
        <v>145</v>
      </c>
      <c r="N252" s="5">
        <v>135.91999999999999</v>
      </c>
      <c r="O252" s="5">
        <v>131.488</v>
      </c>
      <c r="P252" s="5">
        <v>119.486</v>
      </c>
      <c r="Q252" s="5">
        <v>125.29300000000001</v>
      </c>
    </row>
    <row r="253" spans="1:17">
      <c r="A253" s="6"/>
      <c r="B253" s="6"/>
      <c r="C253" s="17" t="s">
        <v>146</v>
      </c>
      <c r="N253" s="5">
        <v>258.214</v>
      </c>
      <c r="O253" s="5">
        <v>258.17599999999999</v>
      </c>
      <c r="P253" s="5">
        <v>234.387</v>
      </c>
      <c r="Q253" s="5">
        <v>264.11900000000003</v>
      </c>
    </row>
    <row r="254" spans="1:17">
      <c r="A254" s="6"/>
      <c r="B254" s="6"/>
      <c r="C254" s="6" t="s">
        <v>147</v>
      </c>
      <c r="N254" s="5">
        <v>13.853</v>
      </c>
      <c r="O254" s="5">
        <v>13.88</v>
      </c>
      <c r="P254" s="5">
        <v>15.317</v>
      </c>
      <c r="Q254" s="5">
        <v>17.236999999999998</v>
      </c>
    </row>
    <row r="255" spans="1:17">
      <c r="A255" s="6"/>
      <c r="B255" s="6"/>
      <c r="C255" s="17" t="s">
        <v>148</v>
      </c>
      <c r="N255" s="5">
        <v>273.06700000000001</v>
      </c>
      <c r="O255" s="5">
        <v>272.05599999999998</v>
      </c>
      <c r="P255" s="5">
        <v>249.70400000000001</v>
      </c>
      <c r="Q255" s="5">
        <v>281.35599999999999</v>
      </c>
    </row>
    <row r="256" spans="1:17">
      <c r="A256" s="6"/>
      <c r="B256" s="6"/>
      <c r="C256" s="17" t="s">
        <v>149</v>
      </c>
      <c r="N256" s="5">
        <v>512.59299999999996</v>
      </c>
      <c r="O256" s="5">
        <v>515.49599999999998</v>
      </c>
      <c r="P256" s="5">
        <v>511.17</v>
      </c>
      <c r="Q256" s="5">
        <v>482.42099999999999</v>
      </c>
    </row>
    <row r="261" spans="2:3" s="10" customFormat="1">
      <c r="B261" s="5"/>
      <c r="C261" s="5"/>
    </row>
    <row r="262" spans="2:3">
      <c r="C262" s="10"/>
    </row>
    <row r="263" spans="2:3">
      <c r="B263" s="10"/>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8C4B0-B0E8-9F41-A6D2-9F2505EABA50}">
  <dimension ref="B3:C25"/>
  <sheetViews>
    <sheetView workbookViewId="0">
      <selection activeCell="B24" sqref="B24"/>
    </sheetView>
  </sheetViews>
  <sheetFormatPr baseColWidth="10" defaultRowHeight="16"/>
  <sheetData>
    <row r="3" spans="2:2" s="1" customFormat="1" ht="21">
      <c r="B3" s="4" t="s">
        <v>46</v>
      </c>
    </row>
    <row r="4" spans="2:2" s="1" customFormat="1" ht="21">
      <c r="B4" s="4" t="s">
        <v>50</v>
      </c>
    </row>
    <row r="5" spans="2:2" ht="19">
      <c r="B5" s="2"/>
    </row>
    <row r="6" spans="2:2" ht="19">
      <c r="B6" s="2" t="s">
        <v>47</v>
      </c>
    </row>
    <row r="7" spans="2:2" ht="19">
      <c r="B7" s="2"/>
    </row>
    <row r="8" spans="2:2" ht="19">
      <c r="B8" s="2" t="s">
        <v>48</v>
      </c>
    </row>
    <row r="9" spans="2:2" ht="19">
      <c r="B9" s="2"/>
    </row>
    <row r="10" spans="2:2" ht="19">
      <c r="B10" s="2" t="s">
        <v>49</v>
      </c>
    </row>
    <row r="11" spans="2:2" ht="19">
      <c r="B11" s="2"/>
    </row>
    <row r="12" spans="2:2" ht="19">
      <c r="B12" s="2" t="s">
        <v>51</v>
      </c>
    </row>
    <row r="13" spans="2:2" ht="19">
      <c r="B13" s="2"/>
    </row>
    <row r="14" spans="2:2" ht="19">
      <c r="B14" s="2" t="s">
        <v>52</v>
      </c>
    </row>
    <row r="15" spans="2:2" ht="19">
      <c r="B15" s="2"/>
    </row>
    <row r="16" spans="2:2" ht="19">
      <c r="B16" s="2" t="s">
        <v>53</v>
      </c>
    </row>
    <row r="17" spans="2:3" ht="19">
      <c r="B17" s="2"/>
    </row>
    <row r="18" spans="2:3" ht="19">
      <c r="B18" s="2" t="s">
        <v>54</v>
      </c>
    </row>
    <row r="19" spans="2:3" ht="19">
      <c r="B19" s="2"/>
    </row>
    <row r="20" spans="2:3" ht="19">
      <c r="B20" s="2" t="s">
        <v>55</v>
      </c>
    </row>
    <row r="22" spans="2:3" s="26" customFormat="1" ht="21">
      <c r="B22" s="27" t="s">
        <v>187</v>
      </c>
    </row>
    <row r="24" spans="2:3" ht="19">
      <c r="B24" s="28" t="s">
        <v>188</v>
      </c>
      <c r="C24" s="2"/>
    </row>
    <row r="25" spans="2:3" ht="19">
      <c r="B25" s="2"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 Statements</vt:lpstr>
      <vt:lpstr>Key 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2022-08-14T08:57:50Z</dcterms:created>
  <dcterms:modified xsi:type="dcterms:W3CDTF">2022-08-18T15:19:20Z</dcterms:modified>
</cp:coreProperties>
</file>