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/Downloads/"/>
    </mc:Choice>
  </mc:AlternateContent>
  <xr:revisionPtr revIDLastSave="0" documentId="13_ncr:1_{3DFE505C-D396-AD4B-88F7-3FDE3B581CC5}" xr6:coauthVersionLast="47" xr6:coauthVersionMax="47" xr10:uidLastSave="{00000000-0000-0000-0000-000000000000}"/>
  <bookViews>
    <workbookView xWindow="680" yWindow="740" windowWidth="28040" windowHeight="17120" activeTab="6" xr2:uid="{B8B157B0-CAEA-F94F-BD01-7EA7EA039162}"/>
  </bookViews>
  <sheets>
    <sheet name="2.1" sheetId="1" r:id="rId1"/>
    <sheet name="2.2" sheetId="2" r:id="rId2"/>
    <sheet name="2.4" sheetId="3" r:id="rId3"/>
    <sheet name="2.5" sheetId="4" r:id="rId4"/>
    <sheet name="Задание 3" sheetId="5" r:id="rId5"/>
    <sheet name="Задание 2" sheetId="6" r:id="rId6"/>
    <sheet name="Задание 1" sheetId="7" r:id="rId7"/>
  </sheets>
  <definedNames>
    <definedName name="_Hlk57468684" localSheetId="3">'2.5'!#REF!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7" l="1"/>
  <c r="E18" i="7" s="1"/>
  <c r="E17" i="7"/>
  <c r="E14" i="7"/>
  <c r="E2" i="7"/>
  <c r="F5" i="7" a="1"/>
  <c r="F5" i="7" s="1"/>
  <c r="C6" i="5"/>
  <c r="C11" i="5" s="1"/>
  <c r="D20" i="6"/>
  <c r="D19" i="6"/>
  <c r="D17" i="6"/>
  <c r="D16" i="6"/>
  <c r="D15" i="6"/>
  <c r="D13" i="6"/>
  <c r="D14" i="6"/>
  <c r="D11" i="6"/>
  <c r="D12" i="6"/>
  <c r="H2" i="6" a="1"/>
  <c r="H2" i="6" s="1"/>
  <c r="G7" i="6"/>
  <c r="G6" i="6"/>
  <c r="G5" i="6"/>
  <c r="G4" i="6"/>
  <c r="G3" i="6"/>
  <c r="G2" i="6"/>
  <c r="D9" i="6"/>
  <c r="B12" i="2"/>
  <c r="D8" i="6"/>
  <c r="B11" i="2"/>
  <c r="E8" i="1" a="1"/>
  <c r="E8" i="1" s="1"/>
  <c r="D4" i="6"/>
  <c r="D6" i="6"/>
  <c r="D2" i="6"/>
  <c r="D4" i="4"/>
  <c r="D10" i="4" s="1"/>
  <c r="D3" i="4"/>
  <c r="D2" i="4"/>
  <c r="C18" i="3"/>
  <c r="E2" i="3"/>
  <c r="E3" i="3" s="1"/>
  <c r="E4" i="3" s="1"/>
  <c r="E5" i="3" s="1"/>
  <c r="C13" i="3"/>
  <c r="D5" i="3" s="1"/>
  <c r="B11" i="3"/>
  <c r="B23" i="2"/>
  <c r="B24" i="2"/>
  <c r="B22" i="2"/>
  <c r="B21" i="2"/>
  <c r="B25" i="1"/>
  <c r="B24" i="1"/>
  <c r="B23" i="1"/>
  <c r="B22" i="1"/>
  <c r="B10" i="2"/>
  <c r="B9" i="2"/>
  <c r="E9" i="2" s="1"/>
  <c r="F9" i="2" s="1"/>
  <c r="B8" i="2"/>
  <c r="B9" i="1"/>
  <c r="B8" i="1"/>
  <c r="B7" i="1"/>
  <c r="C7" i="5" l="1"/>
  <c r="C10" i="5"/>
  <c r="E6" i="3"/>
  <c r="E7" i="3" s="1"/>
  <c r="E8" i="3" s="1"/>
  <c r="E9" i="3" s="1"/>
  <c r="E10" i="3" s="1"/>
  <c r="C17" i="3"/>
  <c r="E10" i="2"/>
  <c r="F10" i="2" s="1"/>
  <c r="E11" i="2" s="1"/>
  <c r="F11" i="2" s="1"/>
  <c r="E12" i="2" s="1"/>
  <c r="F12" i="2" s="1"/>
  <c r="E13" i="2" s="1"/>
  <c r="F13" i="2" s="1"/>
  <c r="E14" i="2" s="1"/>
  <c r="F14" i="2" s="1"/>
  <c r="E15" i="2" s="1"/>
  <c r="F15" i="2" s="1"/>
  <c r="D4" i="3"/>
  <c r="C14" i="3" s="1"/>
  <c r="E8" i="4"/>
  <c r="E11" i="4" s="1"/>
  <c r="D14" i="4" s="1"/>
  <c r="D2" i="3"/>
  <c r="D3" i="3"/>
  <c r="D9" i="3"/>
  <c r="D8" i="4"/>
  <c r="D11" i="4" s="1"/>
  <c r="D10" i="3"/>
  <c r="D8" i="3"/>
  <c r="D6" i="3"/>
  <c r="D7" i="3"/>
  <c r="G9" i="2" l="1" a="1"/>
  <c r="G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<sst xmlns="http://schemas.openxmlformats.org/spreadsheetml/2006/main" count="97" uniqueCount="69">
  <si>
    <t>n</t>
  </si>
  <si>
    <t xml:space="preserve">min </t>
  </si>
  <si>
    <t>max</t>
  </si>
  <si>
    <t>X</t>
  </si>
  <si>
    <t xml:space="preserve">частота </t>
  </si>
  <si>
    <t>k</t>
  </si>
  <si>
    <t>d</t>
  </si>
  <si>
    <t>интервалы</t>
  </si>
  <si>
    <t>от</t>
  </si>
  <si>
    <t>до</t>
  </si>
  <si>
    <t>№2.3</t>
  </si>
  <si>
    <t>среднее значение</t>
  </si>
  <si>
    <t>станд.отклонение</t>
  </si>
  <si>
    <t>мода</t>
  </si>
  <si>
    <t>медиана</t>
  </si>
  <si>
    <t>литры</t>
  </si>
  <si>
    <t>7,5-10,5</t>
  </si>
  <si>
    <t>10,5-13,5</t>
  </si>
  <si>
    <t>13,5-16,5</t>
  </si>
  <si>
    <t>16,5-19,5</t>
  </si>
  <si>
    <t>19,5-22,5</t>
  </si>
  <si>
    <t>22,5-25,5</t>
  </si>
  <si>
    <t>25,5-28,5</t>
  </si>
  <si>
    <t>28,5-31,5</t>
  </si>
  <si>
    <t>31,5-34,5</t>
  </si>
  <si>
    <t>дни</t>
  </si>
  <si>
    <t>Xi</t>
  </si>
  <si>
    <t>Xcp</t>
  </si>
  <si>
    <t>s</t>
  </si>
  <si>
    <t>(Xi-Xcp)^2</t>
  </si>
  <si>
    <t>частоты</t>
  </si>
  <si>
    <t>гамма</t>
  </si>
  <si>
    <t>дельта</t>
  </si>
  <si>
    <t>б.выборка</t>
  </si>
  <si>
    <t>м.выборка</t>
  </si>
  <si>
    <t>стандартная ошибка</t>
  </si>
  <si>
    <t>t</t>
  </si>
  <si>
    <t>min</t>
  </si>
  <si>
    <t>среднее</t>
  </si>
  <si>
    <t>ст.откл</t>
  </si>
  <si>
    <t>общий выброс</t>
  </si>
  <si>
    <t>ошибка среднего</t>
  </si>
  <si>
    <t>нижняя граница интервала</t>
  </si>
  <si>
    <t>верхняя граница интервала</t>
  </si>
  <si>
    <t>t для 95%</t>
  </si>
  <si>
    <t>Общий выброс при доверительной вероятности 95%</t>
  </si>
  <si>
    <t>m</t>
  </si>
  <si>
    <t>p</t>
  </si>
  <si>
    <t>z для 95%</t>
  </si>
  <si>
    <t>нижняя граница</t>
  </si>
  <si>
    <t>верхняя граница</t>
  </si>
  <si>
    <r>
      <t>«Всхожесть — до 98%»</t>
    </r>
    <r>
      <rPr>
        <sz val="12"/>
        <color theme="1"/>
        <rFont val="Calibri"/>
        <family val="2"/>
        <scheme val="minor"/>
      </rPr>
      <t xml:space="preserve"> (верхняя граница интервала)</t>
    </r>
  </si>
  <si>
    <r>
      <t>Всхожесть — не менее 94%»</t>
    </r>
    <r>
      <rPr>
        <sz val="12"/>
        <color theme="1"/>
        <rFont val="Calibri"/>
        <family val="2"/>
        <scheme val="minor"/>
      </rPr>
      <t xml:space="preserve"> (нижняя граница интервала)</t>
    </r>
  </si>
  <si>
    <t>№</t>
  </si>
  <si>
    <r>
      <t>SiO</t>
    </r>
    <r>
      <rPr>
        <vertAlign val="subscript"/>
        <sz val="10"/>
        <color theme="1"/>
        <rFont val="Times New Roman"/>
        <family val="1"/>
      </rPr>
      <t>2</t>
    </r>
  </si>
  <si>
    <t>Тип лавы</t>
  </si>
  <si>
    <t>Максимальный % SiO₂</t>
  </si>
  <si>
    <t>Андезитобазальты</t>
  </si>
  <si>
    <t>Андезиты</t>
  </si>
  <si>
    <t>Андезит-дациты</t>
  </si>
  <si>
    <t>Дациты</t>
  </si>
  <si>
    <t>Риолит-дациты</t>
  </si>
  <si>
    <t>Риолиты</t>
  </si>
  <si>
    <t>Частота</t>
  </si>
  <si>
    <t xml:space="preserve">среднее </t>
  </si>
  <si>
    <t>стандартное отклонение</t>
  </si>
  <si>
    <t>верхняя граница доверительного интервала 95%</t>
  </si>
  <si>
    <t>нижняя граница интервала доверительного интервала 95%</t>
  </si>
  <si>
    <t>Преобладающий состав - Дациты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</si>
</sst>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68" fontId="0" fillId="0" borderId="0" xfId="0" applyNumberFormat="1"/>
    <xf numFmtId="2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'2.1'!$E$8:$E$13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15</c:v>
                </c:pt>
                <c:pt idx="3">
                  <c:v>21</c:v>
                </c:pt>
                <c:pt idx="4">
                  <c:v>10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81-0E4F-A017-CED28584B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7641616"/>
        <c:axId val="629925856"/>
      </c:barChart>
      <c:catAx>
        <c:axId val="637641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629925856"/>
        <c:crosses val="autoZero"/>
        <c:auto val="1"/>
        <c:lblAlgn val="ctr"/>
        <c:lblOffset val="100"/>
        <c:noMultiLvlLbl val="0"/>
      </c:catAx>
      <c:valAx>
        <c:axId val="62992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63764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'Задание 2'!$G$2:$G$7</c:f>
              <c:numCache>
                <c:formatCode>General</c:formatCode>
                <c:ptCount val="6"/>
                <c:pt idx="0">
                  <c:v>10</c:v>
                </c:pt>
                <c:pt idx="1">
                  <c:v>17</c:v>
                </c:pt>
                <c:pt idx="2">
                  <c:v>24</c:v>
                </c:pt>
                <c:pt idx="3">
                  <c:v>31</c:v>
                </c:pt>
                <c:pt idx="4">
                  <c:v>38</c:v>
                </c:pt>
                <c:pt idx="5">
                  <c:v>45</c:v>
                </c:pt>
              </c:numCache>
            </c:numRef>
          </c:cat>
          <c:val>
            <c:numRef>
              <c:f>'Задание 2'!$H$2:$H$7</c:f>
              <c:numCache>
                <c:formatCode>General</c:formatCode>
                <c:ptCount val="6"/>
                <c:pt idx="0">
                  <c:v>1</c:v>
                </c:pt>
                <c:pt idx="1">
                  <c:v>21</c:v>
                </c:pt>
                <c:pt idx="2">
                  <c:v>15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06-2649-B356-AF877AD1E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978127"/>
        <c:axId val="1814230895"/>
      </c:barChart>
      <c:catAx>
        <c:axId val="181497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814230895"/>
        <c:crosses val="autoZero"/>
        <c:auto val="1"/>
        <c:lblAlgn val="ctr"/>
        <c:lblOffset val="100"/>
        <c:noMultiLvlLbl val="0"/>
      </c:catAx>
      <c:valAx>
        <c:axId val="181423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81497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819150</xdr:colOff>
      <xdr:row>5</xdr:row>
      <xdr:rowOff>196850</xdr:rowOff>
    </xdr:from>
    <xdr:to>
      <xdr:col>11</xdr:col>
      <xdr:colOff>438150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FFEB0A-3350-374F-1BA1-201F9BBB4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</xdr:colOff>
      <xdr:row>1</xdr:row>
      <xdr:rowOff>6350</xdr:rowOff>
    </xdr:from>
    <xdr:to>
      <xdr:col>14</xdr:col>
      <xdr:colOff>476250</xdr:colOff>
      <xdr:row>14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F9EEEA-CDA8-36C0-CE28-4D54F97C6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0AA9-755B-654D-9B90-9F9A6007E4F0}">
  <dimension ref="A1:L25"/>
  <sheetViews>
    <sheetView workbookViewId="0">
      <selection activeCell="E9" sqref="E9"/>
    </sheetView>
  </sheetViews>
  <sheetFormatPr baseColWidth="10" defaultRowHeight="16" x14ac:dyDescent="0.2"/>
  <sheetData>
    <row r="1" spans="1:12" x14ac:dyDescent="0.2">
      <c r="A1" s="1">
        <v>2</v>
      </c>
      <c r="B1" s="1">
        <v>4</v>
      </c>
      <c r="C1" s="1">
        <v>5</v>
      </c>
      <c r="D1" s="1">
        <v>6</v>
      </c>
      <c r="E1" s="1">
        <v>5</v>
      </c>
      <c r="F1" s="1">
        <v>2</v>
      </c>
      <c r="G1" s="1">
        <v>3</v>
      </c>
      <c r="H1" s="1">
        <v>4</v>
      </c>
      <c r="I1" s="1">
        <v>1</v>
      </c>
      <c r="J1" s="1">
        <v>4</v>
      </c>
      <c r="K1" s="1">
        <v>3</v>
      </c>
      <c r="L1" s="1">
        <v>3</v>
      </c>
    </row>
    <row r="2" spans="1:12" x14ac:dyDescent="0.2">
      <c r="A2" s="1">
        <v>4</v>
      </c>
      <c r="B2" s="1">
        <v>3</v>
      </c>
      <c r="C2" s="1">
        <v>3</v>
      </c>
      <c r="D2" s="1">
        <v>4</v>
      </c>
      <c r="E2" s="1">
        <v>4</v>
      </c>
      <c r="F2" s="1">
        <v>4</v>
      </c>
      <c r="G2" s="1">
        <v>4</v>
      </c>
      <c r="H2" s="1">
        <v>5</v>
      </c>
      <c r="I2" s="1">
        <v>5</v>
      </c>
      <c r="J2" s="1">
        <v>3</v>
      </c>
      <c r="K2" s="1">
        <v>4</v>
      </c>
      <c r="L2" s="1">
        <v>1</v>
      </c>
    </row>
    <row r="3" spans="1:12" x14ac:dyDescent="0.2">
      <c r="A3" s="1">
        <v>3</v>
      </c>
      <c r="B3" s="1">
        <v>4</v>
      </c>
      <c r="C3" s="1">
        <v>3</v>
      </c>
      <c r="D3" s="1">
        <v>5</v>
      </c>
      <c r="E3" s="1">
        <v>4</v>
      </c>
      <c r="F3" s="1">
        <v>3</v>
      </c>
      <c r="G3" s="1">
        <v>5</v>
      </c>
      <c r="H3" s="1">
        <v>3</v>
      </c>
      <c r="I3" s="1">
        <v>3</v>
      </c>
      <c r="J3" s="1">
        <v>2</v>
      </c>
      <c r="K3" s="1">
        <v>3</v>
      </c>
      <c r="L3" s="1">
        <v>4</v>
      </c>
    </row>
    <row r="4" spans="1:12" x14ac:dyDescent="0.2">
      <c r="A4" s="1">
        <v>6</v>
      </c>
      <c r="B4" s="1">
        <v>5</v>
      </c>
      <c r="C4" s="1">
        <v>4</v>
      </c>
      <c r="D4" s="1">
        <v>4</v>
      </c>
      <c r="E4" s="1">
        <v>4</v>
      </c>
      <c r="F4" s="1">
        <v>2</v>
      </c>
      <c r="G4" s="1">
        <v>3</v>
      </c>
      <c r="H4" s="1">
        <v>4</v>
      </c>
      <c r="I4" s="1">
        <v>4</v>
      </c>
      <c r="J4" s="1">
        <v>6</v>
      </c>
      <c r="K4" s="1">
        <v>5</v>
      </c>
      <c r="L4" s="1">
        <v>1</v>
      </c>
    </row>
    <row r="5" spans="1:12" x14ac:dyDescent="0.2">
      <c r="A5" s="1">
        <v>5</v>
      </c>
      <c r="B5" s="1">
        <v>2</v>
      </c>
      <c r="C5" s="1">
        <v>6</v>
      </c>
      <c r="D5" s="1">
        <v>2</v>
      </c>
      <c r="E5" s="1">
        <v>3</v>
      </c>
      <c r="F5" s="1">
        <v>3</v>
      </c>
      <c r="G5" s="1">
        <v>4</v>
      </c>
      <c r="H5" s="1">
        <v>5</v>
      </c>
      <c r="I5" s="1">
        <v>4</v>
      </c>
      <c r="J5" s="1">
        <v>4</v>
      </c>
      <c r="K5" s="1">
        <v>6</v>
      </c>
      <c r="L5" s="1">
        <v>4</v>
      </c>
    </row>
    <row r="7" spans="1:12" x14ac:dyDescent="0.2">
      <c r="A7" t="s">
        <v>0</v>
      </c>
      <c r="B7">
        <f>COUNT(A1:L5)</f>
        <v>60</v>
      </c>
      <c r="D7" t="s">
        <v>3</v>
      </c>
      <c r="E7" t="s">
        <v>4</v>
      </c>
    </row>
    <row r="8" spans="1:12" x14ac:dyDescent="0.2">
      <c r="A8" t="s">
        <v>1</v>
      </c>
      <c r="B8">
        <f>MIN(A1:L5)</f>
        <v>1</v>
      </c>
      <c r="D8" s="1">
        <v>1</v>
      </c>
      <c r="E8" cm="1">
        <f t="array" ref="E8:E13">FREQUENCY(A1:L5,D8:D12)</f>
        <v>3</v>
      </c>
    </row>
    <row r="9" spans="1:12" x14ac:dyDescent="0.2">
      <c r="A9" t="s">
        <v>2</v>
      </c>
      <c r="B9">
        <f>MAX(A1:L5)</f>
        <v>6</v>
      </c>
      <c r="D9" s="1">
        <v>2</v>
      </c>
      <c r="E9">
        <v>6</v>
      </c>
    </row>
    <row r="10" spans="1:12" x14ac:dyDescent="0.2">
      <c r="D10" s="1">
        <v>3</v>
      </c>
      <c r="E10">
        <v>15</v>
      </c>
    </row>
    <row r="11" spans="1:12" x14ac:dyDescent="0.2">
      <c r="D11" s="1">
        <v>4</v>
      </c>
      <c r="E11">
        <v>21</v>
      </c>
    </row>
    <row r="12" spans="1:12" x14ac:dyDescent="0.2">
      <c r="D12" s="1">
        <v>5</v>
      </c>
      <c r="E12">
        <v>10</v>
      </c>
    </row>
    <row r="13" spans="1:12" x14ac:dyDescent="0.2">
      <c r="D13" s="1">
        <v>6</v>
      </c>
      <c r="E13">
        <v>5</v>
      </c>
    </row>
    <row r="21" spans="1:2" x14ac:dyDescent="0.2">
      <c r="A21" s="2" t="s">
        <v>10</v>
      </c>
    </row>
    <row r="22" spans="1:2" x14ac:dyDescent="0.2">
      <c r="A22" t="s">
        <v>11</v>
      </c>
      <c r="B22">
        <f>AVERAGE(A1:L5)</f>
        <v>3.7333333333333334</v>
      </c>
    </row>
    <row r="23" spans="1:2" x14ac:dyDescent="0.2">
      <c r="A23" t="s">
        <v>12</v>
      </c>
      <c r="B23">
        <f>STDEV(A1:L5)</f>
        <v>1.246917102251391</v>
      </c>
    </row>
    <row r="24" spans="1:2" x14ac:dyDescent="0.2">
      <c r="A24" t="s">
        <v>13</v>
      </c>
      <c r="B24">
        <f>MODE(A1:L5)</f>
        <v>4</v>
      </c>
    </row>
    <row r="25" spans="1:2" x14ac:dyDescent="0.2">
      <c r="A25" t="s">
        <v>14</v>
      </c>
      <c r="B25">
        <f>MEDIAN(A1:L5)</f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4C20-2E47-8848-B617-C75B2D8837A6}">
  <dimension ref="A1:J24"/>
  <sheetViews>
    <sheetView workbookViewId="0">
      <selection activeCell="B13" sqref="B13"/>
    </sheetView>
  </sheetViews>
  <sheetFormatPr baseColWidth="10" defaultRowHeight="16" x14ac:dyDescent="0.2"/>
  <sheetData>
    <row r="1" spans="1:10" x14ac:dyDescent="0.2">
      <c r="A1" s="1">
        <v>10.4</v>
      </c>
      <c r="B1" s="1">
        <v>18.600000000000001</v>
      </c>
      <c r="C1" s="1">
        <v>10.3</v>
      </c>
      <c r="D1" s="1">
        <v>26</v>
      </c>
      <c r="E1" s="1">
        <v>45</v>
      </c>
      <c r="F1" s="1">
        <v>18.2</v>
      </c>
      <c r="G1" s="1">
        <v>17.3</v>
      </c>
      <c r="H1" s="1">
        <v>19.2</v>
      </c>
      <c r="I1" s="1">
        <v>25.8</v>
      </c>
      <c r="J1" s="1">
        <v>18.7</v>
      </c>
    </row>
    <row r="2" spans="1:10" x14ac:dyDescent="0.2">
      <c r="A2" s="1">
        <v>28.2</v>
      </c>
      <c r="B2" s="1">
        <v>25.2</v>
      </c>
      <c r="C2" s="1">
        <v>18.399999999999999</v>
      </c>
      <c r="D2" s="1">
        <v>17.5</v>
      </c>
      <c r="E2" s="1">
        <v>41.8</v>
      </c>
      <c r="F2" s="1">
        <v>14.6</v>
      </c>
      <c r="G2" s="1">
        <v>10</v>
      </c>
      <c r="H2" s="1">
        <v>37.799999999999997</v>
      </c>
      <c r="I2" s="1">
        <v>10.5</v>
      </c>
      <c r="J2" s="1">
        <v>16</v>
      </c>
    </row>
    <row r="3" spans="1:10" x14ac:dyDescent="0.2">
      <c r="A3" s="1">
        <v>18.100000000000001</v>
      </c>
      <c r="B3" s="1">
        <v>16.8</v>
      </c>
      <c r="C3" s="1">
        <v>38.5</v>
      </c>
      <c r="D3" s="1">
        <v>37.700000000000003</v>
      </c>
      <c r="E3" s="1">
        <v>17.899999999999999</v>
      </c>
      <c r="F3" s="1">
        <v>29</v>
      </c>
      <c r="G3" s="1">
        <v>10.1</v>
      </c>
      <c r="H3" s="1">
        <v>28</v>
      </c>
      <c r="I3" s="1">
        <v>12</v>
      </c>
      <c r="J3" s="1">
        <v>14</v>
      </c>
    </row>
    <row r="4" spans="1:10" x14ac:dyDescent="0.2">
      <c r="A4" s="1">
        <v>14.2</v>
      </c>
      <c r="B4" s="1">
        <v>20.8</v>
      </c>
      <c r="C4" s="1">
        <v>13.5</v>
      </c>
      <c r="D4" s="1">
        <v>42.4</v>
      </c>
      <c r="E4" s="1">
        <v>15.5</v>
      </c>
      <c r="F4" s="1">
        <v>17.899999999999999</v>
      </c>
      <c r="G4" s="1">
        <v>19</v>
      </c>
      <c r="H4" s="1">
        <v>10.8</v>
      </c>
      <c r="I4" s="1">
        <v>12.1</v>
      </c>
      <c r="J4" s="1">
        <v>12.4</v>
      </c>
    </row>
    <row r="5" spans="1:10" x14ac:dyDescent="0.2">
      <c r="A5" s="1">
        <v>12.9</v>
      </c>
      <c r="B5" s="1">
        <v>12.6</v>
      </c>
      <c r="C5" s="1">
        <v>16.8</v>
      </c>
      <c r="D5" s="1">
        <v>19.7</v>
      </c>
      <c r="E5" s="1">
        <v>18.3</v>
      </c>
      <c r="F5" s="1">
        <v>36.799999999999997</v>
      </c>
      <c r="G5" s="1">
        <v>15</v>
      </c>
      <c r="H5" s="1">
        <v>37</v>
      </c>
      <c r="I5" s="1">
        <v>13</v>
      </c>
      <c r="J5" s="1">
        <v>19.5</v>
      </c>
    </row>
    <row r="8" spans="1:10" x14ac:dyDescent="0.2">
      <c r="A8" t="s">
        <v>0</v>
      </c>
      <c r="B8">
        <f>COUNT(A1:J5)</f>
        <v>50</v>
      </c>
      <c r="D8" t="s">
        <v>7</v>
      </c>
      <c r="E8" t="s">
        <v>8</v>
      </c>
      <c r="F8" t="s">
        <v>9</v>
      </c>
      <c r="G8" t="s">
        <v>4</v>
      </c>
    </row>
    <row r="9" spans="1:10" x14ac:dyDescent="0.2">
      <c r="A9" t="s">
        <v>1</v>
      </c>
      <c r="B9">
        <f>MIN(A1:J5)</f>
        <v>10</v>
      </c>
      <c r="E9">
        <f>B9</f>
        <v>10</v>
      </c>
      <c r="F9">
        <f>E9+$B$12</f>
        <v>15</v>
      </c>
      <c r="G9" cm="1">
        <f t="array" ref="G9:G15">FREQUENCY(A1:J5,F9:F14)</f>
        <v>17</v>
      </c>
    </row>
    <row r="10" spans="1:10" x14ac:dyDescent="0.2">
      <c r="A10" t="s">
        <v>2</v>
      </c>
      <c r="B10">
        <f>MAX(A1:J5)</f>
        <v>45</v>
      </c>
      <c r="E10">
        <f>F9</f>
        <v>15</v>
      </c>
      <c r="F10">
        <f>E10+$B$12</f>
        <v>20</v>
      </c>
      <c r="G10">
        <v>18</v>
      </c>
    </row>
    <row r="11" spans="1:10" x14ac:dyDescent="0.2">
      <c r="A11" t="s">
        <v>5</v>
      </c>
      <c r="B11">
        <f>ROUND(1+3.322*LOG10(B8),0)</f>
        <v>7</v>
      </c>
      <c r="E11">
        <f t="shared" ref="E11:E15" si="0">F10</f>
        <v>20</v>
      </c>
      <c r="F11">
        <f t="shared" ref="F11:F15" si="1">E11+$B$12</f>
        <v>25</v>
      </c>
      <c r="G11">
        <v>1</v>
      </c>
    </row>
    <row r="12" spans="1:10" x14ac:dyDescent="0.2">
      <c r="A12" t="s">
        <v>6</v>
      </c>
      <c r="B12">
        <f>(B10-B9)/B11</f>
        <v>5</v>
      </c>
      <c r="E12">
        <f t="shared" si="0"/>
        <v>25</v>
      </c>
      <c r="F12">
        <f t="shared" si="1"/>
        <v>30</v>
      </c>
      <c r="G12">
        <v>6</v>
      </c>
    </row>
    <row r="13" spans="1:10" x14ac:dyDescent="0.2">
      <c r="E13">
        <f t="shared" si="0"/>
        <v>30</v>
      </c>
      <c r="F13">
        <f t="shared" si="1"/>
        <v>35</v>
      </c>
      <c r="G13">
        <v>0</v>
      </c>
    </row>
    <row r="14" spans="1:10" x14ac:dyDescent="0.2">
      <c r="E14">
        <f t="shared" si="0"/>
        <v>35</v>
      </c>
      <c r="F14">
        <f t="shared" si="1"/>
        <v>40</v>
      </c>
      <c r="G14">
        <v>5</v>
      </c>
    </row>
    <row r="15" spans="1:10" x14ac:dyDescent="0.2">
      <c r="E15">
        <f t="shared" si="0"/>
        <v>40</v>
      </c>
      <c r="F15">
        <f t="shared" si="1"/>
        <v>45</v>
      </c>
      <c r="G15">
        <v>3</v>
      </c>
    </row>
    <row r="20" spans="1:2" x14ac:dyDescent="0.2">
      <c r="A20" s="2" t="s">
        <v>10</v>
      </c>
    </row>
    <row r="21" spans="1:2" x14ac:dyDescent="0.2">
      <c r="A21" t="s">
        <v>11</v>
      </c>
      <c r="B21">
        <f>AVERAGE(A1:J5)</f>
        <v>20.635999999999996</v>
      </c>
    </row>
    <row r="22" spans="1:2" x14ac:dyDescent="0.2">
      <c r="A22" t="s">
        <v>12</v>
      </c>
      <c r="B22">
        <f>STDEV(A1:J5)</f>
        <v>9.6843184834967069</v>
      </c>
    </row>
    <row r="23" spans="1:2" x14ac:dyDescent="0.2">
      <c r="A23" t="s">
        <v>13</v>
      </c>
      <c r="B23">
        <f>15.28</f>
        <v>15.28</v>
      </c>
    </row>
    <row r="24" spans="1:2" x14ac:dyDescent="0.2">
      <c r="A24" t="s">
        <v>14</v>
      </c>
      <c r="B24">
        <f>MEDIAN(A1:J5)</f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FAE6-8D95-3D44-B3F7-EEF0AD363C92}">
  <dimension ref="A1:E18"/>
  <sheetViews>
    <sheetView workbookViewId="0">
      <selection activeCell="E19" sqref="E19:E20"/>
    </sheetView>
  </sheetViews>
  <sheetFormatPr baseColWidth="10" defaultRowHeight="16" x14ac:dyDescent="0.2"/>
  <sheetData>
    <row r="1" spans="1:5" ht="17" thickBot="1" x14ac:dyDescent="0.25">
      <c r="A1" s="3" t="s">
        <v>15</v>
      </c>
      <c r="B1" s="5" t="s">
        <v>25</v>
      </c>
      <c r="C1" t="s">
        <v>26</v>
      </c>
      <c r="D1" t="s">
        <v>29</v>
      </c>
      <c r="E1" t="s">
        <v>30</v>
      </c>
    </row>
    <row r="2" spans="1:5" ht="17" thickBot="1" x14ac:dyDescent="0.25">
      <c r="A2" s="4" t="s">
        <v>16</v>
      </c>
      <c r="B2" s="6">
        <v>2</v>
      </c>
      <c r="C2">
        <v>9</v>
      </c>
      <c r="D2">
        <f>(C2-$C$13)^2</f>
        <v>149.08410000000003</v>
      </c>
      <c r="E2">
        <f>B2</f>
        <v>2</v>
      </c>
    </row>
    <row r="3" spans="1:5" ht="17" thickBot="1" x14ac:dyDescent="0.25">
      <c r="A3" s="4" t="s">
        <v>17</v>
      </c>
      <c r="B3" s="6">
        <v>6</v>
      </c>
      <c r="C3">
        <v>12</v>
      </c>
      <c r="D3">
        <f t="shared" ref="D3:D10" si="0">(C3-$C$13)^2</f>
        <v>84.824100000000016</v>
      </c>
      <c r="E3">
        <f>E2+B3</f>
        <v>8</v>
      </c>
    </row>
    <row r="4" spans="1:5" ht="17" thickBot="1" x14ac:dyDescent="0.25">
      <c r="A4" s="4" t="s">
        <v>18</v>
      </c>
      <c r="B4" s="6">
        <v>10</v>
      </c>
      <c r="C4">
        <v>15</v>
      </c>
      <c r="D4">
        <f t="shared" si="0"/>
        <v>38.56410000000001</v>
      </c>
      <c r="E4">
        <f t="shared" ref="E4:E10" si="1">E3+B4</f>
        <v>18</v>
      </c>
    </row>
    <row r="5" spans="1:5" ht="17" thickBot="1" x14ac:dyDescent="0.25">
      <c r="A5" s="4" t="s">
        <v>19</v>
      </c>
      <c r="B5" s="6">
        <v>17</v>
      </c>
      <c r="C5">
        <v>18</v>
      </c>
      <c r="D5">
        <f t="shared" si="0"/>
        <v>10.304100000000005</v>
      </c>
      <c r="E5">
        <f t="shared" si="1"/>
        <v>35</v>
      </c>
    </row>
    <row r="6" spans="1:5" ht="17" thickBot="1" x14ac:dyDescent="0.25">
      <c r="A6" s="4" t="s">
        <v>20</v>
      </c>
      <c r="B6" s="6">
        <v>33</v>
      </c>
      <c r="C6">
        <v>21</v>
      </c>
      <c r="D6">
        <f t="shared" si="0"/>
        <v>4.4100000000000361E-2</v>
      </c>
      <c r="E6">
        <f t="shared" si="1"/>
        <v>68</v>
      </c>
    </row>
    <row r="7" spans="1:5" ht="17" thickBot="1" x14ac:dyDescent="0.25">
      <c r="A7" s="4" t="s">
        <v>21</v>
      </c>
      <c r="B7" s="6">
        <v>11</v>
      </c>
      <c r="C7">
        <v>24</v>
      </c>
      <c r="D7">
        <f t="shared" si="0"/>
        <v>7.7840999999999951</v>
      </c>
      <c r="E7">
        <f t="shared" si="1"/>
        <v>79</v>
      </c>
    </row>
    <row r="8" spans="1:5" ht="17" thickBot="1" x14ac:dyDescent="0.25">
      <c r="A8" s="4" t="s">
        <v>22</v>
      </c>
      <c r="B8" s="6">
        <v>9</v>
      </c>
      <c r="C8">
        <v>27</v>
      </c>
      <c r="D8">
        <f t="shared" si="0"/>
        <v>33.52409999999999</v>
      </c>
      <c r="E8">
        <f t="shared" si="1"/>
        <v>88</v>
      </c>
    </row>
    <row r="9" spans="1:5" ht="17" thickBot="1" x14ac:dyDescent="0.25">
      <c r="A9" s="4" t="s">
        <v>23</v>
      </c>
      <c r="B9" s="6">
        <v>7</v>
      </c>
      <c r="C9">
        <v>30</v>
      </c>
      <c r="D9">
        <f t="shared" si="0"/>
        <v>77.264099999999985</v>
      </c>
      <c r="E9">
        <f t="shared" si="1"/>
        <v>95</v>
      </c>
    </row>
    <row r="10" spans="1:5" ht="17" thickBot="1" x14ac:dyDescent="0.25">
      <c r="A10" s="4" t="s">
        <v>24</v>
      </c>
      <c r="B10" s="6">
        <v>5</v>
      </c>
      <c r="C10">
        <v>33</v>
      </c>
      <c r="D10">
        <f t="shared" si="0"/>
        <v>139.00409999999999</v>
      </c>
      <c r="E10">
        <f t="shared" si="1"/>
        <v>100</v>
      </c>
    </row>
    <row r="11" spans="1:5" x14ac:dyDescent="0.2">
      <c r="B11">
        <f>SUM(B2:B10)</f>
        <v>100</v>
      </c>
    </row>
    <row r="13" spans="1:5" x14ac:dyDescent="0.2">
      <c r="B13" t="s">
        <v>27</v>
      </c>
      <c r="C13">
        <f>SUMPRODUCT(C2:C10,B2:B10)/B11</f>
        <v>21.21</v>
      </c>
    </row>
    <row r="14" spans="1:5" x14ac:dyDescent="0.2">
      <c r="B14" t="s">
        <v>28</v>
      </c>
      <c r="C14">
        <f>SQRT(SUMPRODUCT(D2:D10,B2:B10)/B11)</f>
        <v>5.4704570192992108</v>
      </c>
    </row>
    <row r="17" spans="2:3" x14ac:dyDescent="0.2">
      <c r="B17" t="s">
        <v>14</v>
      </c>
      <c r="C17">
        <f>19.5+(C3-C2)*((0.5*B11-E5)/C10)</f>
        <v>20.863636363636363</v>
      </c>
    </row>
    <row r="18" spans="2:3" x14ac:dyDescent="0.2">
      <c r="B18" t="s">
        <v>13</v>
      </c>
      <c r="C18">
        <f>19.5+(C3-C2)*(B6-B5)/((B6-B5)+(B6-B7))</f>
        <v>20.763157894736842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3898-34CD-DA46-B723-99A8CF79CC40}">
  <dimension ref="A1:E90"/>
  <sheetViews>
    <sheetView workbookViewId="0">
      <selection activeCell="D15" sqref="D15"/>
    </sheetView>
  </sheetViews>
  <sheetFormatPr baseColWidth="10" defaultRowHeight="16" x14ac:dyDescent="0.2"/>
  <cols>
    <col min="3" max="3" width="12.33203125" customWidth="1"/>
  </cols>
  <sheetData>
    <row r="1" spans="1:5" x14ac:dyDescent="0.2">
      <c r="A1" s="7">
        <v>12.4</v>
      </c>
    </row>
    <row r="2" spans="1:5" x14ac:dyDescent="0.2">
      <c r="A2" s="7">
        <v>14.8</v>
      </c>
      <c r="C2" t="s">
        <v>0</v>
      </c>
      <c r="D2">
        <f>COUNT(A1:A90)</f>
        <v>90</v>
      </c>
    </row>
    <row r="3" spans="1:5" x14ac:dyDescent="0.2">
      <c r="A3" s="7">
        <v>16.100000000000001</v>
      </c>
      <c r="C3" t="s">
        <v>27</v>
      </c>
      <c r="D3">
        <f>AVERAGE(A1:A90)</f>
        <v>13.051000000000002</v>
      </c>
    </row>
    <row r="4" spans="1:5" x14ac:dyDescent="0.2">
      <c r="A4" s="7">
        <v>15.3</v>
      </c>
      <c r="C4" t="s">
        <v>28</v>
      </c>
      <c r="D4">
        <f>STDEV(A1:A90)</f>
        <v>2.2780042763669264</v>
      </c>
    </row>
    <row r="5" spans="1:5" x14ac:dyDescent="0.2">
      <c r="A5" s="7">
        <v>13.2</v>
      </c>
      <c r="C5" t="s">
        <v>31</v>
      </c>
      <c r="D5">
        <v>0.95</v>
      </c>
    </row>
    <row r="6" spans="1:5" x14ac:dyDescent="0.2">
      <c r="A6" s="7">
        <v>15.5</v>
      </c>
    </row>
    <row r="7" spans="1:5" x14ac:dyDescent="0.2">
      <c r="A7" s="7">
        <v>17.2</v>
      </c>
      <c r="D7" t="s">
        <v>33</v>
      </c>
      <c r="E7" t="s">
        <v>34</v>
      </c>
    </row>
    <row r="8" spans="1:5" x14ac:dyDescent="0.2">
      <c r="A8" s="7">
        <v>15.3</v>
      </c>
      <c r="C8" t="s">
        <v>32</v>
      </c>
      <c r="D8">
        <f>_xlfn.CONFIDENCE.NORM(1-D5,D4,D2)</f>
        <v>0.47063191135358939</v>
      </c>
      <c r="E8">
        <f>_xlfn.CONFIDENCE.T(1-D5,D4,D2)</f>
        <v>0.47711875858114761</v>
      </c>
    </row>
    <row r="9" spans="1:5" x14ac:dyDescent="0.2">
      <c r="A9" s="7">
        <v>14.1</v>
      </c>
    </row>
    <row r="10" spans="1:5" ht="34" x14ac:dyDescent="0.2">
      <c r="A10" s="7">
        <v>13.5</v>
      </c>
      <c r="C10" s="8" t="s">
        <v>35</v>
      </c>
      <c r="D10" s="9">
        <f>SQRT(D4^2/D2)</f>
        <v>0.2401227344307722</v>
      </c>
    </row>
    <row r="11" spans="1:5" x14ac:dyDescent="0.2">
      <c r="A11" s="7">
        <v>10</v>
      </c>
      <c r="C11" t="s">
        <v>36</v>
      </c>
      <c r="D11">
        <f>D8/D10</f>
        <v>1.9599639845400536</v>
      </c>
      <c r="E11">
        <f>E8/D10</f>
        <v>1.9869786995062801</v>
      </c>
    </row>
    <row r="12" spans="1:5" x14ac:dyDescent="0.2">
      <c r="A12" s="7">
        <v>14.4</v>
      </c>
    </row>
    <row r="13" spans="1:5" x14ac:dyDescent="0.2">
      <c r="A13" s="7">
        <v>11.89</v>
      </c>
    </row>
    <row r="14" spans="1:5" x14ac:dyDescent="0.2">
      <c r="A14" s="7">
        <v>10.5</v>
      </c>
      <c r="C14" t="s">
        <v>0</v>
      </c>
      <c r="D14">
        <f>(D2*E11^2*D4^2)/(E11^2*D4^2+E8^2*D2)</f>
        <v>45</v>
      </c>
    </row>
    <row r="15" spans="1:5" x14ac:dyDescent="0.2">
      <c r="A15" s="7">
        <v>15.3</v>
      </c>
    </row>
    <row r="16" spans="1:5" x14ac:dyDescent="0.2">
      <c r="A16" s="7">
        <v>11.4</v>
      </c>
    </row>
    <row r="17" spans="1:1" x14ac:dyDescent="0.2">
      <c r="A17" s="7">
        <v>14.4</v>
      </c>
    </row>
    <row r="18" spans="1:1" x14ac:dyDescent="0.2">
      <c r="A18" s="7">
        <v>13.3</v>
      </c>
    </row>
    <row r="19" spans="1:1" x14ac:dyDescent="0.2">
      <c r="A19" s="7">
        <v>9.6</v>
      </c>
    </row>
    <row r="20" spans="1:1" x14ac:dyDescent="0.2">
      <c r="A20" s="7">
        <v>10.4</v>
      </c>
    </row>
    <row r="21" spans="1:1" x14ac:dyDescent="0.2">
      <c r="A21" s="7">
        <v>14.6</v>
      </c>
    </row>
    <row r="22" spans="1:1" x14ac:dyDescent="0.2">
      <c r="A22" s="7">
        <v>13.6</v>
      </c>
    </row>
    <row r="23" spans="1:1" x14ac:dyDescent="0.2">
      <c r="A23" s="7">
        <v>13.6</v>
      </c>
    </row>
    <row r="24" spans="1:1" x14ac:dyDescent="0.2">
      <c r="A24" s="7">
        <v>9.3000000000000007</v>
      </c>
    </row>
    <row r="25" spans="1:1" x14ac:dyDescent="0.2">
      <c r="A25" s="7">
        <v>15.9</v>
      </c>
    </row>
    <row r="26" spans="1:1" x14ac:dyDescent="0.2">
      <c r="A26" s="7">
        <v>11.7</v>
      </c>
    </row>
    <row r="27" spans="1:1" x14ac:dyDescent="0.2">
      <c r="A27" s="7">
        <v>14.4</v>
      </c>
    </row>
    <row r="28" spans="1:1" x14ac:dyDescent="0.2">
      <c r="A28" s="7">
        <v>12</v>
      </c>
    </row>
    <row r="29" spans="1:1" x14ac:dyDescent="0.2">
      <c r="A29" s="7">
        <v>18.2</v>
      </c>
    </row>
    <row r="30" spans="1:1" x14ac:dyDescent="0.2">
      <c r="A30" s="7">
        <v>8.1999999999999993</v>
      </c>
    </row>
    <row r="31" spans="1:1" x14ac:dyDescent="0.2">
      <c r="A31" s="7">
        <v>12.3</v>
      </c>
    </row>
    <row r="32" spans="1:1" x14ac:dyDescent="0.2">
      <c r="A32" s="7">
        <v>17.899999999999999</v>
      </c>
    </row>
    <row r="33" spans="1:1" x14ac:dyDescent="0.2">
      <c r="A33" s="7">
        <v>17.5</v>
      </c>
    </row>
    <row r="34" spans="1:1" x14ac:dyDescent="0.2">
      <c r="A34" s="7">
        <v>11</v>
      </c>
    </row>
    <row r="35" spans="1:1" x14ac:dyDescent="0.2">
      <c r="A35" s="7">
        <v>12.6</v>
      </c>
    </row>
    <row r="36" spans="1:1" x14ac:dyDescent="0.2">
      <c r="A36" s="7">
        <v>11</v>
      </c>
    </row>
    <row r="37" spans="1:1" x14ac:dyDescent="0.2">
      <c r="A37" s="7">
        <v>12.6</v>
      </c>
    </row>
    <row r="38" spans="1:1" x14ac:dyDescent="0.2">
      <c r="A38" s="7">
        <v>10.5</v>
      </c>
    </row>
    <row r="39" spans="1:1" x14ac:dyDescent="0.2">
      <c r="A39" s="7">
        <v>13.6</v>
      </c>
    </row>
    <row r="40" spans="1:1" x14ac:dyDescent="0.2">
      <c r="A40" s="7">
        <v>13</v>
      </c>
    </row>
    <row r="41" spans="1:1" x14ac:dyDescent="0.2">
      <c r="A41" s="7">
        <v>17.5</v>
      </c>
    </row>
    <row r="42" spans="1:1" x14ac:dyDescent="0.2">
      <c r="A42" s="7">
        <v>12.6</v>
      </c>
    </row>
    <row r="43" spans="1:1" x14ac:dyDescent="0.2">
      <c r="A43" s="7">
        <v>12.5</v>
      </c>
    </row>
    <row r="44" spans="1:1" x14ac:dyDescent="0.2">
      <c r="A44" s="7">
        <v>17</v>
      </c>
    </row>
    <row r="45" spans="1:1" x14ac:dyDescent="0.2">
      <c r="A45" s="7">
        <v>14.5</v>
      </c>
    </row>
    <row r="46" spans="1:1" x14ac:dyDescent="0.2">
      <c r="A46" s="7">
        <v>15.2</v>
      </c>
    </row>
    <row r="47" spans="1:1" x14ac:dyDescent="0.2">
      <c r="A47" s="7">
        <v>13.5</v>
      </c>
    </row>
    <row r="48" spans="1:1" x14ac:dyDescent="0.2">
      <c r="A48" s="7">
        <v>15</v>
      </c>
    </row>
    <row r="49" spans="1:1" x14ac:dyDescent="0.2">
      <c r="A49" s="7">
        <v>13.4</v>
      </c>
    </row>
    <row r="50" spans="1:1" x14ac:dyDescent="0.2">
      <c r="A50" s="7">
        <v>12.3</v>
      </c>
    </row>
    <row r="51" spans="1:1" x14ac:dyDescent="0.2">
      <c r="A51" s="7">
        <v>12.6</v>
      </c>
    </row>
    <row r="52" spans="1:1" x14ac:dyDescent="0.2">
      <c r="A52" s="7">
        <v>12.5</v>
      </c>
    </row>
    <row r="53" spans="1:1" x14ac:dyDescent="0.2">
      <c r="A53" s="7">
        <v>19</v>
      </c>
    </row>
    <row r="54" spans="1:1" x14ac:dyDescent="0.2">
      <c r="A54" s="7">
        <v>15</v>
      </c>
    </row>
    <row r="55" spans="1:1" x14ac:dyDescent="0.2">
      <c r="A55" s="7">
        <v>10</v>
      </c>
    </row>
    <row r="56" spans="1:1" x14ac:dyDescent="0.2">
      <c r="A56" s="7">
        <v>15.3</v>
      </c>
    </row>
    <row r="57" spans="1:1" x14ac:dyDescent="0.2">
      <c r="A57" s="7">
        <v>12.1</v>
      </c>
    </row>
    <row r="58" spans="1:1" x14ac:dyDescent="0.2">
      <c r="A58" s="7">
        <v>12.5</v>
      </c>
    </row>
    <row r="59" spans="1:1" x14ac:dyDescent="0.2">
      <c r="A59" s="7">
        <v>11.4</v>
      </c>
    </row>
    <row r="60" spans="1:1" x14ac:dyDescent="0.2">
      <c r="A60" s="7">
        <v>13</v>
      </c>
    </row>
    <row r="61" spans="1:1" x14ac:dyDescent="0.2">
      <c r="A61" s="7">
        <v>11.7</v>
      </c>
    </row>
    <row r="62" spans="1:1" x14ac:dyDescent="0.2">
      <c r="A62" s="7">
        <v>8.6</v>
      </c>
    </row>
    <row r="63" spans="1:1" x14ac:dyDescent="0.2">
      <c r="A63" s="7">
        <v>13.5</v>
      </c>
    </row>
    <row r="64" spans="1:1" x14ac:dyDescent="0.2">
      <c r="A64" s="7">
        <v>8.6999999999999993</v>
      </c>
    </row>
    <row r="65" spans="1:1" x14ac:dyDescent="0.2">
      <c r="A65" s="7">
        <v>9.6</v>
      </c>
    </row>
    <row r="66" spans="1:1" x14ac:dyDescent="0.2">
      <c r="A66" s="7">
        <v>13.6</v>
      </c>
    </row>
    <row r="67" spans="1:1" x14ac:dyDescent="0.2">
      <c r="A67" s="7">
        <v>9</v>
      </c>
    </row>
    <row r="68" spans="1:1" x14ac:dyDescent="0.2">
      <c r="A68" s="7">
        <v>13</v>
      </c>
    </row>
    <row r="69" spans="1:1" x14ac:dyDescent="0.2">
      <c r="A69" s="7">
        <v>10.5</v>
      </c>
    </row>
    <row r="70" spans="1:1" x14ac:dyDescent="0.2">
      <c r="A70" s="7">
        <v>12.5</v>
      </c>
    </row>
    <row r="71" spans="1:1" x14ac:dyDescent="0.2">
      <c r="A71" s="7">
        <v>11.8</v>
      </c>
    </row>
    <row r="72" spans="1:1" x14ac:dyDescent="0.2">
      <c r="A72" s="7">
        <v>13</v>
      </c>
    </row>
    <row r="73" spans="1:1" x14ac:dyDescent="0.2">
      <c r="A73" s="7">
        <v>11.5</v>
      </c>
    </row>
    <row r="74" spans="1:1" x14ac:dyDescent="0.2">
      <c r="A74" s="7">
        <v>15.2</v>
      </c>
    </row>
    <row r="75" spans="1:1" x14ac:dyDescent="0.2">
      <c r="A75" s="7">
        <v>14.6</v>
      </c>
    </row>
    <row r="76" spans="1:1" x14ac:dyDescent="0.2">
      <c r="A76" s="7">
        <v>11.5</v>
      </c>
    </row>
    <row r="77" spans="1:1" x14ac:dyDescent="0.2">
      <c r="A77" s="7">
        <v>14.2</v>
      </c>
    </row>
    <row r="78" spans="1:1" x14ac:dyDescent="0.2">
      <c r="A78" s="7">
        <v>15.9</v>
      </c>
    </row>
    <row r="79" spans="1:1" x14ac:dyDescent="0.2">
      <c r="A79" s="7">
        <v>13.1</v>
      </c>
    </row>
    <row r="80" spans="1:1" x14ac:dyDescent="0.2">
      <c r="A80" s="7">
        <v>10.4</v>
      </c>
    </row>
    <row r="81" spans="1:1" x14ac:dyDescent="0.2">
      <c r="A81" s="7">
        <v>13.6</v>
      </c>
    </row>
    <row r="82" spans="1:1" x14ac:dyDescent="0.2">
      <c r="A82" s="7">
        <v>12.1</v>
      </c>
    </row>
    <row r="83" spans="1:1" x14ac:dyDescent="0.2">
      <c r="A83" s="7">
        <v>11</v>
      </c>
    </row>
    <row r="84" spans="1:1" x14ac:dyDescent="0.2">
      <c r="A84" s="7">
        <v>12.5</v>
      </c>
    </row>
    <row r="85" spans="1:1" x14ac:dyDescent="0.2">
      <c r="A85" s="7">
        <v>14.6</v>
      </c>
    </row>
    <row r="86" spans="1:1" x14ac:dyDescent="0.2">
      <c r="A86" s="7">
        <v>12.9</v>
      </c>
    </row>
    <row r="87" spans="1:1" x14ac:dyDescent="0.2">
      <c r="A87" s="7">
        <v>12</v>
      </c>
    </row>
    <row r="88" spans="1:1" x14ac:dyDescent="0.2">
      <c r="A88" s="7">
        <v>11</v>
      </c>
    </row>
    <row r="89" spans="1:1" x14ac:dyDescent="0.2">
      <c r="A89" s="7">
        <v>12.4</v>
      </c>
    </row>
    <row r="90" spans="1:1" x14ac:dyDescent="0.2">
      <c r="A90" s="7">
        <v>11.6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B503-15E7-AE49-9AA6-02AA153916F2}">
  <dimension ref="B2:C15"/>
  <sheetViews>
    <sheetView workbookViewId="0">
      <selection activeCell="H6" sqref="H6"/>
    </sheetView>
  </sheetViews>
  <sheetFormatPr baseColWidth="10" defaultRowHeight="16" x14ac:dyDescent="0.2"/>
  <cols>
    <col min="2" max="2" width="12" customWidth="1"/>
  </cols>
  <sheetData>
    <row r="2" spans="2:3" x14ac:dyDescent="0.2">
      <c r="B2" t="s">
        <v>0</v>
      </c>
      <c r="C2">
        <v>400</v>
      </c>
    </row>
    <row r="3" spans="2:3" x14ac:dyDescent="0.2">
      <c r="B3" t="s">
        <v>46</v>
      </c>
      <c r="C3">
        <v>384</v>
      </c>
    </row>
    <row r="4" spans="2:3" x14ac:dyDescent="0.2">
      <c r="B4" t="s">
        <v>31</v>
      </c>
      <c r="C4">
        <v>0.95</v>
      </c>
    </row>
    <row r="6" spans="2:3" x14ac:dyDescent="0.2">
      <c r="B6" t="s">
        <v>47</v>
      </c>
      <c r="C6">
        <f>C3/C2</f>
        <v>0.96</v>
      </c>
    </row>
    <row r="7" spans="2:3" ht="34" x14ac:dyDescent="0.2">
      <c r="B7" s="8" t="s">
        <v>35</v>
      </c>
      <c r="C7" s="10">
        <f>SQRT((C6*(1-C6))/400)</f>
        <v>9.7979589711327166E-3</v>
      </c>
    </row>
    <row r="8" spans="2:3" x14ac:dyDescent="0.2">
      <c r="B8" t="s">
        <v>48</v>
      </c>
      <c r="C8">
        <v>1.96</v>
      </c>
    </row>
    <row r="10" spans="2:3" ht="34" x14ac:dyDescent="0.2">
      <c r="B10" s="8" t="s">
        <v>49</v>
      </c>
      <c r="C10">
        <f>C6-C8*(SQRT((C6*(1-C6))/C2))</f>
        <v>0.94079600041657985</v>
      </c>
    </row>
    <row r="11" spans="2:3" ht="34" x14ac:dyDescent="0.2">
      <c r="B11" s="8" t="s">
        <v>50</v>
      </c>
      <c r="C11">
        <f>C6+C8*(SQRT((C6*(1-C6))/C2))</f>
        <v>0.97920399958342008</v>
      </c>
    </row>
    <row r="13" spans="2:3" x14ac:dyDescent="0.2">
      <c r="B13" s="12" t="s">
        <v>52</v>
      </c>
    </row>
    <row r="15" spans="2:3" x14ac:dyDescent="0.2">
      <c r="B15" s="1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6AA0-057C-3B44-A8E9-C4DAB3DE44C5}">
  <dimension ref="A1:H52"/>
  <sheetViews>
    <sheetView workbookViewId="0">
      <selection activeCell="C23" sqref="C23"/>
    </sheetView>
  </sheetViews>
  <sheetFormatPr baseColWidth="10" defaultRowHeight="16" x14ac:dyDescent="0.2"/>
  <cols>
    <col min="3" max="3" width="20.1640625" customWidth="1"/>
    <col min="4" max="4" width="13.6640625" bestFit="1" customWidth="1"/>
  </cols>
  <sheetData>
    <row r="1" spans="1:8" x14ac:dyDescent="0.2">
      <c r="A1" s="7">
        <v>10.4</v>
      </c>
      <c r="G1" t="s">
        <v>7</v>
      </c>
      <c r="H1" t="s">
        <v>30</v>
      </c>
    </row>
    <row r="2" spans="1:8" x14ac:dyDescent="0.2">
      <c r="A2" s="7">
        <v>18.600000000000001</v>
      </c>
      <c r="C2" t="s">
        <v>0</v>
      </c>
      <c r="D2">
        <f>COUNT(A1:A52)</f>
        <v>52</v>
      </c>
      <c r="G2">
        <f>D4</f>
        <v>10</v>
      </c>
      <c r="H2" cm="1">
        <f t="array" ref="H2:H7">FREQUENCY(A1:A52,G2:G6)</f>
        <v>1</v>
      </c>
    </row>
    <row r="3" spans="1:8" x14ac:dyDescent="0.2">
      <c r="A3" s="7">
        <v>10.3</v>
      </c>
      <c r="G3">
        <f>G2+D8</f>
        <v>17</v>
      </c>
      <c r="H3">
        <v>21</v>
      </c>
    </row>
    <row r="4" spans="1:8" x14ac:dyDescent="0.2">
      <c r="A4" s="7">
        <v>26</v>
      </c>
      <c r="C4" t="s">
        <v>37</v>
      </c>
      <c r="D4">
        <f>MIN(A1:A52)</f>
        <v>10</v>
      </c>
      <c r="G4">
        <f>G3+D8</f>
        <v>24</v>
      </c>
      <c r="H4">
        <v>15</v>
      </c>
    </row>
    <row r="5" spans="1:8" x14ac:dyDescent="0.2">
      <c r="A5" s="7">
        <v>45</v>
      </c>
      <c r="G5">
        <f>G4+D8</f>
        <v>31</v>
      </c>
      <c r="H5">
        <v>6</v>
      </c>
    </row>
    <row r="6" spans="1:8" x14ac:dyDescent="0.2">
      <c r="A6" s="7">
        <v>12.9</v>
      </c>
      <c r="C6" t="s">
        <v>2</v>
      </c>
      <c r="D6">
        <f>MAX(A1:A52)</f>
        <v>45</v>
      </c>
      <c r="G6">
        <f>G5+D8</f>
        <v>38</v>
      </c>
      <c r="H6">
        <v>5</v>
      </c>
    </row>
    <row r="7" spans="1:8" x14ac:dyDescent="0.2">
      <c r="A7" s="7">
        <v>18.3</v>
      </c>
      <c r="G7">
        <f>G6+D8</f>
        <v>45</v>
      </c>
      <c r="H7">
        <v>4</v>
      </c>
    </row>
    <row r="8" spans="1:8" x14ac:dyDescent="0.2">
      <c r="A8" s="7">
        <v>13</v>
      </c>
      <c r="C8" t="s">
        <v>5</v>
      </c>
      <c r="D8">
        <f>ROUND(1+3.322*LOG10(D2),0)</f>
        <v>7</v>
      </c>
    </row>
    <row r="9" spans="1:8" x14ac:dyDescent="0.2">
      <c r="A9" s="7">
        <v>18.2</v>
      </c>
      <c r="C9" t="s">
        <v>6</v>
      </c>
      <c r="D9">
        <f>(D6-D4)/D8</f>
        <v>5</v>
      </c>
    </row>
    <row r="10" spans="1:8" x14ac:dyDescent="0.2">
      <c r="A10" s="7">
        <v>17.3</v>
      </c>
    </row>
    <row r="11" spans="1:8" x14ac:dyDescent="0.2">
      <c r="A11" s="7">
        <v>19.2</v>
      </c>
      <c r="C11" t="s">
        <v>38</v>
      </c>
      <c r="D11" s="11">
        <f>AVERAGE(A1:A52)</f>
        <v>20.817307692307693</v>
      </c>
    </row>
    <row r="12" spans="1:8" x14ac:dyDescent="0.2">
      <c r="A12" s="7">
        <v>25.8</v>
      </c>
      <c r="C12" t="s">
        <v>39</v>
      </c>
      <c r="D12" s="11">
        <f>STDEV(A1:A52)</f>
        <v>9.7420197840127791</v>
      </c>
    </row>
    <row r="13" spans="1:8" x14ac:dyDescent="0.2">
      <c r="A13" s="7">
        <v>18.7</v>
      </c>
      <c r="C13" t="s">
        <v>40</v>
      </c>
      <c r="D13" s="11">
        <f>AVERAGE(A1:A52)*10948</f>
        <v>227907.88461538462</v>
      </c>
    </row>
    <row r="14" spans="1:8" x14ac:dyDescent="0.2">
      <c r="A14" s="7">
        <v>28.2</v>
      </c>
      <c r="C14" t="s">
        <v>41</v>
      </c>
      <c r="D14" s="11">
        <f>_xlfn.STDEV.P(A1:A52)/SQRT(COUNT(A1:A52))</f>
        <v>1.3379218660956875</v>
      </c>
    </row>
    <row r="15" spans="1:8" x14ac:dyDescent="0.2">
      <c r="A15" s="7">
        <v>25.2</v>
      </c>
      <c r="C15" t="s">
        <v>44</v>
      </c>
      <c r="D15">
        <f>_xlfn.T.INV.2T(0.05,D2-1)</f>
        <v>2.007583770315835</v>
      </c>
    </row>
    <row r="16" spans="1:8" x14ac:dyDescent="0.2">
      <c r="A16" s="7">
        <v>18.399999999999999</v>
      </c>
      <c r="C16" t="s">
        <v>42</v>
      </c>
      <c r="D16">
        <f>D11+D15*D14</f>
        <v>23.503297916632071</v>
      </c>
    </row>
    <row r="17" spans="1:4" x14ac:dyDescent="0.2">
      <c r="A17" s="7">
        <v>17.5</v>
      </c>
      <c r="C17" t="s">
        <v>43</v>
      </c>
      <c r="D17">
        <f>D11-D15*D14</f>
        <v>18.131317467983315</v>
      </c>
    </row>
    <row r="18" spans="1:4" x14ac:dyDescent="0.2">
      <c r="A18" s="7">
        <v>41.8</v>
      </c>
    </row>
    <row r="19" spans="1:4" ht="51" x14ac:dyDescent="0.2">
      <c r="A19" s="7">
        <v>12.6</v>
      </c>
      <c r="B19" s="8" t="s">
        <v>43</v>
      </c>
      <c r="C19" s="8" t="s">
        <v>45</v>
      </c>
      <c r="D19" s="12">
        <f>D16*10948</f>
        <v>257314.10559128792</v>
      </c>
    </row>
    <row r="20" spans="1:4" ht="51" x14ac:dyDescent="0.2">
      <c r="A20" s="7">
        <v>36.799999999999997</v>
      </c>
      <c r="B20" s="8" t="s">
        <v>42</v>
      </c>
      <c r="C20" s="8" t="s">
        <v>45</v>
      </c>
      <c r="D20" s="12">
        <f>D17*10948</f>
        <v>198501.66363948132</v>
      </c>
    </row>
    <row r="21" spans="1:4" x14ac:dyDescent="0.2">
      <c r="A21" s="7">
        <v>19.5</v>
      </c>
    </row>
    <row r="22" spans="1:4" x14ac:dyDescent="0.2">
      <c r="A22" s="7">
        <v>14.6</v>
      </c>
    </row>
    <row r="23" spans="1:4" x14ac:dyDescent="0.2">
      <c r="A23" s="7">
        <v>10</v>
      </c>
    </row>
    <row r="24" spans="1:4" x14ac:dyDescent="0.2">
      <c r="A24" s="7">
        <v>37.799999999999997</v>
      </c>
    </row>
    <row r="25" spans="1:4" x14ac:dyDescent="0.2">
      <c r="A25" s="7">
        <v>10.5</v>
      </c>
    </row>
    <row r="26" spans="1:4" x14ac:dyDescent="0.2">
      <c r="A26" s="7">
        <v>16</v>
      </c>
    </row>
    <row r="27" spans="1:4" x14ac:dyDescent="0.2">
      <c r="A27" s="7">
        <v>18.100000000000001</v>
      </c>
    </row>
    <row r="28" spans="1:4" x14ac:dyDescent="0.2">
      <c r="A28" s="7">
        <v>16.8</v>
      </c>
    </row>
    <row r="29" spans="1:4" x14ac:dyDescent="0.2">
      <c r="A29" s="7">
        <v>38.5</v>
      </c>
    </row>
    <row r="30" spans="1:4" x14ac:dyDescent="0.2">
      <c r="A30" s="7">
        <v>37.700000000000003</v>
      </c>
    </row>
    <row r="31" spans="1:4" x14ac:dyDescent="0.2">
      <c r="A31" s="7">
        <v>17.899999999999999</v>
      </c>
    </row>
    <row r="32" spans="1:4" x14ac:dyDescent="0.2">
      <c r="A32" s="7">
        <v>16.8</v>
      </c>
    </row>
    <row r="33" spans="1:1" x14ac:dyDescent="0.2">
      <c r="A33" s="7">
        <v>15</v>
      </c>
    </row>
    <row r="34" spans="1:1" x14ac:dyDescent="0.2">
      <c r="A34" s="7">
        <v>35.4</v>
      </c>
    </row>
    <row r="35" spans="1:1" x14ac:dyDescent="0.2">
      <c r="A35" s="7">
        <v>29</v>
      </c>
    </row>
    <row r="36" spans="1:1" x14ac:dyDescent="0.2">
      <c r="A36" s="7">
        <v>10.1</v>
      </c>
    </row>
    <row r="37" spans="1:1" x14ac:dyDescent="0.2">
      <c r="A37" s="7">
        <v>28</v>
      </c>
    </row>
    <row r="38" spans="1:1" x14ac:dyDescent="0.2">
      <c r="A38" s="7">
        <v>12</v>
      </c>
    </row>
    <row r="39" spans="1:1" x14ac:dyDescent="0.2">
      <c r="A39" s="7">
        <v>14</v>
      </c>
    </row>
    <row r="40" spans="1:1" x14ac:dyDescent="0.2">
      <c r="A40" s="7">
        <v>14.2</v>
      </c>
    </row>
    <row r="41" spans="1:1" x14ac:dyDescent="0.2">
      <c r="A41" s="7">
        <v>20.8</v>
      </c>
    </row>
    <row r="42" spans="1:1" x14ac:dyDescent="0.2">
      <c r="A42" s="7">
        <v>13.5</v>
      </c>
    </row>
    <row r="43" spans="1:1" x14ac:dyDescent="0.2">
      <c r="A43" s="7">
        <v>42.4</v>
      </c>
    </row>
    <row r="44" spans="1:1" x14ac:dyDescent="0.2">
      <c r="A44" s="7">
        <v>15.5</v>
      </c>
    </row>
    <row r="45" spans="1:1" x14ac:dyDescent="0.2">
      <c r="A45" s="7">
        <v>19.7</v>
      </c>
    </row>
    <row r="46" spans="1:1" x14ac:dyDescent="0.2">
      <c r="A46" s="7">
        <v>37</v>
      </c>
    </row>
    <row r="47" spans="1:1" x14ac:dyDescent="0.2">
      <c r="A47" s="7">
        <v>15.3</v>
      </c>
    </row>
    <row r="48" spans="1:1" x14ac:dyDescent="0.2">
      <c r="A48" s="7">
        <v>17.899999999999999</v>
      </c>
    </row>
    <row r="49" spans="1:1" x14ac:dyDescent="0.2">
      <c r="A49" s="7">
        <v>19</v>
      </c>
    </row>
    <row r="50" spans="1:1" x14ac:dyDescent="0.2">
      <c r="A50" s="7">
        <v>10.8</v>
      </c>
    </row>
    <row r="51" spans="1:1" x14ac:dyDescent="0.2">
      <c r="A51" s="7">
        <v>12.1</v>
      </c>
    </row>
    <row r="52" spans="1:1" x14ac:dyDescent="0.2">
      <c r="A52" s="7">
        <v>12.4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60A7-AB31-E147-A2FD-B6A3E6A77381}">
  <dimension ref="A1:F31"/>
  <sheetViews>
    <sheetView tabSelected="1" workbookViewId="0">
      <selection activeCell="E23" sqref="E23"/>
    </sheetView>
  </sheetViews>
  <sheetFormatPr baseColWidth="10" defaultRowHeight="16" x14ac:dyDescent="0.2"/>
  <cols>
    <col min="5" max="5" width="18.6640625" customWidth="1"/>
  </cols>
  <sheetData>
    <row r="1" spans="1:6" ht="19" thickBot="1" x14ac:dyDescent="0.25">
      <c r="A1" s="13" t="s">
        <v>53</v>
      </c>
      <c r="B1" s="14" t="s">
        <v>54</v>
      </c>
    </row>
    <row r="2" spans="1:6" ht="17" thickBot="1" x14ac:dyDescent="0.25">
      <c r="A2" s="15">
        <v>1</v>
      </c>
      <c r="B2" s="16">
        <v>59.5</v>
      </c>
      <c r="D2" t="s">
        <v>0</v>
      </c>
      <c r="E2">
        <f>COUNT(B2:B31)</f>
        <v>30</v>
      </c>
    </row>
    <row r="3" spans="1:6" ht="17" thickBot="1" x14ac:dyDescent="0.25">
      <c r="A3" s="15">
        <v>2</v>
      </c>
      <c r="B3" s="16">
        <v>66.8</v>
      </c>
    </row>
    <row r="4" spans="1:6" ht="32" customHeight="1" thickBot="1" x14ac:dyDescent="0.25">
      <c r="A4" s="15">
        <v>3</v>
      </c>
      <c r="B4" s="16">
        <v>60.5</v>
      </c>
      <c r="D4" s="17" t="s">
        <v>55</v>
      </c>
      <c r="E4" s="17" t="s">
        <v>56</v>
      </c>
      <c r="F4" t="s">
        <v>63</v>
      </c>
    </row>
    <row r="5" spans="1:6" ht="17" thickBot="1" x14ac:dyDescent="0.25">
      <c r="A5" s="15">
        <v>4</v>
      </c>
      <c r="B5" s="16">
        <v>63.7</v>
      </c>
      <c r="D5" t="s">
        <v>57</v>
      </c>
      <c r="E5">
        <v>57.2</v>
      </c>
      <c r="F5" cm="1">
        <f t="array" ref="F5:F10">FREQUENCY(B2:B31,E5:E9)</f>
        <v>1</v>
      </c>
    </row>
    <row r="6" spans="1:6" ht="17" thickBot="1" x14ac:dyDescent="0.25">
      <c r="A6" s="15">
        <v>5</v>
      </c>
      <c r="B6" s="16">
        <v>72.5</v>
      </c>
      <c r="D6" t="s">
        <v>58</v>
      </c>
      <c r="E6">
        <v>62.1</v>
      </c>
      <c r="F6">
        <v>6</v>
      </c>
    </row>
    <row r="7" spans="1:6" ht="17" thickBot="1" x14ac:dyDescent="0.25">
      <c r="A7" s="16">
        <v>6</v>
      </c>
      <c r="B7" s="16">
        <v>69.2</v>
      </c>
      <c r="D7" t="s">
        <v>59</v>
      </c>
      <c r="E7">
        <v>63</v>
      </c>
      <c r="F7">
        <v>2</v>
      </c>
    </row>
    <row r="8" spans="1:6" ht="17" thickBot="1" x14ac:dyDescent="0.25">
      <c r="A8" s="16">
        <v>7</v>
      </c>
      <c r="B8" s="16">
        <v>61.2</v>
      </c>
      <c r="D8" t="s">
        <v>60</v>
      </c>
      <c r="E8">
        <v>68.5</v>
      </c>
      <c r="F8" s="12">
        <v>13</v>
      </c>
    </row>
    <row r="9" spans="1:6" ht="17" thickBot="1" x14ac:dyDescent="0.25">
      <c r="A9" s="16">
        <v>8</v>
      </c>
      <c r="B9" s="16">
        <v>66.3</v>
      </c>
      <c r="D9" t="s">
        <v>61</v>
      </c>
      <c r="E9">
        <v>70.5</v>
      </c>
      <c r="F9">
        <v>3</v>
      </c>
    </row>
    <row r="10" spans="1:6" ht="17" thickBot="1" x14ac:dyDescent="0.25">
      <c r="A10" s="16">
        <v>9</v>
      </c>
      <c r="B10" s="16">
        <v>73.2</v>
      </c>
      <c r="D10" t="s">
        <v>62</v>
      </c>
      <c r="E10">
        <v>100</v>
      </c>
      <c r="F10">
        <v>5</v>
      </c>
    </row>
    <row r="11" spans="1:6" ht="17" thickBot="1" x14ac:dyDescent="0.25">
      <c r="A11" s="16">
        <v>10</v>
      </c>
      <c r="B11" s="16">
        <v>64.599999999999994</v>
      </c>
    </row>
    <row r="12" spans="1:6" ht="17" thickBot="1" x14ac:dyDescent="0.25">
      <c r="A12" s="16">
        <v>11</v>
      </c>
      <c r="B12" s="16">
        <v>62.9</v>
      </c>
      <c r="D12" t="s">
        <v>68</v>
      </c>
    </row>
    <row r="13" spans="1:6" ht="17" thickBot="1" x14ac:dyDescent="0.25">
      <c r="A13" s="16">
        <v>12</v>
      </c>
      <c r="B13" s="16">
        <v>62.4</v>
      </c>
    </row>
    <row r="14" spans="1:6" ht="17" thickBot="1" x14ac:dyDescent="0.25">
      <c r="A14" s="16">
        <v>13</v>
      </c>
      <c r="B14" s="16">
        <v>71.599999999999994</v>
      </c>
      <c r="D14" t="s">
        <v>64</v>
      </c>
      <c r="E14" s="10">
        <f>AVERAGE(B2:B31)</f>
        <v>65.566666666666663</v>
      </c>
    </row>
    <row r="15" spans="1:6" ht="17" thickBot="1" x14ac:dyDescent="0.25">
      <c r="A15" s="16">
        <v>14</v>
      </c>
      <c r="B15" s="16">
        <v>65.8</v>
      </c>
      <c r="D15" t="s">
        <v>65</v>
      </c>
      <c r="E15" s="10">
        <f>STDEV(B2:B31)</f>
        <v>4.3810983769490672</v>
      </c>
    </row>
    <row r="16" spans="1:6" ht="17" thickBot="1" x14ac:dyDescent="0.25">
      <c r="A16" s="16">
        <v>15</v>
      </c>
      <c r="B16" s="16">
        <v>63.1</v>
      </c>
      <c r="E16" s="10"/>
    </row>
    <row r="17" spans="1:5" ht="17" thickBot="1" x14ac:dyDescent="0.25">
      <c r="A17" s="16">
        <v>16</v>
      </c>
      <c r="B17" s="16">
        <v>61.2</v>
      </c>
      <c r="D17" t="s">
        <v>66</v>
      </c>
      <c r="E17" s="10">
        <f>E14+1.96*E15/SQRT(E2)</f>
        <v>67.134422586366796</v>
      </c>
    </row>
    <row r="18" spans="1:5" ht="17" thickBot="1" x14ac:dyDescent="0.25">
      <c r="A18" s="16">
        <v>17</v>
      </c>
      <c r="B18" s="16">
        <v>69.3</v>
      </c>
      <c r="D18" t="s">
        <v>67</v>
      </c>
      <c r="E18" s="10">
        <f>E14-1.96*E15/SQRT(E2)</f>
        <v>63.998910746966537</v>
      </c>
    </row>
    <row r="19" spans="1:5" ht="17" thickBot="1" x14ac:dyDescent="0.25">
      <c r="A19" s="16">
        <v>18</v>
      </c>
      <c r="B19" s="16">
        <v>64.599999999999994</v>
      </c>
    </row>
    <row r="20" spans="1:5" ht="17" thickBot="1" x14ac:dyDescent="0.25">
      <c r="A20" s="16">
        <v>19</v>
      </c>
      <c r="B20" s="16">
        <v>67.8</v>
      </c>
    </row>
    <row r="21" spans="1:5" ht="17" thickBot="1" x14ac:dyDescent="0.25">
      <c r="A21" s="16">
        <v>20</v>
      </c>
      <c r="B21" s="16">
        <v>56.6</v>
      </c>
    </row>
    <row r="22" spans="1:5" ht="17" thickBot="1" x14ac:dyDescent="0.25">
      <c r="A22" s="16">
        <v>21</v>
      </c>
      <c r="B22" s="16">
        <v>71.400000000000006</v>
      </c>
    </row>
    <row r="23" spans="1:5" ht="17" thickBot="1" x14ac:dyDescent="0.25">
      <c r="A23" s="16">
        <v>22</v>
      </c>
      <c r="B23" s="16">
        <v>67.7</v>
      </c>
    </row>
    <row r="24" spans="1:5" ht="17" thickBot="1" x14ac:dyDescent="0.25">
      <c r="A24" s="16">
        <v>23</v>
      </c>
      <c r="B24" s="16">
        <v>63.6</v>
      </c>
    </row>
    <row r="25" spans="1:5" ht="17" thickBot="1" x14ac:dyDescent="0.25">
      <c r="A25" s="16">
        <v>24</v>
      </c>
      <c r="B25" s="16">
        <v>61.1</v>
      </c>
    </row>
    <row r="26" spans="1:5" ht="17" thickBot="1" x14ac:dyDescent="0.25">
      <c r="A26" s="16">
        <v>25</v>
      </c>
      <c r="B26" s="16">
        <v>63.8</v>
      </c>
    </row>
    <row r="27" spans="1:5" ht="17" thickBot="1" x14ac:dyDescent="0.25">
      <c r="A27" s="16">
        <v>26</v>
      </c>
      <c r="B27" s="16">
        <v>67.5</v>
      </c>
    </row>
    <row r="28" spans="1:5" ht="17" thickBot="1" x14ac:dyDescent="0.25">
      <c r="A28" s="16">
        <v>27</v>
      </c>
      <c r="B28" s="16">
        <v>65.3</v>
      </c>
    </row>
    <row r="29" spans="1:5" ht="17" thickBot="1" x14ac:dyDescent="0.25">
      <c r="A29" s="16">
        <v>28</v>
      </c>
      <c r="B29" s="16">
        <v>69.900000000000006</v>
      </c>
    </row>
    <row r="30" spans="1:5" ht="17" thickBot="1" x14ac:dyDescent="0.25">
      <c r="A30" s="16">
        <v>29</v>
      </c>
      <c r="B30" s="16">
        <v>73.2</v>
      </c>
    </row>
    <row r="31" spans="1:5" ht="17" thickBot="1" x14ac:dyDescent="0.25">
      <c r="A31" s="16">
        <v>30</v>
      </c>
      <c r="B31" s="16">
        <v>60.7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2.1</vt:lpstr>
      <vt:lpstr>2.2</vt:lpstr>
      <vt:lpstr>2.4</vt:lpstr>
      <vt:lpstr>2.5</vt:lpstr>
      <vt:lpstr>Задание 3</vt:lpstr>
      <vt:lpstr>Задание 2</vt:lpstr>
      <vt:lpstr>Задание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T</dc:creator>
  <cp:lastModifiedBy>Renata T</cp:lastModifiedBy>
  <dcterms:created xsi:type="dcterms:W3CDTF">2025-01-21T13:57:35Z</dcterms:created>
  <dcterms:modified xsi:type="dcterms:W3CDTF">2025-01-22T17:43:16Z</dcterms:modified>
</cp:coreProperties>
</file>