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Фин.рынки\homeworks\"/>
    </mc:Choice>
  </mc:AlternateContent>
  <xr:revisionPtr revIDLastSave="0" documentId="13_ncr:1_{8185B36E-8DB2-4067-9DCB-69525C9444D1}" xr6:coauthVersionLast="47" xr6:coauthVersionMax="47" xr10:uidLastSave="{00000000-0000-0000-0000-000000000000}"/>
  <bookViews>
    <workbookView xWindow="-108" yWindow="-108" windowWidth="23256" windowHeight="12576" xr2:uid="{EE6CD963-3B52-4A3E-A2F5-8EEA411F9B1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7" i="1" l="1"/>
  <c r="F60" i="1"/>
  <c r="F64" i="1" s="1"/>
  <c r="F59" i="1"/>
  <c r="F53" i="1"/>
  <c r="F57" i="1" s="1"/>
  <c r="F50" i="1"/>
  <c r="F49" i="1"/>
  <c r="F45" i="1"/>
  <c r="C61" i="1"/>
  <c r="C60" i="1"/>
  <c r="C59" i="1"/>
  <c r="C58" i="1"/>
  <c r="C56" i="1"/>
  <c r="C51" i="1"/>
  <c r="C50" i="1"/>
  <c r="C49" i="1"/>
  <c r="C46" i="1"/>
  <c r="C45" i="1"/>
  <c r="F51" i="1"/>
  <c r="B7" i="1"/>
  <c r="F9" i="1"/>
  <c r="F10" i="1" s="1"/>
  <c r="F8" i="1"/>
  <c r="F5" i="1"/>
  <c r="B39" i="1"/>
  <c r="B38" i="1"/>
  <c r="B33" i="1"/>
  <c r="B29" i="1"/>
  <c r="B28" i="1"/>
  <c r="B27" i="1"/>
  <c r="B26" i="1"/>
  <c r="B24" i="1"/>
  <c r="B25" i="1" s="1"/>
  <c r="B20" i="1"/>
  <c r="B19" i="1"/>
  <c r="B18" i="1"/>
  <c r="B17" i="1"/>
  <c r="B16" i="1"/>
  <c r="B15" i="1"/>
  <c r="B14" i="1"/>
  <c r="B13" i="1"/>
  <c r="B12" i="1"/>
  <c r="B6" i="1"/>
  <c r="B5" i="1"/>
  <c r="F65" i="1" l="1"/>
  <c r="C62" i="1"/>
  <c r="C54" i="1"/>
  <c r="C65" i="1" s="1"/>
</calcChain>
</file>

<file path=xl/sharedStrings.xml><?xml version="1.0" encoding="utf-8"?>
<sst xmlns="http://schemas.openxmlformats.org/spreadsheetml/2006/main" count="101" uniqueCount="94">
  <si>
    <r>
      <t xml:space="preserve">ООО «Лесоснаб» учреждён </t>
    </r>
    <r>
      <rPr>
        <b/>
        <sz val="11"/>
        <color theme="1"/>
        <rFont val="Calibri"/>
        <family val="2"/>
        <charset val="204"/>
        <scheme val="minor"/>
      </rPr>
      <t>20 декабря 2021 года</t>
    </r>
    <r>
      <rPr>
        <sz val="11"/>
        <color theme="1"/>
        <rFont val="Calibri"/>
        <family val="2"/>
        <charset val="204"/>
        <scheme val="minor"/>
      </rPr>
      <t xml:space="preserve">,  составить промежуточный бухгалтерский баланс по состоянию на </t>
    </r>
    <r>
      <rPr>
        <b/>
        <sz val="11"/>
        <color theme="1"/>
        <rFont val="Calibri"/>
        <family val="2"/>
        <charset val="204"/>
        <scheme val="minor"/>
      </rPr>
      <t>31.03.2022 г.</t>
    </r>
    <r>
      <rPr>
        <sz val="11"/>
        <color theme="1"/>
        <rFont val="Calibri"/>
        <family val="2"/>
        <charset val="204"/>
        <scheme val="minor"/>
      </rPr>
      <t xml:space="preserve"> </t>
    </r>
  </si>
  <si>
    <r>
      <t xml:space="preserve">Пороговое значение по принятию к учёту объектов основных средств согласно учётной политике организации составляет </t>
    </r>
    <r>
      <rPr>
        <b/>
        <i/>
        <sz val="11"/>
        <color theme="1"/>
        <rFont val="Calibri"/>
        <family val="2"/>
        <charset val="204"/>
        <scheme val="minor"/>
      </rPr>
      <t>70 000 руб.</t>
    </r>
  </si>
  <si>
    <t>Нематериальные активы</t>
  </si>
  <si>
    <t>Наименование</t>
  </si>
  <si>
    <t>Сумма, тыс. руб.</t>
  </si>
  <si>
    <t>Номер строки</t>
  </si>
  <si>
    <t>Результаты исследований и разработок</t>
  </si>
  <si>
    <r>
      <t>1)</t>
    </r>
    <r>
      <rPr>
        <sz val="7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Остатки готовой продукции по фактической себестоимости на сумму 108 000 руб.,</t>
    </r>
  </si>
  <si>
    <t>Основные средства</t>
  </si>
  <si>
    <r>
      <t>2)</t>
    </r>
    <r>
      <rPr>
        <sz val="7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Задолженность по взносам в пенсионный фонд в сумме 28 000 руб.,</t>
    </r>
  </si>
  <si>
    <t>Финансовые вложения</t>
  </si>
  <si>
    <r>
      <t>3)</t>
    </r>
    <r>
      <rPr>
        <sz val="7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Станок деревообрабатывающий, приобретенный 15.01.22 г. и введенный в эксплуатацию 17.01.22 г.</t>
    </r>
  </si>
  <si>
    <t>Прочие внеоборотные активы</t>
  </si>
  <si>
    <r>
      <t>a.</t>
    </r>
    <r>
      <rPr>
        <sz val="7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 xml:space="preserve">Цена покупки – 340 000 руб., </t>
    </r>
  </si>
  <si>
    <r>
      <t>b.</t>
    </r>
    <r>
      <rPr>
        <sz val="7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Стоимость доставки – 15 000 руб.,</t>
    </r>
  </si>
  <si>
    <r>
      <t>c.</t>
    </r>
    <r>
      <rPr>
        <sz val="7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Стоимость сборочных работ – 5 000 руб.,</t>
    </r>
  </si>
  <si>
    <r>
      <t>d.</t>
    </r>
    <r>
      <rPr>
        <sz val="7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Срок полезного использования объекта – 10 лет.</t>
    </r>
  </si>
  <si>
    <r>
      <t>4)</t>
    </r>
    <r>
      <rPr>
        <sz val="7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Расходы на успешно завершенные научно-исследовательские, опытно-конструкторские и технологические работы, которые не должны быть оформлены патентом, свидетельством и не имеют статуса секрета производства – 88 000 руб.,</t>
    </r>
  </si>
  <si>
    <r>
      <t>5)</t>
    </r>
    <r>
      <rPr>
        <sz val="7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Переплата в бюджет по налогу на прибыль в сумме 11 000 руб.,</t>
    </r>
  </si>
  <si>
    <r>
      <t>6)</t>
    </r>
    <r>
      <rPr>
        <sz val="7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Средства предприятия в кассе в сумме 50 000 руб.</t>
    </r>
  </si>
  <si>
    <r>
      <t>7)</t>
    </r>
    <r>
      <rPr>
        <sz val="7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Исключительное право на технологию заготовки древесины по патенту N 22453 от 15.03.2022. Технология разработана на предприятии. Затраты по созданию: 27 000 руб., регистрационный сбор Роспатента 32 450 руб.,</t>
    </r>
  </si>
  <si>
    <r>
      <t>8)</t>
    </r>
    <r>
      <rPr>
        <sz val="7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Задолженность по выплате заработной платы работникам – в сумме 98 000 руб.</t>
    </r>
  </si>
  <si>
    <r>
      <t>9)</t>
    </r>
    <r>
      <rPr>
        <sz val="7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Оборудование, сданное в аренду 16.03.22 г., остаточной стоимостью 100 000 руб.,</t>
    </r>
  </si>
  <si>
    <r>
      <t>10)</t>
    </r>
    <r>
      <rPr>
        <sz val="7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Приобретенный 22.01.22 г. круглый лесоматериал для изготовления досок на сумму 360 000 руб.,</t>
    </r>
  </si>
  <si>
    <r>
      <t>11)</t>
    </r>
    <r>
      <rPr>
        <sz val="7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Задолженность по утверждённому авансовому отчёту за подтверждённые расходы работника в командировке – на сумму 320 000 руб.,</t>
    </r>
  </si>
  <si>
    <r>
      <t>12)</t>
    </r>
    <r>
      <rPr>
        <sz val="7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Задолженность по налогу на имущество в сумме 41 000 руб.,</t>
    </r>
  </si>
  <si>
    <r>
      <t>13)</t>
    </r>
    <r>
      <rPr>
        <sz val="7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Перечисленный 21.03.22 г. аванс за поставку древесины на сумму 180 000 руб.,</t>
    </r>
  </si>
  <si>
    <r>
      <t>14)</t>
    </r>
    <r>
      <rPr>
        <sz val="7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Задолженность перед поставщиками, платежи по которой планируется осуществить в течение года – на сумму 130 000 руб.,</t>
    </r>
  </si>
  <si>
    <r>
      <t>15)</t>
    </r>
    <r>
      <rPr>
        <sz val="7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Уставный капитал. Уставный капитал акционерного общества оплачен не полностью. Согласно уставу, величина УК составила 540 000 руб. Из них на 31.03.22 г. оплачено 440 000 руб., которые уже использованы в деятельности компании (см. п. 10 приобретённый лесоматериал и п. 22. средства на депозитном счёте). Итого:</t>
    </r>
  </si>
  <si>
    <t>a. Уставный капитал</t>
  </si>
  <si>
    <t>b. Дебиторская задолженность учредителя по вкладу в уставный капитал</t>
  </si>
  <si>
    <r>
      <t>16)</t>
    </r>
    <r>
      <rPr>
        <sz val="7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Полученный кредит сроком на 3 года в сумме 310 000 руб.</t>
    </r>
  </si>
  <si>
    <r>
      <t>a.</t>
    </r>
    <r>
      <rPr>
        <sz val="7"/>
        <color rgb="FF000000"/>
        <rFont val="Times New Roman"/>
        <family val="1"/>
        <charset val="204"/>
      </rPr>
      <t>     </t>
    </r>
    <r>
      <rPr>
        <sz val="12"/>
        <color rgb="FF000000"/>
        <rFont val="Times New Roman"/>
        <family val="1"/>
        <charset val="204"/>
      </rPr>
      <t xml:space="preserve">Проценты по данному кредиту, срок уплаты которых превышает 1 год, составляют 91 000 руб. </t>
    </r>
  </si>
  <si>
    <r>
      <t>b.</t>
    </r>
    <r>
      <rPr>
        <sz val="7"/>
        <color rgb="FF000000"/>
        <rFont val="Times New Roman"/>
        <family val="1"/>
        <charset val="204"/>
      </rPr>
      <t>     </t>
    </r>
    <r>
      <rPr>
        <sz val="12"/>
        <color rgb="FF000000"/>
        <rFont val="Times New Roman"/>
        <family val="1"/>
        <charset val="204"/>
      </rPr>
      <t>Проценты по данному кредиту, срок уплаты которых менее 1 года, составляют 35 000 руб.</t>
    </r>
  </si>
  <si>
    <r>
      <t>17)</t>
    </r>
    <r>
      <rPr>
        <sz val="7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Средства предприятия на расчетном счете в сумме 270 000 руб.,</t>
    </r>
  </si>
  <si>
    <r>
      <t>18)</t>
    </r>
    <r>
      <rPr>
        <sz val="7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Выставленный нами 01.02.22 г. счет – претензия (предусмотренную договором) за приобретённые некачественные материалы 70 000 руб.,</t>
    </r>
  </si>
  <si>
    <r>
      <t>19)</t>
    </r>
    <r>
      <rPr>
        <sz val="7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Кредит сроком на 8 месяцев в сумме 120 000 руб.</t>
    </r>
  </si>
  <si>
    <r>
      <t>a.</t>
    </r>
    <r>
      <rPr>
        <sz val="7"/>
        <color rgb="FF000000"/>
        <rFont val="Times New Roman"/>
        <family val="1"/>
        <charset val="204"/>
      </rPr>
      <t xml:space="preserve">      </t>
    </r>
    <r>
      <rPr>
        <sz val="12"/>
        <color rgb="FF000000"/>
        <rFont val="Times New Roman"/>
        <family val="1"/>
        <charset val="204"/>
      </rPr>
      <t>Проценты по данному кредиту составляют 16 000 руб.</t>
    </r>
  </si>
  <si>
    <r>
      <t>20)</t>
    </r>
    <r>
      <rPr>
        <sz val="7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Выданный 19.01.22 г. предприятию ООО «Мебель+» процентный заем на срок 2 года с возвратом процентов в момент погашения тела долга. Общая сумма задолженности составляет 120 550 руб.,</t>
    </r>
  </si>
  <si>
    <r>
      <t>21)</t>
    </r>
    <r>
      <rPr>
        <sz val="7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Задолженность перед поставщиками, платежи по которой в соответствии с договором планируется осуществить через 14 месяцев – на сумму 10 000 руб.,</t>
    </r>
  </si>
  <si>
    <r>
      <t>22)</t>
    </r>
    <r>
      <rPr>
        <sz val="7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Размещенные 03.03.22 г. денежные средства на депозитном вкладе на срок 9 месяцев в сумме 80 000 руб.,</t>
    </r>
  </si>
  <si>
    <r>
      <t>23)</t>
    </r>
    <r>
      <rPr>
        <sz val="7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Задолженность по транспортному налогу в сумме 32 000 руб.,</t>
    </r>
  </si>
  <si>
    <r>
      <t>24)</t>
    </r>
    <r>
      <rPr>
        <sz val="7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Дополнительно известно, что согласно Уставу ООО «Лесоснаб» ежеквартально отчисляет в резервный фонд 5 % своей чистой прибыли. Чистая прибыль по итогам 1 квартала составила 180 000 руб. Никаких иных распределений из чистой прибыли не предусмотрено. Итого:</t>
    </r>
  </si>
  <si>
    <t>a. Резервный капитал</t>
  </si>
  <si>
    <t>b. Нераспределённая прибыль</t>
  </si>
  <si>
    <t>Наименование показателя</t>
  </si>
  <si>
    <t>Код</t>
  </si>
  <si>
    <t>На 31 марта 2023 г.</t>
  </si>
  <si>
    <t>АКТИВ</t>
  </si>
  <si>
    <t>ПАССИВ</t>
  </si>
  <si>
    <t>I. ВНЕОБОРОТНЫЕ АКТИВЫ</t>
  </si>
  <si>
    <t>III. КАПИТАЛ И РЕЗЕРВЫ</t>
  </si>
  <si>
    <t>Уставный капитал (складочный капитал, уставный фонд, вклады товарищей)</t>
  </si>
  <si>
    <t>Собственные акции, выкупленные у акционеров</t>
  </si>
  <si>
    <t>Нематериальные поисковые активы</t>
  </si>
  <si>
    <t>Переоценка внеоборотных активов</t>
  </si>
  <si>
    <t>Материальные поисковые активы</t>
  </si>
  <si>
    <t>Добавочный капитал (без переоценки)</t>
  </si>
  <si>
    <t>Резервный капитал</t>
  </si>
  <si>
    <t>Доходные вложения в материальные ценности</t>
  </si>
  <si>
    <t>Нераспределенная прибыль (непокрытый убыток)</t>
  </si>
  <si>
    <t>Итого по разделу III</t>
  </si>
  <si>
    <t>Отложенные налоговые активы</t>
  </si>
  <si>
    <t>IV. ДОЛГОСРОЧНЫЕ ОБЯЗАТЕЛЬСТВА</t>
  </si>
  <si>
    <t>Заемные средства</t>
  </si>
  <si>
    <t>Итого по разделу I</t>
  </si>
  <si>
    <t>Отложенные налоговые обязательства</t>
  </si>
  <si>
    <t>II. ОБОРОТНЫЕ АКТИВЫ</t>
  </si>
  <si>
    <t>Оценочные обязательства</t>
  </si>
  <si>
    <t>Запасы</t>
  </si>
  <si>
    <t>Прочие обязательства</t>
  </si>
  <si>
    <t>Налог на добавленную стоимость по приобретенным ценностям</t>
  </si>
  <si>
    <t>Итого по разделу IV</t>
  </si>
  <si>
    <t>Дебиторская задолженность</t>
  </si>
  <si>
    <t>V. КРАТКОСРОЧНЫЕ ОБЯЗАТЕЛЬСТВА</t>
  </si>
  <si>
    <t>Финансовые вложения (за исключением денежных эквивалентов)</t>
  </si>
  <si>
    <t>Денежные средства и денежные эквиваленты</t>
  </si>
  <si>
    <t>Кредиторская задолженность</t>
  </si>
  <si>
    <t>Прочие оборотные активы</t>
  </si>
  <si>
    <t>Доходы будущих периодов</t>
  </si>
  <si>
    <t>Итого по разделу II</t>
  </si>
  <si>
    <t>Итого по разделу V</t>
  </si>
  <si>
    <t>БАЛАНС</t>
  </si>
  <si>
    <t>Расчёт амортизации</t>
  </si>
  <si>
    <t>Первоначальная стоимость</t>
  </si>
  <si>
    <t>Дата ввода в эксплуатацию</t>
  </si>
  <si>
    <t>Дата последнего начисления амортизации</t>
  </si>
  <si>
    <t>Начисленная амортизация</t>
  </si>
  <si>
    <t>Остаточная стоимость</t>
  </si>
  <si>
    <t>Количество месяцев</t>
  </si>
  <si>
    <t xml:space="preserve"> Процентный займ на 12+ месяцев считается финансовым вложением</t>
  </si>
  <si>
    <t xml:space="preserve"> Поскольку данный вид расходов не является заведомо снижающим экономическую эффективность компании (т.е. не относится к оценочным обязательствам), относим его к обычной задолженности перед сотрудником</t>
  </si>
  <si>
    <t xml:space="preserve"> Поскольку сдача материальных ценностей в аренду не является основной деятельностью компании, то это учитывается в отдельной строке баланса</t>
  </si>
  <si>
    <t>Сошлось ли?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</si>
</sst>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0"/>
      <color rgb="FF000000"/>
      <name val="Arial"/>
      <family val="2"/>
      <charset val="204"/>
    </font>
    <font>
      <sz val="7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5" fillId="0" borderId="6" xfId="0" applyFont="1" applyBorder="1" applyAlignment="1">
      <alignment horizontal="justify" vertical="center" wrapText="1"/>
    </xf>
    <xf numFmtId="1" fontId="5" fillId="2" borderId="7" xfId="0" applyNumberFormat="1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1" fontId="5" fillId="2" borderId="7" xfId="0" applyNumberFormat="1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justify" vertical="center" wrapText="1"/>
    </xf>
    <xf numFmtId="0" fontId="6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9" xfId="0" applyFont="1" applyBorder="1" applyAlignment="1">
      <alignment horizontal="justify" vertical="center" wrapText="1"/>
    </xf>
    <xf numFmtId="0" fontId="5" fillId="0" borderId="9" xfId="0" applyFont="1" applyBorder="1" applyAlignment="1">
      <alignment horizontal="justify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horizontal="right" vertical="center" wrapText="1"/>
    </xf>
    <xf numFmtId="0" fontId="9" fillId="0" borderId="9" xfId="0" applyFont="1" applyBorder="1" applyAlignment="1">
      <alignment horizontal="justify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right" vertical="center" wrapText="1"/>
    </xf>
    <xf numFmtId="0" fontId="9" fillId="0" borderId="8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14" fontId="0" fillId="5" borderId="13" xfId="0" applyNumberFormat="1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1" fontId="5" fillId="0" borderId="9" xfId="0" applyNumberFormat="1" applyFont="1" applyBorder="1" applyAlignment="1">
      <alignment horizontal="right" vertical="center" wrapText="1"/>
    </xf>
    <xf numFmtId="0" fontId="6" fillId="6" borderId="9" xfId="0" applyFont="1" applyFill="1" applyBorder="1" applyAlignment="1">
      <alignment horizontal="right" vertical="center" wrapText="1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6E0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1B19-E917-47CC-BC76-543A6CF5AD06}">
  <dimension ref="A1:F67"/>
  <sheetViews>
    <sheetView tabSelected="1" topLeftCell="A45" zoomScale="63" zoomScaleNormal="100" workbookViewId="0">
      <selection activeCell="D71" sqref="D71"/>
    </sheetView>
  </sheetViews>
  <sheetFormatPr defaultRowHeight="14.4" x14ac:dyDescent="0.3"/>
  <cols>
    <col min="1" max="1" width="103.77734375" customWidth="1"/>
    <col min="2" max="2" width="17.88671875" customWidth="1"/>
    <col min="3" max="3" width="19.88671875" customWidth="1"/>
    <col min="4" max="4" width="48.5546875" customWidth="1"/>
    <col min="5" max="5" width="25" customWidth="1"/>
    <col min="6" max="6" width="24.21875" customWidth="1"/>
  </cols>
  <sheetData>
    <row r="1" spans="1:6" x14ac:dyDescent="0.3">
      <c r="A1" t="s">
        <v>0</v>
      </c>
    </row>
    <row r="2" spans="1:6" x14ac:dyDescent="0.3">
      <c r="A2" s="1" t="s">
        <v>1</v>
      </c>
      <c r="C2" s="1"/>
    </row>
    <row r="3" spans="1:6" ht="15" thickBot="1" x14ac:dyDescent="0.35">
      <c r="C3" s="1"/>
    </row>
    <row r="4" spans="1:6" ht="31.8" thickBot="1" x14ac:dyDescent="0.35">
      <c r="A4" s="2" t="s">
        <v>3</v>
      </c>
      <c r="B4" s="3" t="s">
        <v>4</v>
      </c>
      <c r="C4" s="4" t="s">
        <v>5</v>
      </c>
      <c r="E4" s="26" t="s">
        <v>83</v>
      </c>
      <c r="F4" s="27"/>
    </row>
    <row r="5" spans="1:6" ht="16.2" thickBot="1" x14ac:dyDescent="0.35">
      <c r="A5" s="5" t="s">
        <v>7</v>
      </c>
      <c r="B5" s="6">
        <f>108000/1000</f>
        <v>108</v>
      </c>
      <c r="C5" s="7">
        <v>1210</v>
      </c>
      <c r="E5" s="28" t="s">
        <v>84</v>
      </c>
      <c r="F5" s="29">
        <f xml:space="preserve"> 340 + 15 + 5</f>
        <v>360</v>
      </c>
    </row>
    <row r="6" spans="1:6" ht="16.2" thickBot="1" x14ac:dyDescent="0.35">
      <c r="A6" s="5" t="s">
        <v>9</v>
      </c>
      <c r="B6" s="6">
        <f>28000/1000</f>
        <v>28</v>
      </c>
      <c r="C6" s="7">
        <v>1520</v>
      </c>
      <c r="E6" s="30" t="s">
        <v>85</v>
      </c>
      <c r="F6" s="31">
        <v>44578</v>
      </c>
    </row>
    <row r="7" spans="1:6" ht="16.2" thickBot="1" x14ac:dyDescent="0.35">
      <c r="A7" s="5" t="s">
        <v>11</v>
      </c>
      <c r="B7" s="6">
        <f>F10</f>
        <v>354</v>
      </c>
      <c r="C7" s="7">
        <v>1150</v>
      </c>
      <c r="E7" s="30" t="s">
        <v>86</v>
      </c>
      <c r="F7" s="31">
        <v>44637</v>
      </c>
    </row>
    <row r="8" spans="1:6" ht="16.2" thickBot="1" x14ac:dyDescent="0.35">
      <c r="A8" s="5" t="s">
        <v>13</v>
      </c>
      <c r="B8" s="8"/>
      <c r="C8" s="9"/>
      <c r="E8" s="30" t="s">
        <v>89</v>
      </c>
      <c r="F8" s="32">
        <f>2</f>
        <v>2</v>
      </c>
    </row>
    <row r="9" spans="1:6" ht="16.2" thickBot="1" x14ac:dyDescent="0.35">
      <c r="A9" s="5" t="s">
        <v>14</v>
      </c>
      <c r="B9" s="8"/>
      <c r="C9" s="9"/>
      <c r="E9" s="30" t="s">
        <v>87</v>
      </c>
      <c r="F9" s="32">
        <f>F5/10 * (F8/12)</f>
        <v>6</v>
      </c>
    </row>
    <row r="10" spans="1:6" ht="16.2" thickBot="1" x14ac:dyDescent="0.35">
      <c r="A10" s="5" t="s">
        <v>15</v>
      </c>
      <c r="B10" s="8"/>
      <c r="C10" s="9"/>
      <c r="E10" s="33" t="s">
        <v>88</v>
      </c>
      <c r="F10" s="34">
        <f>F5-F9</f>
        <v>354</v>
      </c>
    </row>
    <row r="11" spans="1:6" ht="16.2" thickBot="1" x14ac:dyDescent="0.35">
      <c r="A11" s="5" t="s">
        <v>16</v>
      </c>
      <c r="B11" s="8"/>
      <c r="C11" s="9"/>
    </row>
    <row r="12" spans="1:6" ht="47.4" thickBot="1" x14ac:dyDescent="0.35">
      <c r="A12" s="5" t="s">
        <v>17</v>
      </c>
      <c r="B12" s="6">
        <f>88000/1000</f>
        <v>88</v>
      </c>
      <c r="C12" s="7">
        <v>1120</v>
      </c>
    </row>
    <row r="13" spans="1:6" ht="16.2" thickBot="1" x14ac:dyDescent="0.35">
      <c r="A13" s="5" t="s">
        <v>18</v>
      </c>
      <c r="B13" s="6">
        <f>11000/1000</f>
        <v>11</v>
      </c>
      <c r="C13" s="7">
        <v>1230</v>
      </c>
    </row>
    <row r="14" spans="1:6" ht="16.2" thickBot="1" x14ac:dyDescent="0.35">
      <c r="A14" s="5" t="s">
        <v>19</v>
      </c>
      <c r="B14" s="6">
        <f>50000/1000</f>
        <v>50</v>
      </c>
      <c r="C14" s="7">
        <v>1250</v>
      </c>
    </row>
    <row r="15" spans="1:6" ht="47.4" thickBot="1" x14ac:dyDescent="0.35">
      <c r="A15" s="5" t="s">
        <v>20</v>
      </c>
      <c r="B15" s="6">
        <f>(27000+32450)/1000</f>
        <v>59.45</v>
      </c>
      <c r="C15" s="7">
        <v>1110</v>
      </c>
    </row>
    <row r="16" spans="1:6" ht="16.2" thickBot="1" x14ac:dyDescent="0.35">
      <c r="A16" s="5" t="s">
        <v>21</v>
      </c>
      <c r="B16" s="6">
        <f>98000/1000</f>
        <v>98</v>
      </c>
      <c r="C16" s="7">
        <v>1520</v>
      </c>
    </row>
    <row r="17" spans="1:4" ht="16.2" thickBot="1" x14ac:dyDescent="0.35">
      <c r="A17" s="5" t="s">
        <v>22</v>
      </c>
      <c r="B17" s="6">
        <f>100000/1000</f>
        <v>100</v>
      </c>
      <c r="C17" s="7">
        <v>1160</v>
      </c>
      <c r="D17" s="1" t="s">
        <v>92</v>
      </c>
    </row>
    <row r="18" spans="1:4" ht="16.2" thickBot="1" x14ac:dyDescent="0.35">
      <c r="A18" s="5" t="s">
        <v>23</v>
      </c>
      <c r="B18" s="6">
        <f>360000/1000</f>
        <v>360</v>
      </c>
      <c r="C18" s="7">
        <v>1210</v>
      </c>
    </row>
    <row r="19" spans="1:4" ht="31.8" thickBot="1" x14ac:dyDescent="0.35">
      <c r="A19" s="5" t="s">
        <v>24</v>
      </c>
      <c r="B19" s="6">
        <f>320000/1000</f>
        <v>320</v>
      </c>
      <c r="C19" s="7">
        <v>1520</v>
      </c>
      <c r="D19" s="1" t="s">
        <v>91</v>
      </c>
    </row>
    <row r="20" spans="1:4" ht="16.2" thickBot="1" x14ac:dyDescent="0.35">
      <c r="A20" s="5" t="s">
        <v>25</v>
      </c>
      <c r="B20" s="6">
        <f>41</f>
        <v>41</v>
      </c>
      <c r="C20" s="7">
        <v>1520</v>
      </c>
    </row>
    <row r="21" spans="1:4" ht="16.2" thickBot="1" x14ac:dyDescent="0.35">
      <c r="A21" s="5" t="s">
        <v>26</v>
      </c>
      <c r="B21" s="6">
        <v>180</v>
      </c>
      <c r="C21" s="7">
        <v>1230</v>
      </c>
    </row>
    <row r="22" spans="1:4" ht="31.8" thickBot="1" x14ac:dyDescent="0.35">
      <c r="A22" s="5" t="s">
        <v>27</v>
      </c>
      <c r="B22" s="6">
        <v>130</v>
      </c>
      <c r="C22" s="7">
        <v>1520</v>
      </c>
    </row>
    <row r="23" spans="1:4" ht="63" thickBot="1" x14ac:dyDescent="0.35">
      <c r="A23" s="5" t="s">
        <v>28</v>
      </c>
      <c r="B23" s="6"/>
      <c r="C23" s="7"/>
    </row>
    <row r="24" spans="1:4" ht="16.2" thickBot="1" x14ac:dyDescent="0.35">
      <c r="A24" s="5" t="s">
        <v>29</v>
      </c>
      <c r="B24" s="6">
        <f>540</f>
        <v>540</v>
      </c>
      <c r="C24" s="7">
        <v>1310</v>
      </c>
    </row>
    <row r="25" spans="1:4" ht="16.2" thickBot="1" x14ac:dyDescent="0.35">
      <c r="A25" s="5" t="s">
        <v>30</v>
      </c>
      <c r="B25" s="6">
        <f>B24-440</f>
        <v>100</v>
      </c>
      <c r="C25" s="7">
        <v>1230</v>
      </c>
    </row>
    <row r="26" spans="1:4" ht="16.2" thickBot="1" x14ac:dyDescent="0.35">
      <c r="A26" s="5" t="s">
        <v>31</v>
      </c>
      <c r="B26" s="6">
        <f>310</f>
        <v>310</v>
      </c>
      <c r="C26" s="7">
        <v>1410</v>
      </c>
    </row>
    <row r="27" spans="1:4" ht="16.2" thickBot="1" x14ac:dyDescent="0.35">
      <c r="A27" s="5" t="s">
        <v>32</v>
      </c>
      <c r="B27" s="6">
        <f>91</f>
        <v>91</v>
      </c>
      <c r="C27" s="7">
        <v>1410</v>
      </c>
    </row>
    <row r="28" spans="1:4" ht="16.2" thickBot="1" x14ac:dyDescent="0.35">
      <c r="A28" s="5" t="s">
        <v>33</v>
      </c>
      <c r="B28" s="6">
        <f>35</f>
        <v>35</v>
      </c>
      <c r="C28" s="7">
        <v>1510</v>
      </c>
    </row>
    <row r="29" spans="1:4" ht="16.2" thickBot="1" x14ac:dyDescent="0.35">
      <c r="A29" s="5" t="s">
        <v>34</v>
      </c>
      <c r="B29" s="6">
        <f>270</f>
        <v>270</v>
      </c>
      <c r="C29" s="7">
        <v>1250</v>
      </c>
    </row>
    <row r="30" spans="1:4" ht="31.8" thickBot="1" x14ac:dyDescent="0.35">
      <c r="A30" s="5" t="s">
        <v>35</v>
      </c>
      <c r="B30" s="6">
        <v>70</v>
      </c>
      <c r="C30" s="7">
        <v>1260</v>
      </c>
    </row>
    <row r="31" spans="1:4" ht="16.2" thickBot="1" x14ac:dyDescent="0.35">
      <c r="A31" s="5" t="s">
        <v>36</v>
      </c>
      <c r="B31" s="6">
        <v>120</v>
      </c>
      <c r="C31" s="7">
        <v>1510</v>
      </c>
    </row>
    <row r="32" spans="1:4" ht="16.2" thickBot="1" x14ac:dyDescent="0.35">
      <c r="A32" s="5" t="s">
        <v>37</v>
      </c>
      <c r="B32" s="6">
        <v>16</v>
      </c>
      <c r="C32" s="7">
        <v>1510</v>
      </c>
    </row>
    <row r="33" spans="1:6" ht="31.8" thickBot="1" x14ac:dyDescent="0.35">
      <c r="A33" s="5" t="s">
        <v>38</v>
      </c>
      <c r="B33" s="6">
        <f>120550/1000</f>
        <v>120.55</v>
      </c>
      <c r="C33" s="7">
        <v>1170</v>
      </c>
      <c r="D33" s="1" t="s">
        <v>90</v>
      </c>
    </row>
    <row r="34" spans="1:6" ht="31.8" thickBot="1" x14ac:dyDescent="0.35">
      <c r="A34" s="5" t="s">
        <v>39</v>
      </c>
      <c r="B34" s="6">
        <v>10</v>
      </c>
      <c r="C34" s="7">
        <v>1410</v>
      </c>
    </row>
    <row r="35" spans="1:6" ht="31.8" thickBot="1" x14ac:dyDescent="0.35">
      <c r="A35" s="5" t="s">
        <v>40</v>
      </c>
      <c r="B35" s="6">
        <v>80</v>
      </c>
      <c r="C35" s="7">
        <v>1240</v>
      </c>
    </row>
    <row r="36" spans="1:6" ht="16.2" thickBot="1" x14ac:dyDescent="0.35">
      <c r="A36" s="5" t="s">
        <v>41</v>
      </c>
      <c r="B36" s="6">
        <v>32</v>
      </c>
      <c r="C36" s="7">
        <v>1520</v>
      </c>
    </row>
    <row r="37" spans="1:6" ht="47.4" thickBot="1" x14ac:dyDescent="0.35">
      <c r="A37" s="10" t="s">
        <v>42</v>
      </c>
      <c r="B37" s="6"/>
      <c r="C37" s="7"/>
    </row>
    <row r="38" spans="1:6" ht="16.2" thickBot="1" x14ac:dyDescent="0.35">
      <c r="A38" s="10" t="s">
        <v>43</v>
      </c>
      <c r="B38" s="6">
        <f>180*0.05</f>
        <v>9</v>
      </c>
      <c r="C38" s="7">
        <v>1360</v>
      </c>
    </row>
    <row r="39" spans="1:6" ht="16.2" thickBot="1" x14ac:dyDescent="0.35">
      <c r="A39" s="10" t="s">
        <v>44</v>
      </c>
      <c r="B39" s="6">
        <f>180-B38</f>
        <v>171</v>
      </c>
      <c r="C39" s="7">
        <v>1370</v>
      </c>
    </row>
    <row r="41" spans="1:6" ht="15" thickBot="1" x14ac:dyDescent="0.35"/>
    <row r="42" spans="1:6" ht="16.2" thickBot="1" x14ac:dyDescent="0.35">
      <c r="A42" s="11" t="s">
        <v>45</v>
      </c>
      <c r="B42" s="12" t="s">
        <v>46</v>
      </c>
      <c r="C42" s="12" t="s">
        <v>47</v>
      </c>
      <c r="D42" s="13" t="s">
        <v>45</v>
      </c>
      <c r="E42" s="13" t="s">
        <v>46</v>
      </c>
      <c r="F42" s="13" t="s">
        <v>47</v>
      </c>
    </row>
    <row r="43" spans="1:6" ht="16.2" thickBot="1" x14ac:dyDescent="0.35">
      <c r="A43" s="14" t="s">
        <v>48</v>
      </c>
      <c r="B43" s="15"/>
      <c r="C43" s="15"/>
      <c r="D43" s="16" t="s">
        <v>49</v>
      </c>
      <c r="E43" s="17"/>
      <c r="F43" s="17"/>
    </row>
    <row r="44" spans="1:6" ht="16.2" thickBot="1" x14ac:dyDescent="0.35">
      <c r="A44" s="14" t="s">
        <v>50</v>
      </c>
      <c r="B44" s="18"/>
      <c r="C44" s="15"/>
      <c r="D44" s="16" t="s">
        <v>51</v>
      </c>
      <c r="E44" s="17"/>
      <c r="F44" s="17"/>
    </row>
    <row r="45" spans="1:6" ht="31.8" thickBot="1" x14ac:dyDescent="0.35">
      <c r="A45" s="19" t="s">
        <v>2</v>
      </c>
      <c r="B45" s="18">
        <v>1110</v>
      </c>
      <c r="C45" s="35">
        <f>B15</f>
        <v>59.45</v>
      </c>
      <c r="D45" s="17" t="s">
        <v>52</v>
      </c>
      <c r="E45" s="18">
        <v>1310</v>
      </c>
      <c r="F45" s="35">
        <f>B24</f>
        <v>540</v>
      </c>
    </row>
    <row r="46" spans="1:6" ht="31.8" thickBot="1" x14ac:dyDescent="0.35">
      <c r="A46" s="19" t="s">
        <v>6</v>
      </c>
      <c r="B46" s="18">
        <v>1120</v>
      </c>
      <c r="C46" s="35">
        <f>B12</f>
        <v>88</v>
      </c>
      <c r="D46" s="17" t="s">
        <v>53</v>
      </c>
      <c r="E46" s="18">
        <v>1320</v>
      </c>
      <c r="F46" s="20"/>
    </row>
    <row r="47" spans="1:6" ht="16.2" thickBot="1" x14ac:dyDescent="0.35">
      <c r="A47" s="19" t="s">
        <v>54</v>
      </c>
      <c r="B47" s="18">
        <v>1130</v>
      </c>
      <c r="C47" s="20"/>
      <c r="D47" s="17" t="s">
        <v>55</v>
      </c>
      <c r="E47" s="18">
        <v>1340</v>
      </c>
      <c r="F47" s="20"/>
    </row>
    <row r="48" spans="1:6" ht="16.2" thickBot="1" x14ac:dyDescent="0.35">
      <c r="A48" s="19" t="s">
        <v>56</v>
      </c>
      <c r="B48" s="18">
        <v>1140</v>
      </c>
      <c r="C48" s="20"/>
      <c r="D48" s="17" t="s">
        <v>57</v>
      </c>
      <c r="E48" s="18">
        <v>1350</v>
      </c>
      <c r="F48" s="20"/>
    </row>
    <row r="49" spans="1:6" ht="16.2" thickBot="1" x14ac:dyDescent="0.35">
      <c r="A49" s="19" t="s">
        <v>8</v>
      </c>
      <c r="B49" s="18">
        <v>1150</v>
      </c>
      <c r="C49" s="35">
        <f>B7</f>
        <v>354</v>
      </c>
      <c r="D49" s="17" t="s">
        <v>58</v>
      </c>
      <c r="E49" s="18">
        <v>1360</v>
      </c>
      <c r="F49" s="35">
        <f>B38</f>
        <v>9</v>
      </c>
    </row>
    <row r="50" spans="1:6" ht="31.8" thickBot="1" x14ac:dyDescent="0.35">
      <c r="A50" s="19" t="s">
        <v>59</v>
      </c>
      <c r="B50" s="18">
        <v>1160</v>
      </c>
      <c r="C50" s="35">
        <f>B17</f>
        <v>100</v>
      </c>
      <c r="D50" s="17" t="s">
        <v>60</v>
      </c>
      <c r="E50" s="18">
        <v>1370</v>
      </c>
      <c r="F50" s="35">
        <f>B39</f>
        <v>171</v>
      </c>
    </row>
    <row r="51" spans="1:6" ht="16.8" thickBot="1" x14ac:dyDescent="0.35">
      <c r="A51" s="19" t="s">
        <v>10</v>
      </c>
      <c r="B51" s="18">
        <v>1170</v>
      </c>
      <c r="C51" s="35">
        <f>B33</f>
        <v>120.55</v>
      </c>
      <c r="D51" s="21" t="s">
        <v>61</v>
      </c>
      <c r="E51" s="22">
        <v>1300</v>
      </c>
      <c r="F51" s="23">
        <f>SUM(F45:F50)</f>
        <v>720</v>
      </c>
    </row>
    <row r="52" spans="1:6" ht="31.8" thickBot="1" x14ac:dyDescent="0.35">
      <c r="A52" s="19" t="s">
        <v>62</v>
      </c>
      <c r="B52" s="18">
        <v>1180</v>
      </c>
      <c r="C52" s="20"/>
      <c r="D52" s="16" t="s">
        <v>63</v>
      </c>
      <c r="E52" s="18"/>
      <c r="F52" s="20"/>
    </row>
    <row r="53" spans="1:6" ht="16.2" thickBot="1" x14ac:dyDescent="0.35">
      <c r="A53" s="19" t="s">
        <v>12</v>
      </c>
      <c r="B53" s="18">
        <v>1190</v>
      </c>
      <c r="C53" s="20"/>
      <c r="D53" s="17" t="s">
        <v>64</v>
      </c>
      <c r="E53" s="18">
        <v>1410</v>
      </c>
      <c r="F53" s="35">
        <f>B26 + B27 + B34</f>
        <v>411</v>
      </c>
    </row>
    <row r="54" spans="1:6" ht="31.8" thickBot="1" x14ac:dyDescent="0.35">
      <c r="A54" s="24" t="s">
        <v>65</v>
      </c>
      <c r="B54" s="22">
        <v>1100</v>
      </c>
      <c r="C54" s="23">
        <f>SUM(C45:C53)</f>
        <v>722</v>
      </c>
      <c r="D54" s="17" t="s">
        <v>66</v>
      </c>
      <c r="E54" s="18">
        <v>1420</v>
      </c>
      <c r="F54" s="20"/>
    </row>
    <row r="55" spans="1:6" ht="16.2" thickBot="1" x14ac:dyDescent="0.35">
      <c r="A55" s="14" t="s">
        <v>67</v>
      </c>
      <c r="B55" s="18"/>
      <c r="C55" s="20"/>
      <c r="D55" s="17" t="s">
        <v>68</v>
      </c>
      <c r="E55" s="18">
        <v>1430</v>
      </c>
      <c r="F55" s="20"/>
    </row>
    <row r="56" spans="1:6" ht="16.2" thickBot="1" x14ac:dyDescent="0.35">
      <c r="A56" s="19" t="s">
        <v>69</v>
      </c>
      <c r="B56" s="18">
        <v>1210</v>
      </c>
      <c r="C56" s="35">
        <f>B5+B18</f>
        <v>468</v>
      </c>
      <c r="D56" s="17" t="s">
        <v>70</v>
      </c>
      <c r="E56" s="18">
        <v>1450</v>
      </c>
      <c r="F56" s="20"/>
    </row>
    <row r="57" spans="1:6" ht="16.8" thickBot="1" x14ac:dyDescent="0.35">
      <c r="A57" s="19" t="s">
        <v>71</v>
      </c>
      <c r="B57" s="18">
        <v>1220</v>
      </c>
      <c r="C57" s="20"/>
      <c r="D57" s="21" t="s">
        <v>72</v>
      </c>
      <c r="E57" s="22">
        <v>1400</v>
      </c>
      <c r="F57" s="23">
        <f>SUM(F53:F56)</f>
        <v>411</v>
      </c>
    </row>
    <row r="58" spans="1:6" ht="31.8" thickBot="1" x14ac:dyDescent="0.35">
      <c r="A58" s="19" t="s">
        <v>73</v>
      </c>
      <c r="B58" s="18">
        <v>1230</v>
      </c>
      <c r="C58" s="35">
        <f>B13+B21+B25</f>
        <v>291</v>
      </c>
      <c r="D58" s="16" t="s">
        <v>74</v>
      </c>
      <c r="E58" s="18"/>
      <c r="F58" s="20"/>
    </row>
    <row r="59" spans="1:6" ht="16.2" thickBot="1" x14ac:dyDescent="0.35">
      <c r="A59" s="19" t="s">
        <v>75</v>
      </c>
      <c r="B59" s="18">
        <v>1240</v>
      </c>
      <c r="C59" s="35">
        <f>B35</f>
        <v>80</v>
      </c>
      <c r="D59" s="17" t="s">
        <v>64</v>
      </c>
      <c r="E59" s="18">
        <v>1510</v>
      </c>
      <c r="F59" s="35">
        <f>B28+B31+B32</f>
        <v>171</v>
      </c>
    </row>
    <row r="60" spans="1:6" ht="16.2" thickBot="1" x14ac:dyDescent="0.35">
      <c r="A60" s="19" t="s">
        <v>76</v>
      </c>
      <c r="B60" s="18">
        <v>1250</v>
      </c>
      <c r="C60" s="35">
        <f>B14+B29</f>
        <v>320</v>
      </c>
      <c r="D60" s="17" t="s">
        <v>77</v>
      </c>
      <c r="E60" s="18">
        <v>1520</v>
      </c>
      <c r="F60" s="35">
        <f>B6+B16+B19+B20+B22+B36</f>
        <v>649</v>
      </c>
    </row>
    <row r="61" spans="1:6" ht="16.2" thickBot="1" x14ac:dyDescent="0.35">
      <c r="A61" s="19" t="s">
        <v>78</v>
      </c>
      <c r="B61" s="18">
        <v>1260</v>
      </c>
      <c r="C61" s="35">
        <f>B30</f>
        <v>70</v>
      </c>
      <c r="D61" s="17" t="s">
        <v>79</v>
      </c>
      <c r="E61" s="18">
        <v>1530</v>
      </c>
      <c r="F61" s="20"/>
    </row>
    <row r="62" spans="1:6" ht="16.8" thickBot="1" x14ac:dyDescent="0.35">
      <c r="A62" s="24" t="s">
        <v>80</v>
      </c>
      <c r="B62" s="22">
        <v>1200</v>
      </c>
      <c r="C62" s="23">
        <f>SUM(C56:C61)</f>
        <v>1229</v>
      </c>
      <c r="D62" s="17" t="s">
        <v>68</v>
      </c>
      <c r="E62" s="18">
        <v>1540</v>
      </c>
      <c r="F62" s="20"/>
    </row>
    <row r="63" spans="1:6" ht="16.2" thickBot="1" x14ac:dyDescent="0.35">
      <c r="A63" s="19"/>
      <c r="B63" s="18"/>
      <c r="C63" s="20"/>
      <c r="D63" s="17" t="s">
        <v>70</v>
      </c>
      <c r="E63" s="18">
        <v>1550</v>
      </c>
      <c r="F63" s="20"/>
    </row>
    <row r="64" spans="1:6" ht="16.8" thickBot="1" x14ac:dyDescent="0.35">
      <c r="A64" s="19"/>
      <c r="B64" s="18"/>
      <c r="C64" s="20"/>
      <c r="D64" s="21" t="s">
        <v>81</v>
      </c>
      <c r="E64" s="22">
        <v>1500</v>
      </c>
      <c r="F64" s="23">
        <f>SUM(F59:F63)</f>
        <v>820</v>
      </c>
    </row>
    <row r="65" spans="1:6" ht="16.2" thickBot="1" x14ac:dyDescent="0.35">
      <c r="A65" s="14" t="s">
        <v>82</v>
      </c>
      <c r="B65" s="25">
        <v>1600</v>
      </c>
      <c r="C65" s="36">
        <f>C62+C54</f>
        <v>1951</v>
      </c>
      <c r="D65" s="16" t="s">
        <v>82</v>
      </c>
      <c r="E65" s="25">
        <v>1700</v>
      </c>
      <c r="F65" s="36">
        <f>F64+F57+F51</f>
        <v>1951</v>
      </c>
    </row>
    <row r="66" spans="1:6" ht="15" thickBot="1" x14ac:dyDescent="0.35"/>
    <row r="67" spans="1:6" ht="15" thickBot="1" x14ac:dyDescent="0.35">
      <c r="B67" s="37" t="s">
        <v>93</v>
      </c>
      <c r="C67" s="38" t="b">
        <f>C65=F65</f>
        <v>1</v>
      </c>
    </row>
  </sheetData>
  <mergeCells count="1"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Потылицин</dc:creator>
  <cp:lastModifiedBy>Никита Потылицин</cp:lastModifiedBy>
  <dcterms:created xsi:type="dcterms:W3CDTF">2024-02-20T14:18:21Z</dcterms:created>
  <dcterms:modified xsi:type="dcterms:W3CDTF">2024-02-20T15:05:14Z</dcterms:modified>
</cp:coreProperties>
</file>