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gif" ContentType="image/gi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tables/table3.xml" ContentType="application/vnd.openxmlformats-officedocument.spreadsheetml.table+xml"/>
  <Override PartName="/xl/tables/table2.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1.xml" ContentType="application/vnd.openxmlformats-officedocument.spreadsheetml.table+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Rules" sheetId="1" state="visible" r:id="rId2"/>
    <sheet name="Instructions" sheetId="2" state="visible" r:id="rId3"/>
    <sheet name="hCS Common Services and FW" sheetId="3" state="visible" r:id="rId4"/>
    <sheet name="Release Notes" sheetId="4" state="visible" r:id="rId5"/>
    <sheet name="RuleTbl" sheetId="5" state="hidden" r:id="rId6"/>
  </sheets>
  <definedNames>
    <definedName function="false" hidden="false" name="Inbound" vbProcedure="false">RuleTbl!$M$1:$Y$41</definedName>
    <definedName function="false" hidden="false" name="Internal" vbProcedure="false">RuleTbl!$Z$1:$AK$41</definedName>
    <definedName function="false" hidden="false" name="isIP" vbProcedure="false">AND(LEN(Rules!A1)&lt;=18,LEN(Rules!A1)-LEN(SUBSTITUTE(Rules!A1,".",""))=3,LEN(Rules!A1)-LEN(SUBSTITUTE(Rules!A1,"/",""))&lt;=1,SUM(LEN(Rules!A1)-LEN(SUBSTITUTE(Rules!A1,{1,2,3,4,5,6,7,8,9,0,".","/"},"")))=LEN(Rules!A1))</definedName>
    <definedName function="false" hidden="false" name="Outbound" vbProcedure="false">RuleTbl!$A$1:$L$41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<sst xmlns="http://schemas.openxmlformats.org/spreadsheetml/2006/main" count="540" uniqueCount="237">
  <si>
    <t xml:space="preserve">CEC CSS Global Operations</t>
  </si>
  <si>
    <t xml:space="preserve">Whitelist Form</t>
  </si>
  <si>
    <t xml:space="preserve">Version</t>
  </si>
  <si>
    <t xml:space="preserve">3.1.8</t>
  </si>
  <si>
    <t xml:space="preserve">Date modified</t>
  </si>
  <si>
    <t xml:space="preserve">Fields in </t>
  </si>
  <si>
    <t xml:space="preserve">Blue</t>
  </si>
  <si>
    <r>
      <rPr>
        <b val="true"/>
        <i val="true"/>
        <sz val="20"/>
        <color rgb="FFFF0000"/>
        <rFont val="Calibri"/>
        <family val="2"/>
        <charset val="1"/>
      </rPr>
      <t xml:space="preserve">are mandatory</t>
    </r>
    <r>
      <rPr>
        <b val="true"/>
        <i val="true"/>
        <sz val="16"/>
        <color rgb="FF000000"/>
        <rFont val="Calibri"/>
        <family val="2"/>
        <charset val="1"/>
      </rPr>
      <t xml:space="preserve">, please review the Instructions sheet for further info.</t>
    </r>
  </si>
  <si>
    <t xml:space="preserve">Predefined servers and predefined ports are considered as a Standard Whitelisting Request</t>
  </si>
  <si>
    <t xml:space="preserve">Selection of custom servers and custom ports </t>
  </si>
  <si>
    <r>
      <rPr>
        <sz val="16"/>
        <color rgb="FF984807"/>
        <rFont val="Calibri"/>
        <family val="2"/>
        <charset val="1"/>
      </rPr>
      <t xml:space="preserve"> (highlighted in </t>
    </r>
    <r>
      <rPr>
        <b val="true"/>
        <sz val="16"/>
        <color rgb="FF984807"/>
        <rFont val="Calibri"/>
        <family val="2"/>
        <charset val="1"/>
      </rPr>
      <t xml:space="preserve">YELLOW</t>
    </r>
    <r>
      <rPr>
        <sz val="16"/>
        <color rgb="FF984807"/>
        <rFont val="Calibri"/>
        <family val="2"/>
        <charset val="1"/>
      </rPr>
      <t xml:space="preserve">)</t>
    </r>
  </si>
  <si>
    <t xml:space="preserve">are considered Non-Standard and will require Security review and may increase processing time</t>
  </si>
  <si>
    <t xml:space="preserve">WARNING : Invalid Selections</t>
  </si>
  <si>
    <r>
      <rPr>
        <sz val="18"/>
        <color rgb="FF9C0006"/>
        <rFont val="Calibri"/>
        <family val="2"/>
        <charset val="1"/>
      </rPr>
      <t xml:space="preserve"> (highlighted in </t>
    </r>
    <r>
      <rPr>
        <b val="true"/>
        <sz val="18"/>
        <color rgb="FF9C0006"/>
        <rFont val="Calibri"/>
        <family val="2"/>
        <charset val="1"/>
      </rPr>
      <t xml:space="preserve">RED</t>
    </r>
    <r>
      <rPr>
        <sz val="18"/>
        <color rgb="FF9C0006"/>
        <rFont val="Calibri"/>
        <family val="2"/>
        <charset val="1"/>
      </rPr>
      <t xml:space="preserve">)</t>
    </r>
  </si>
  <si>
    <t xml:space="preserve">will result in the whitelist being automatically rejected</t>
  </si>
  <si>
    <t xml:space="preserve">OUTBOUND: Requests Originating from the Hybris Network to an External Destination</t>
  </si>
  <si>
    <t xml:space="preserve">Examples</t>
  </si>
  <si>
    <t xml:space="preserve">Source</t>
  </si>
  <si>
    <t xml:space="preserve">Destination</t>
  </si>
  <si>
    <t xml:space="preserve">Ports</t>
  </si>
  <si>
    <t xml:space="preserve">Rule ID</t>
  </si>
  <si>
    <t xml:space="preserve">Environment</t>
  </si>
  <si>
    <t xml:space="preserve">Connection type</t>
  </si>
  <si>
    <t xml:space="preserve">Source Description</t>
  </si>
  <si>
    <t xml:space="preserve">Custom hostname or IP</t>
  </si>
  <si>
    <t xml:space="preserve">Destination Description</t>
  </si>
  <si>
    <t xml:space="preserve">IP or FQDN</t>
  </si>
  <si>
    <t xml:space="preserve">Port / Protocol</t>
  </si>
  <si>
    <t xml:space="preserve">Custom Port Number</t>
  </si>
  <si>
    <t xml:space="preserve">Business Justification</t>
  </si>
  <si>
    <t xml:space="preserve">Date Requested</t>
  </si>
  <si>
    <t xml:space="preserve">Requested By</t>
  </si>
  <si>
    <t xml:space="preserve">T1</t>
  </si>
  <si>
    <t xml:space="preserve">Stg</t>
  </si>
  <si>
    <t xml:space="preserve">Public Internet</t>
  </si>
  <si>
    <t xml:space="preserve">All Hybris APP and ADM Servers</t>
  </si>
  <si>
    <t xml:space="preserve">Paypal</t>
  </si>
  <si>
    <t xml:space="preserve">api.paypal.com</t>
  </si>
  <si>
    <t xml:space="preserve">80(443) / HTTP(S)</t>
  </si>
  <si>
    <t xml:space="preserve">3rd Payment processor</t>
  </si>
  <si>
    <t xml:space="preserve">John Doe</t>
  </si>
  <si>
    <t xml:space="preserve">T2</t>
  </si>
  <si>
    <t xml:space="preserve">Prod</t>
  </si>
  <si>
    <t xml:space="preserve">Hybris CUSTOM Servers</t>
  </si>
  <si>
    <t xml:space="preserve">10.16.2.44</t>
  </si>
  <si>
    <t xml:space="preserve">Remote Servers</t>
  </si>
  <si>
    <t xml:space="preserve">6.6.6.6; 6.6.7.7</t>
  </si>
  <si>
    <t xml:space="preserve">CUSTOM / OTHER (TCP)</t>
  </si>
  <si>
    <t xml:space="preserve">1234; 5678</t>
  </si>
  <si>
    <t xml:space="preserve">Required access to remote API</t>
  </si>
  <si>
    <t xml:space="preserve">Customer Name</t>
  </si>
  <si>
    <t xml:space="preserve">Standard Rule</t>
  </si>
  <si>
    <t xml:space="preserve">isError</t>
  </si>
  <si>
    <t xml:space="preserve">INBOUND: Requests Originating from an External Source to a Hybris Hosted VIP/URL</t>
  </si>
  <si>
    <t xml:space="preserve">IP address</t>
  </si>
  <si>
    <t xml:space="preserve">N1</t>
  </si>
  <si>
    <t xml:space="preserve">Bazaarvoice</t>
  </si>
  <si>
    <t xml:space="preserve">42.140.39.0/24</t>
  </si>
  <si>
    <t xml:space="preserve">Hybris VIP</t>
  </si>
  <si>
    <t xml:space="preserve">Access for Bazaarvoice for review and rating</t>
  </si>
  <si>
    <t xml:space="preserve">N2</t>
  </si>
  <si>
    <t xml:space="preserve">Office Location</t>
  </si>
  <si>
    <t xml:space="preserve">7.7.7.7</t>
  </si>
  <si>
    <t xml:space="preserve">Hybris Admin VIP</t>
  </si>
  <si>
    <t xml:space="preserve">Office Access to Admin System</t>
  </si>
  <si>
    <t xml:space="preserve">IsIP</t>
  </si>
  <si>
    <t xml:space="preserve">INTRANET: Requests that never leave your hosted environment (e.g. Custom internal request)</t>
  </si>
  <si>
    <t xml:space="preserve">Destination hostname or IP</t>
  </si>
  <si>
    <t xml:space="preserve">I1</t>
  </si>
  <si>
    <t xml:space="preserve">Hybris Private VIP</t>
  </si>
  <si>
    <t xml:space="preserve">Access to custom service</t>
  </si>
  <si>
    <t xml:space="preserve">Source hostname or IP</t>
  </si>
  <si>
    <t xml:space="preserve">CANCELLATION: List Lines to revoke/remove.</t>
  </si>
  <si>
    <t xml:space="preserve">Line to Cancel</t>
  </si>
  <si>
    <t xml:space="preserve">Reason for Cancellation</t>
  </si>
  <si>
    <t xml:space="preserve">Status</t>
  </si>
  <si>
    <t xml:space="preserve">replaced by N6</t>
  </si>
  <si>
    <t xml:space="preserve">Joe Cannon</t>
  </si>
  <si>
    <t xml:space="preserve">Deployed</t>
  </si>
  <si>
    <t xml:space="preserve">WHITELISTING FORM</t>
  </si>
  <si>
    <t xml:space="preserve">Purpose:</t>
  </si>
  <si>
    <t xml:space="preserve">This form should be completed by Customers/Partners to request changes to the Firewall rules allowing access to or from hybris hosted servers.</t>
  </si>
  <si>
    <t xml:space="preserve">Process:</t>
  </si>
  <si>
    <t xml:space="preserve">With the initial build-out of the environments, only VPN traffic is allowed. An exception is the SMTP traffic outbound over port 25.</t>
  </si>
  <si>
    <t xml:space="preserve">As the application is configured, the customer may require access to or from 3rd parties such as payment processors</t>
  </si>
  <si>
    <t xml:space="preserve">Requests are validated by Network Administrators, approved by hybris security then applied.</t>
  </si>
  <si>
    <t xml:space="preserve">Every line should include clear business justification.</t>
  </si>
  <si>
    <t xml:space="preserve">Always add changes in a new line, do not modify or delete lines that were previously submitted.</t>
  </si>
  <si>
    <t xml:space="preserve">What is and what is not allowed?</t>
  </si>
  <si>
    <t xml:space="preserve">Typically hybris does not allow 'any' rules on their Firewalls to protect the customer environment as well as the shared infrastructure. Compliance is another reason this is strictly prohibited.</t>
  </si>
  <si>
    <t xml:space="preserve">Whitelisting is no replacement for VPN. Access into the servers consoles, and to the hybris application management consoles are NOT permitted via Whitelisting.</t>
  </si>
  <si>
    <t xml:space="preserve">The rules below provide guidelines as to what hybris typically allows. If your request does not fall into the below categories, please ensure to provide adequate business justification and lead time for hybris to assess the request.</t>
  </si>
  <si>
    <t xml:space="preserve">If CDN services (such as Akamai, AWS or Google) will be used, please contact hybris as early as possible to review networking and security requirements.</t>
  </si>
  <si>
    <t xml:space="preserve">Request will be classified on Standard (pre-approved by Security) and Non-Standard (need security approval), processing times may vary for Non-Standard requests.</t>
  </si>
  <si>
    <t xml:space="preserve">Please refer the tab "hCS Common Services and FW" for details on pre-approved or non-standard requests.</t>
  </si>
  <si>
    <t xml:space="preserve">Instructions</t>
  </si>
  <si>
    <t xml:space="preserve">Please select a blank white-list form for each request.</t>
  </si>
  <si>
    <t xml:space="preserve">Identify the direction of the traffic (Outbound, Inbound or Internal) and move down to the appropriate section.</t>
  </si>
  <si>
    <t xml:space="preserve">Select the environment associated with the rule from the dropdown. One rule per environment.</t>
  </si>
  <si>
    <t xml:space="preserve">Select the connection type from the dropdown.</t>
  </si>
  <si>
    <t xml:space="preserve">On the Source section, please select the type of server from the dropdown if available (Outbound and Internal sections only). If selecting custom server, please include the hostname and IP address. For Inbound please enter both description and IP located on the following cell.</t>
  </si>
  <si>
    <t xml:space="preserve">On the Destination section, please select the type of server from the dropdown where available (Inbound and Internal only). If selecting custom server, please include the hostname and IP address. For Outbound please enter both description and either FQDN or IP on the following cell.</t>
  </si>
  <si>
    <t xml:space="preserve">Select the destination port, depending on your selection cells may be highlighted in red for Non-Standard requests, please fill out the additional custom port/protocol information as prompted.</t>
  </si>
  <si>
    <t xml:space="preserve">Add a Business Justification indicating the type of data that will be transferred as part of this traffic.</t>
  </si>
  <si>
    <t xml:space="preserve">The Standard rule field will be populated automatically depending on the information in the form.</t>
  </si>
  <si>
    <t xml:space="preserve">Please add the date you are adding the rule.</t>
  </si>
  <si>
    <t xml:space="preserve">On the last column, please include your name. You must be a contact authorized to place requests with SAP Hybris managed services.</t>
  </si>
  <si>
    <t xml:space="preserve">HCS Common Services and FW Rules</t>
  </si>
  <si>
    <t xml:space="preserve">Web Services</t>
  </si>
  <si>
    <t xml:space="preserve">DEV </t>
  </si>
  <si>
    <t xml:space="preserve">QA</t>
  </si>
  <si>
    <t xml:space="preserve">STG</t>
  </si>
  <si>
    <t xml:space="preserve">PRD</t>
  </si>
  <si>
    <t xml:space="preserve">Server Function</t>
  </si>
  <si>
    <t xml:space="preserve">Traffic Direction</t>
  </si>
  <si>
    <t xml:space="preserve">System Access</t>
  </si>
  <si>
    <t xml:space="preserve">Ports(s) or Service(s)</t>
  </si>
  <si>
    <t xml:space="preserve">Permit or Deny and Means of Access</t>
  </si>
  <si>
    <t xml:space="preserve">Load Balancer</t>
  </si>
  <si>
    <t xml:space="preserve">Inbound</t>
  </si>
  <si>
    <t xml:space="preserve">Store Front</t>
  </si>
  <si>
    <t xml:space="preserve">80(HTTP)
443(HTTPS)</t>
  </si>
  <si>
    <t xml:space="preserve">permitted via whitelist</t>
  </si>
  <si>
    <t xml:space="preserve">NOTE:
*All IP restrictions for Non Production environments must be enforce at all times.
*All IP restrictions for Production environments must be enforced until Go-Live</t>
  </si>
  <si>
    <t xml:space="preserve">Backend hMC and hAC Console</t>
  </si>
  <si>
    <t xml:space="preserve">permitted via VPN</t>
  </si>
  <si>
    <t xml:space="preserve">NOTE:
*Access to hybris management and administrative console is allowed via VPN for production environments and via whitelist for non-production environment. 
*A request to remove all IP based restriction for Non production Web Servers will require a dedicated global IP for hAC/hMC access and acceptance of all associated risk. This applies only to Staging or Quality Assurance environments.</t>
  </si>
  <si>
    <t xml:space="preserve">DataHub</t>
  </si>
  <si>
    <t xml:space="preserve">29991
29992
29993
(HTTP)</t>
  </si>
  <si>
    <r>
      <rPr>
        <sz val="11"/>
        <color rgb="FF000000"/>
        <rFont val="Calibri"/>
        <family val="2"/>
        <charset val="1"/>
      </rPr>
      <t xml:space="preserve">NOTE
*Direct access to DataHub Server permitted </t>
    </r>
    <r>
      <rPr>
        <b val="true"/>
        <sz val="11"/>
        <color rgb="FF000000"/>
        <rFont val="Calibri"/>
        <family val="2"/>
        <charset val="1"/>
      </rPr>
      <t xml:space="preserve">via VPN only</t>
    </r>
  </si>
  <si>
    <t xml:space="preserve">CIS</t>
  </si>
  <si>
    <t xml:space="preserve">29995
(HTTP)</t>
  </si>
  <si>
    <t xml:space="preserve">Management Access to OMS (hybris Version 5.7 and below)</t>
  </si>
  <si>
    <t xml:space="preserve">29990
(HTTP)
</t>
  </si>
  <si>
    <r>
      <rPr>
        <sz val="11"/>
        <color rgb="FF000000"/>
        <rFont val="Calibri"/>
        <family val="2"/>
        <charset val="1"/>
      </rPr>
      <t xml:space="preserve">NOTE
*Direct access to OMS Server permitted </t>
    </r>
    <r>
      <rPr>
        <b val="true"/>
        <sz val="11"/>
        <color rgb="FF000000"/>
        <rFont val="Calibri"/>
        <family val="2"/>
        <charset val="1"/>
      </rPr>
      <t xml:space="preserve">via VPN only</t>
    </r>
  </si>
  <si>
    <t xml:space="preserve">Upload and Download of files</t>
  </si>
  <si>
    <t xml:space="preserve">22 (SFTP)</t>
  </si>
  <si>
    <t xml:space="preserve">NOTE
*Access to SFTP is permitted via VPN or whitelist
*Access to SFTP Services uses a Key Based Authentication</t>
  </si>
  <si>
    <t xml:space="preserve">Outbound</t>
  </si>
  <si>
    <t xml:space="preserve">N/A</t>
  </si>
  <si>
    <t xml:space="preserve">No Outbound Rules permitted from Load Balancer</t>
  </si>
  <si>
    <t xml:space="preserve">Hybris Web Servers</t>
  </si>
  <si>
    <t xml:space="preserve">Web Servers</t>
  </si>
  <si>
    <t xml:space="preserve">Secure Shell Access</t>
  </si>
  <si>
    <t xml:space="preserve">22(SSH)</t>
  </si>
  <si>
    <t xml:space="preserve">Deny</t>
  </si>
  <si>
    <t xml:space="preserve">Secure Shell access to Web Server is not Permitted</t>
  </si>
  <si>
    <t xml:space="preserve">No Outbound Rules permitted from Web Server</t>
  </si>
  <si>
    <t xml:space="preserve">Hybris Application Server</t>
  </si>
  <si>
    <t xml:space="preserve">App Servers</t>
  </si>
  <si>
    <t xml:space="preserve">Direct Backend hMC and hAC Console </t>
  </si>
  <si>
    <t xml:space="preserve">9001/9002
(HTTP)
(HTTPS)</t>
  </si>
  <si>
    <t xml:space="preserve">OPEN MODEL </t>
  </si>
  <si>
    <r>
      <rPr>
        <sz val="11"/>
        <rFont val="Calibri"/>
        <family val="2"/>
        <charset val="1"/>
      </rPr>
      <t xml:space="preserve">NOTE
*Direct access to hMC/hAC on application Server permitted </t>
    </r>
    <r>
      <rPr>
        <b val="true"/>
        <sz val="11"/>
        <rFont val="Calibri"/>
        <family val="2"/>
        <charset val="1"/>
      </rPr>
      <t xml:space="preserve">via VPN only</t>
    </r>
  </si>
  <si>
    <t xml:space="preserve">CLOSED MODEL</t>
  </si>
  <si>
    <t xml:space="preserve">29991
(HTTP)
22(SSH)</t>
  </si>
  <si>
    <t xml:space="preserve">29995
(HTTP)
22(SSH)</t>
  </si>
  <si>
    <r>
      <rPr>
        <sz val="11"/>
        <color rgb="FF000000"/>
        <rFont val="Calibri"/>
        <family val="2"/>
        <charset val="1"/>
      </rPr>
      <t xml:space="preserve">NOTE
*Direct access to CIS Server permitted </t>
    </r>
    <r>
      <rPr>
        <b val="true"/>
        <sz val="11"/>
        <color rgb="FF000000"/>
        <rFont val="Calibri"/>
        <family val="2"/>
        <charset val="1"/>
      </rPr>
      <t xml:space="preserve">via VPN only</t>
    </r>
  </si>
  <si>
    <t xml:space="preserve">29990
(HTTP)
22(SSH)
</t>
  </si>
  <si>
    <t xml:space="preserve">App Server
Secure Shell Access</t>
  </si>
  <si>
    <t xml:space="preserve">NOTE:
Shell Access to all environments (Development|Staging|Quality Assurance|Production| </t>
  </si>
  <si>
    <t xml:space="preserve">NOTE:
Shell Access to all environments except (Staging and Production)</t>
  </si>
  <si>
    <r>
      <rPr>
        <sz val="11"/>
        <color rgb="FF000000"/>
        <rFont val="Calibri"/>
        <family val="2"/>
        <charset val="1"/>
      </rPr>
      <t xml:space="preserve">NOTE: 
</t>
    </r>
    <r>
      <rPr>
        <b val="true"/>
        <sz val="11"/>
        <color rgb="FF000000"/>
        <rFont val="Calibri"/>
        <family val="2"/>
        <charset val="1"/>
      </rPr>
      <t xml:space="preserve">Outbound rules are permitted from the application server to specific IP Address/URL on ports 80(HTTP) and 443(HTTPS).
</t>
    </r>
    <r>
      <rPr>
        <sz val="11"/>
        <color rgb="FF000000"/>
        <rFont val="Calibri"/>
        <family val="2"/>
        <charset val="1"/>
      </rPr>
      <t xml:space="preserve">Outbound rules apply to both VPN and Internet Resource.
Outbound rules for sensitive traffic must be encrypted.</t>
    </r>
  </si>
  <si>
    <t xml:space="preserve">Secure File Transfer Protocol</t>
  </si>
  <si>
    <t xml:space="preserve">22(SFTP)</t>
  </si>
  <si>
    <r>
      <rPr>
        <sz val="11"/>
        <color rgb="FF000000"/>
        <rFont val="Calibri"/>
        <family val="2"/>
        <charset val="1"/>
      </rPr>
      <t xml:space="preserve">NOTE: 
</t>
    </r>
    <r>
      <rPr>
        <b val="true"/>
        <sz val="11"/>
        <color rgb="FF000000"/>
        <rFont val="Calibri"/>
        <family val="2"/>
        <charset val="1"/>
      </rPr>
      <t xml:space="preserve">Only permitted to specific business related destinations (e.g. sftp.domain.com or specific IP Addresses - (No Ranges)).</t>
    </r>
  </si>
  <si>
    <t xml:space="preserve">Hybris Search Server (SOLR)</t>
  </si>
  <si>
    <t xml:space="preserve">Search Server</t>
  </si>
  <si>
    <t xml:space="preserve">Solr Management web Console </t>
  </si>
  <si>
    <t xml:space="preserve">8983
(HTTP)</t>
  </si>
  <si>
    <r>
      <rPr>
        <sz val="11"/>
        <rFont val="Calibri"/>
        <family val="2"/>
        <charset val="1"/>
      </rPr>
      <t xml:space="preserve">NOTE
*Access to Solr Web Interface on Search Server should permitted </t>
    </r>
    <r>
      <rPr>
        <b val="true"/>
        <sz val="11"/>
        <rFont val="Calibri"/>
        <family val="2"/>
        <charset val="1"/>
      </rPr>
      <t xml:space="preserve">via</t>
    </r>
    <r>
      <rPr>
        <sz val="11"/>
        <rFont val="Calibri"/>
        <family val="2"/>
        <charset val="1"/>
      </rPr>
      <t xml:space="preserve"> </t>
    </r>
    <r>
      <rPr>
        <b val="true"/>
        <sz val="11"/>
        <rFont val="Calibri"/>
        <family val="2"/>
        <charset val="1"/>
      </rPr>
      <t xml:space="preserve">VPN only</t>
    </r>
    <r>
      <rPr>
        <sz val="11"/>
        <rFont val="Calibri"/>
        <family val="2"/>
        <charset val="1"/>
      </rPr>
      <t xml:space="preserve"> for all environments</t>
    </r>
  </si>
  <si>
    <r>
      <rPr>
        <sz val="11"/>
        <rFont val="Calibri"/>
        <family val="2"/>
        <charset val="1"/>
      </rPr>
      <t xml:space="preserve">NOTE
*Access to Solr Web Interface on Search Server should permitted </t>
    </r>
    <r>
      <rPr>
        <b val="true"/>
        <sz val="11"/>
        <rFont val="Calibri"/>
        <family val="2"/>
        <charset val="1"/>
      </rPr>
      <t xml:space="preserve">via VPN onl</t>
    </r>
    <r>
      <rPr>
        <sz val="11"/>
        <rFont val="Calibri"/>
        <family val="2"/>
        <charset val="1"/>
      </rPr>
      <t xml:space="preserve">y for  DEV and QA Only</t>
    </r>
  </si>
  <si>
    <r>
      <rPr>
        <sz val="11"/>
        <rFont val="Calibri"/>
        <family val="2"/>
        <charset val="1"/>
      </rPr>
      <t xml:space="preserve">NOTE:
*Shell Access to all environments (Development|Staging|Quality Assurance|Production|) is permitted </t>
    </r>
    <r>
      <rPr>
        <b val="true"/>
        <sz val="11"/>
        <rFont val="Calibri"/>
        <family val="2"/>
        <charset val="1"/>
      </rPr>
      <t xml:space="preserve">via VPN only</t>
    </r>
  </si>
  <si>
    <t xml:space="preserve">NOTE:
*Shell Access to all environments except (Staging and Production)</t>
  </si>
  <si>
    <t xml:space="preserve">No Outbound Rules permitted from Solr/Srch Server</t>
  </si>
  <si>
    <t xml:space="preserve">Simple Mail Transfer Protocol (SMTP)</t>
  </si>
  <si>
    <t xml:space="preserve">Simple Mail Transfer Protocol </t>
  </si>
  <si>
    <t xml:space="preserve">NA</t>
  </si>
  <si>
    <t xml:space="preserve">NOTE: 
*No Inbound rules are permitted to SMTP Server</t>
  </si>
  <si>
    <t xml:space="preserve">Send Emails</t>
  </si>
  <si>
    <t xml:space="preserve">SMTP
25, 465 or 587
</t>
  </si>
  <si>
    <t xml:space="preserve">permitted via VPN or whitelist</t>
  </si>
  <si>
    <t xml:space="preserve">NOTE: 
*Outbound Rules permitted from SMTP Server to Customer or Client Specified Destination
</t>
  </si>
  <si>
    <t xml:space="preserve">Release date</t>
  </si>
  <si>
    <t xml:space="preserve">Comments</t>
  </si>
  <si>
    <t xml:space="preserve">v3.1</t>
  </si>
  <si>
    <t xml:space="preserve">Added worksheet aggregator to enable automated deployments</t>
  </si>
  <si>
    <t xml:space="preserve">v3.1.1</t>
  </si>
  <si>
    <t xml:space="preserve">Added example tables and release notes informations</t>
  </si>
  <si>
    <t xml:space="preserve">v3.1.2</t>
  </si>
  <si>
    <t xml:space="preserve">Removed redundant custom service column</t>
  </si>
  <si>
    <t xml:space="preserve">v3.1.3</t>
  </si>
  <si>
    <t xml:space="preserve">Removed JKS option from selection lists</t>
  </si>
  <si>
    <t xml:space="preserve">v3.1.4</t>
  </si>
  <si>
    <t xml:space="preserve">Cell highliting changes to make form more readable</t>
  </si>
  <si>
    <t xml:space="preserve">v3.1.5</t>
  </si>
  <si>
    <t xml:space="preserve">Wrap text fixed on cells</t>
  </si>
  <si>
    <t xml:space="preserve">v3.1.6</t>
  </si>
  <si>
    <t xml:space="preserve">Fixed syntax highlighting for ports errors</t>
  </si>
  <si>
    <t xml:space="preserve">v3.1.7</t>
  </si>
  <si>
    <t xml:space="preserve">Fixed Internal rules highliting</t>
  </si>
  <si>
    <t xml:space="preserve">v3.1.8</t>
  </si>
  <si>
    <t xml:space="preserve">Hid validation columns</t>
  </si>
  <si>
    <t xml:space="preserve">OUTBOUND</t>
  </si>
  <si>
    <t xml:space="preserve">Custom Source IP / FQDN</t>
  </si>
  <si>
    <t xml:space="preserve">Destination IP or FQDN</t>
  </si>
  <si>
    <t xml:space="preserve">Custom Port</t>
  </si>
  <si>
    <t xml:space="preserve">Standard</t>
  </si>
  <si>
    <t xml:space="preserve">INBOUND</t>
  </si>
  <si>
    <t xml:space="preserve">Custom Protocol</t>
  </si>
  <si>
    <t xml:space="preserve">INTERNAL</t>
  </si>
  <si>
    <t xml:space="preserve">ValidEnv</t>
  </si>
  <si>
    <t xml:space="preserve">Outbound_Src</t>
  </si>
  <si>
    <t xml:space="preserve">Inbound_Grp</t>
  </si>
  <si>
    <t xml:space="preserve">Inbound_Dst</t>
  </si>
  <si>
    <t xml:space="preserve">Outbound_Grp</t>
  </si>
  <si>
    <t xml:space="preserve">Dev</t>
  </si>
  <si>
    <t xml:space="preserve">app_group</t>
  </si>
  <si>
    <t xml:space="preserve">extvip</t>
  </si>
  <si>
    <t xml:space="preserve">ALL Dev</t>
  </si>
  <si>
    <t xml:space="preserve">All Hybris DTH Servers</t>
  </si>
  <si>
    <t xml:space="preserve">dth_group</t>
  </si>
  <si>
    <t xml:space="preserve">admextvip</t>
  </si>
  <si>
    <t xml:space="preserve">All Hybris CIS Servers</t>
  </si>
  <si>
    <t xml:space="preserve">cis_group</t>
  </si>
  <si>
    <t xml:space="preserve">Hybris Splunk VIP</t>
  </si>
  <si>
    <t xml:space="preserve">splunk</t>
  </si>
  <si>
    <t xml:space="preserve">ALL Stg</t>
  </si>
  <si>
    <t xml:space="preserve">custom_group</t>
  </si>
  <si>
    <t xml:space="preserve">All Hybris APP &amp; ADM Servers (VPN-MPLS only)</t>
  </si>
  <si>
    <t xml:space="preserve">Qa</t>
  </si>
  <si>
    <t xml:space="preserve">All Hybris DTH Servers (VPN-MPLS only)</t>
  </si>
  <si>
    <t xml:space="preserve">ALL Qa</t>
  </si>
  <si>
    <t xml:space="preserve">All Hybris CIS Servers (VPN-MPLS only)</t>
  </si>
  <si>
    <t xml:space="preserve">ALL Prod</t>
  </si>
  <si>
    <t xml:space="preserve">ALL</t>
  </si>
  <si>
    <t xml:space="preserve">EnvName#</t>
  </si>
</sst>
</file>

<file path=xl/styles.xml><?xml version="1.0" encoding="utf-8"?>
<styleSheet xmlns="http://schemas.openxmlformats.org/spreadsheetml/2006/main">
  <numFmts count="2">
    <numFmt numFmtId="164" formatCode="General"/>
    <numFmt numFmtId="165" formatCode="M/D/YYYY"/>
  </numFmts>
  <fonts count="35">
    <font>
      <sz val="11"/>
      <color rgb="FF000000"/>
      <name val="Calibri"/>
      <family val="2"/>
      <charset val="1"/>
    </font>
    <font>
      <sz val="10"/>
      <name val="Arial"/>
      <family val="0"/>
    </font>
    <font>
      <sz val="10"/>
      <name val="Arial"/>
      <family val="0"/>
    </font>
    <font>
      <sz val="10"/>
      <name val="Arial"/>
      <family val="0"/>
    </font>
    <font>
      <sz val="11"/>
      <color rgb="FF9C0006"/>
      <name val="Calibri"/>
      <family val="2"/>
      <charset val="1"/>
    </font>
    <font>
      <sz val="11"/>
      <color rgb="FF006100"/>
      <name val="Calibri"/>
      <family val="2"/>
      <charset val="1"/>
    </font>
    <font>
      <b val="true"/>
      <sz val="14"/>
      <color rgb="FF000000"/>
      <name val="Calibri"/>
      <family val="2"/>
      <charset val="1"/>
    </font>
    <font>
      <b val="true"/>
      <i val="true"/>
      <sz val="20"/>
      <color rgb="FFFF0000"/>
      <name val="Calibri"/>
      <family val="2"/>
      <charset val="1"/>
    </font>
    <font>
      <b val="true"/>
      <i val="true"/>
      <sz val="16"/>
      <color rgb="FF000000"/>
      <name val="Calibri"/>
      <family val="2"/>
      <charset val="1"/>
    </font>
    <font>
      <sz val="16"/>
      <color rgb="FF984807"/>
      <name val="Calibri"/>
      <family val="2"/>
      <charset val="1"/>
    </font>
    <font>
      <b val="true"/>
      <sz val="16"/>
      <color rgb="FF984807"/>
      <name val="Calibri"/>
      <family val="2"/>
      <charset val="1"/>
    </font>
    <font>
      <sz val="11"/>
      <color rgb="FF9C5700"/>
      <name val="Calibri"/>
      <family val="2"/>
      <charset val="1"/>
    </font>
    <font>
      <b val="true"/>
      <i val="true"/>
      <sz val="18"/>
      <color rgb="FFFF0000"/>
      <name val="Calibri"/>
      <family val="2"/>
      <charset val="1"/>
    </font>
    <font>
      <sz val="18"/>
      <color rgb="FF9C0006"/>
      <name val="Calibri"/>
      <family val="2"/>
      <charset val="1"/>
    </font>
    <font>
      <b val="true"/>
      <sz val="18"/>
      <color rgb="FF9C0006"/>
      <name val="Calibri"/>
      <family val="2"/>
      <charset val="1"/>
    </font>
    <font>
      <b val="true"/>
      <i val="true"/>
      <sz val="18"/>
      <color rgb="FF000000"/>
      <name val="Calibri"/>
      <family val="2"/>
      <charset val="1"/>
    </font>
    <font>
      <b val="true"/>
      <sz val="16"/>
      <color rgb="FF000000"/>
      <name val="Calibri"/>
      <family val="2"/>
      <charset val="1"/>
    </font>
    <font>
      <b val="true"/>
      <i val="true"/>
      <sz val="22"/>
      <color rgb="FF8EB4E3"/>
      <name val="Calibri"/>
      <family val="2"/>
      <charset val="1"/>
    </font>
    <font>
      <i val="true"/>
      <sz val="11"/>
      <color rgb="FF000000"/>
      <name val="Calibri"/>
      <family val="2"/>
      <charset val="1"/>
    </font>
    <font>
      <b val="true"/>
      <i val="true"/>
      <sz val="11"/>
      <color rgb="FFFFFFFF"/>
      <name val="Calibri"/>
      <family val="2"/>
      <charset val="1"/>
    </font>
    <font>
      <i val="true"/>
      <sz val="11"/>
      <color rgb="FF9C5700"/>
      <name val="Calibri"/>
      <family val="2"/>
      <charset val="1"/>
    </font>
    <font>
      <sz val="12"/>
      <color rgb="FF000000"/>
      <name val="Calibri"/>
      <family val="2"/>
      <charset val="1"/>
    </font>
    <font>
      <b val="true"/>
      <sz val="12"/>
      <color rgb="FFFFFFFF"/>
      <name val="Calibri"/>
      <family val="2"/>
      <charset val="1"/>
    </font>
    <font>
      <b val="true"/>
      <sz val="11"/>
      <color rgb="FFFFFFFF"/>
      <name val="Calibri"/>
      <family val="2"/>
      <charset val="1"/>
    </font>
    <font>
      <b val="true"/>
      <i val="true"/>
      <sz val="11"/>
      <color rgb="FF558ED5"/>
      <name val="Calibri"/>
      <family val="2"/>
      <charset val="1"/>
    </font>
    <font>
      <sz val="11"/>
      <name val="Calibri"/>
      <family val="2"/>
      <charset val="1"/>
    </font>
    <font>
      <b val="true"/>
      <sz val="11"/>
      <color rgb="FF000000"/>
      <name val="Calibri"/>
      <family val="2"/>
      <charset val="1"/>
    </font>
    <font>
      <sz val="20"/>
      <color rgb="FF000000"/>
      <name val="Calibri"/>
      <family val="2"/>
      <charset val="1"/>
    </font>
    <font>
      <sz val="12"/>
      <color rgb="FFFFFFFF"/>
      <name val="Calibri"/>
      <family val="2"/>
      <charset val="1"/>
    </font>
    <font>
      <sz val="11"/>
      <color rgb="FFFFFFFF"/>
      <name val="Calibri"/>
      <family val="2"/>
      <charset val="1"/>
    </font>
    <font>
      <b val="true"/>
      <sz val="12"/>
      <color rgb="FF000000"/>
      <name val="Calibri"/>
      <family val="2"/>
      <charset val="1"/>
    </font>
    <font>
      <sz val="36"/>
      <color rgb="FFFFFFFF"/>
      <name val="Calibri"/>
      <family val="2"/>
      <charset val="1"/>
    </font>
    <font>
      <b val="true"/>
      <sz val="11"/>
      <color rgb="FFFF0000"/>
      <name val="Calibri"/>
      <family val="2"/>
      <charset val="1"/>
    </font>
    <font>
      <b val="true"/>
      <sz val="11"/>
      <color rgb="FF9C0006"/>
      <name val="Calibri"/>
      <family val="2"/>
      <charset val="1"/>
    </font>
    <font>
      <b val="true"/>
      <sz val="11"/>
      <name val="Calibri"/>
      <family val="2"/>
      <charset val="1"/>
    </font>
  </fonts>
  <fills count="16">
    <fill>
      <patternFill patternType="none"/>
    </fill>
    <fill>
      <patternFill patternType="gray125"/>
    </fill>
    <fill>
      <patternFill patternType="solid">
        <fgColor rgb="FFFFC7CE"/>
        <bgColor rgb="FFFFC7CB"/>
      </patternFill>
    </fill>
    <fill>
      <patternFill patternType="solid">
        <fgColor rgb="FFC6EFCE"/>
        <bgColor rgb="FFD7E4BD"/>
      </patternFill>
    </fill>
    <fill>
      <patternFill patternType="solid">
        <fgColor rgb="FFB9CDE5"/>
        <bgColor rgb="FFC6D9F1"/>
      </patternFill>
    </fill>
    <fill>
      <patternFill patternType="solid">
        <fgColor rgb="FFFFEB9C"/>
        <bgColor rgb="FFFFEB8A"/>
      </patternFill>
    </fill>
    <fill>
      <patternFill patternType="solid">
        <fgColor rgb="FFFFFFFF"/>
        <bgColor rgb="FFDBEEF4"/>
      </patternFill>
    </fill>
    <fill>
      <patternFill patternType="solid">
        <fgColor rgb="FFDBEEF4"/>
        <bgColor rgb="FFC6EFCE"/>
      </patternFill>
    </fill>
    <fill>
      <patternFill patternType="solid">
        <fgColor rgb="FFFFC800"/>
        <bgColor rgb="FFFF9900"/>
      </patternFill>
    </fill>
    <fill>
      <patternFill patternType="solid">
        <fgColor rgb="FF000000"/>
        <bgColor rgb="FF003300"/>
      </patternFill>
    </fill>
    <fill>
      <patternFill patternType="solid">
        <fgColor rgb="FFBFBFBF"/>
        <bgColor rgb="FFB9CDE5"/>
      </patternFill>
    </fill>
    <fill>
      <patternFill patternType="solid">
        <fgColor rgb="FF558ED5"/>
        <bgColor rgb="FF7F7F7F"/>
      </patternFill>
    </fill>
    <fill>
      <patternFill patternType="solid">
        <fgColor rgb="FF00B0F0"/>
        <bgColor rgb="FF33CCCC"/>
      </patternFill>
    </fill>
    <fill>
      <patternFill patternType="solid">
        <fgColor rgb="FF8EB4E3"/>
        <bgColor rgb="FFB9CDE5"/>
      </patternFill>
    </fill>
    <fill>
      <patternFill patternType="solid">
        <fgColor rgb="FFD7E4BD"/>
        <bgColor rgb="FFC6EFCE"/>
      </patternFill>
    </fill>
    <fill>
      <patternFill patternType="solid">
        <fgColor rgb="FFC6D9F1"/>
        <bgColor rgb="FFB9CDE5"/>
      </patternFill>
    </fill>
  </fills>
  <borders count="83">
    <border diagonalUp="false" diagonalDown="false">
      <left/>
      <right/>
      <top/>
      <bottom/>
      <diagonal/>
    </border>
    <border diagonalUp="false" diagonalDown="false">
      <left style="medium"/>
      <right/>
      <top style="medium"/>
      <bottom style="medium"/>
      <diagonal/>
    </border>
    <border diagonalUp="false" diagonalDown="false">
      <left/>
      <right/>
      <top style="medium"/>
      <bottom/>
      <diagonal/>
    </border>
    <border diagonalUp="false" diagonalDown="false">
      <left/>
      <right style="medium"/>
      <top style="medium"/>
      <bottom/>
      <diagonal/>
    </border>
    <border diagonalUp="false" diagonalDown="false">
      <left/>
      <right style="medium"/>
      <top/>
      <bottom/>
      <diagonal/>
    </border>
    <border diagonalUp="false" diagonalDown="false">
      <left/>
      <right/>
      <top/>
      <bottom style="medium"/>
      <diagonal/>
    </border>
    <border diagonalUp="false" diagonalDown="false">
      <left/>
      <right style="medium"/>
      <top/>
      <bottom style="medium"/>
      <diagonal/>
    </border>
    <border diagonalUp="false" diagonalDown="false">
      <left/>
      <right style="thin">
        <color rgb="FF7F7F7F"/>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bottom/>
      <diagonal/>
    </border>
    <border diagonalUp="false" diagonalDown="false">
      <left style="medium"/>
      <right/>
      <top style="medium"/>
      <botto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top style="medium"/>
      <bottom style="thin"/>
      <diagonal/>
    </border>
    <border diagonalUp="false" diagonalDown="false">
      <left style="thin"/>
      <right style="medium"/>
      <top style="medium"/>
      <bottom style="thin"/>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right style="thin"/>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 diagonalUp="false" diagonalDown="false">
      <left style="medium"/>
      <right/>
      <top/>
      <bottom/>
      <diagonal/>
    </border>
    <border diagonalUp="false" diagonalDown="false">
      <left/>
      <right/>
      <top/>
      <bottom style="thin"/>
      <diagonal/>
    </border>
    <border diagonalUp="false" diagonalDown="false">
      <left style="medium"/>
      <right style="thin"/>
      <top/>
      <bottom/>
      <diagonal/>
    </border>
    <border diagonalUp="false" diagonalDown="false">
      <left style="thin"/>
      <right style="medium"/>
      <top/>
      <bottom/>
      <diagonal/>
    </border>
    <border diagonalUp="false" diagonalDown="false">
      <left style="thin">
        <color rgb="FFFFFFFF"/>
      </left>
      <right/>
      <top/>
      <bottom/>
      <diagonal/>
    </border>
    <border diagonalUp="false" diagonalDown="false">
      <left style="thin">
        <color rgb="FFFFFFFF"/>
      </left>
      <right style="medium"/>
      <top/>
      <bottom/>
      <diagonal/>
    </border>
    <border diagonalUp="false" diagonalDown="false">
      <left/>
      <right/>
      <top style="thin"/>
      <bottom/>
      <diagonal/>
    </border>
    <border diagonalUp="false" diagonalDown="false">
      <left style="thin">
        <color rgb="FF7F7F7F"/>
      </left>
      <right/>
      <top style="thin">
        <color rgb="FF7F7F7F"/>
      </top>
      <bottom style="thin">
        <color rgb="FF7F7F7F"/>
      </bottom>
      <diagonal/>
    </border>
    <border diagonalUp="false" diagonalDown="false">
      <left style="medium"/>
      <right style="thin">
        <color rgb="FF7F7F7F"/>
      </right>
      <top style="thin">
        <color rgb="FF7F7F7F"/>
      </top>
      <bottom style="thin">
        <color rgb="FF7F7F7F"/>
      </bottom>
      <diagonal/>
    </border>
    <border diagonalUp="false" diagonalDown="false">
      <left style="thin"/>
      <right style="medium"/>
      <top style="thin"/>
      <bottom/>
      <diagonal/>
    </border>
    <border diagonalUp="false" diagonalDown="false">
      <left style="medium"/>
      <right style="thin"/>
      <top style="thin"/>
      <bottom/>
      <diagonal/>
    </border>
    <border diagonalUp="false" diagonalDown="false">
      <left style="thin">
        <color rgb="FF7F7F7F"/>
      </left>
      <right style="medium"/>
      <top style="thin">
        <color rgb="FF7F7F7F"/>
      </top>
      <bottom style="thin">
        <color rgb="FF7F7F7F"/>
      </bottom>
      <diagonal/>
    </border>
    <border diagonalUp="false" diagonalDown="false">
      <left style="medium"/>
      <right style="thin"/>
      <top style="thin">
        <color rgb="FF7F7F7F"/>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medium"/>
      <right style="thin">
        <color rgb="FF7F7F7F"/>
      </right>
      <top style="thin">
        <color rgb="FF7F7F7F"/>
      </top>
      <bottom/>
      <diagonal/>
    </border>
    <border diagonalUp="false" diagonalDown="false">
      <left style="medium"/>
      <right style="thin"/>
      <top style="thin">
        <color rgb="FF7F7F7F"/>
      </top>
      <bottom style="medium"/>
      <diagonal/>
    </border>
    <border diagonalUp="false" diagonalDown="false">
      <left style="thin">
        <color rgb="FF7F7F7F"/>
      </left>
      <right style="medium"/>
      <top style="thin">
        <color rgb="FF7F7F7F"/>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top/>
      <bottom style="thin"/>
      <diagonal/>
    </border>
    <border diagonalUp="false" diagonalDown="false">
      <left style="medium"/>
      <right style="thin">
        <color rgb="FFFFFFFF"/>
      </right>
      <top/>
      <bottom style="thin"/>
      <diagonal/>
    </border>
    <border diagonalUp="false" diagonalDown="false">
      <left style="thin">
        <color rgb="FFFFFFFF"/>
      </left>
      <right style="medium"/>
      <top/>
      <bottom style="thin"/>
      <diagonal/>
    </border>
    <border diagonalUp="false" diagonalDown="false">
      <left style="thin">
        <color rgb="FFFFFFFF"/>
      </left>
      <right style="thin">
        <color rgb="FFFFFFFF"/>
      </right>
      <top/>
      <bottom style="thin"/>
      <diagonal/>
    </border>
    <border diagonalUp="false" diagonalDown="false">
      <left/>
      <right style="thin">
        <color rgb="FFFFFFFF"/>
      </right>
      <top/>
      <bottom style="thin"/>
      <diagonal/>
    </border>
    <border diagonalUp="false" diagonalDown="false">
      <left/>
      <right/>
      <top style="thin"/>
      <bottom style="thin"/>
      <diagonal/>
    </border>
    <border diagonalUp="false" diagonalDown="false">
      <left style="medium"/>
      <right style="thin">
        <color rgb="FF7F7F7F"/>
      </right>
      <top style="thin">
        <color rgb="FF7F7F7F"/>
      </top>
      <bottom style="medium"/>
      <diagonal/>
    </border>
    <border diagonalUp="false" diagonalDown="false">
      <left style="thin">
        <color rgb="FFFFFFFF"/>
      </left>
      <right style="thin"/>
      <top/>
      <bottom style="thin"/>
      <diagonal/>
    </border>
    <border diagonalUp="false" diagonalDown="false">
      <left/>
      <right style="medium"/>
      <top/>
      <bottom style="thin"/>
      <diagonal/>
    </border>
    <border diagonalUp="false" diagonalDown="false">
      <left/>
      <right style="medium"/>
      <top style="thin"/>
      <bottom style="thin"/>
      <diagonal/>
    </border>
    <border diagonalUp="false" diagonalDown="false">
      <left/>
      <right style="medium"/>
      <top style="thin"/>
      <bottom/>
      <diagonal/>
    </border>
    <border diagonalUp="false" diagonalDown="false">
      <left style="medium"/>
      <right style="thin">
        <color rgb="FFFFFFFF"/>
      </right>
      <top style="medium"/>
      <bottom style="thin"/>
      <diagonal/>
    </border>
    <border diagonalUp="false" diagonalDown="false">
      <left style="thin">
        <color rgb="FFFFFFFF"/>
      </left>
      <right style="thin">
        <color rgb="FFFFFFFF"/>
      </right>
      <top style="medium"/>
      <bottom style="thin"/>
      <diagonal/>
    </border>
    <border diagonalUp="false" diagonalDown="false">
      <left style="thin">
        <color rgb="FFFFFFFF"/>
      </left>
      <right style="medium"/>
      <top style="medium"/>
      <bottom style="thin"/>
      <diagonal/>
    </border>
    <border diagonalUp="false" diagonalDown="false">
      <left style="thin">
        <color rgb="FF7F7F7F"/>
      </left>
      <right style="thin">
        <color rgb="FF7F7F7F"/>
      </right>
      <top style="thin">
        <color rgb="FF7F7F7F"/>
      </top>
      <bottom style="medium"/>
      <diagonal/>
    </border>
    <border diagonalUp="false" diagonalDown="false">
      <left style="thin"/>
      <right style="thin"/>
      <top style="thin"/>
      <bottom/>
      <diagonal/>
    </border>
    <border diagonalUp="false" diagonalDown="false">
      <left/>
      <right style="medium"/>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thin"/>
      <top/>
      <bottom style="medium"/>
      <diagonal/>
    </border>
    <border diagonalUp="false" diagonalDown="false">
      <left/>
      <right/>
      <top style="medium"/>
      <bottom style="thin"/>
      <diagonal/>
    </border>
    <border diagonalUp="false" diagonalDown="false">
      <left/>
      <right/>
      <top style="thin"/>
      <bottom style="mediu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medium"/>
      <top style="medium"/>
      <bottom style="thin"/>
      <diagonal/>
    </border>
    <border diagonalUp="false" diagonalDown="false">
      <left/>
      <right style="medium"/>
      <top style="thin"/>
      <bottom style="medium"/>
      <diagonal/>
    </border>
    <border diagonalUp="false" diagonalDown="false">
      <left style="thin"/>
      <right/>
      <top style="thin"/>
      <bottom/>
      <diagonal/>
    </border>
    <border diagonalUp="false" diagonalDown="false">
      <left style="medium"/>
      <right style="medium"/>
      <top style="medium"/>
      <bottom style="thin"/>
      <diagonal/>
    </border>
    <border diagonalUp="false" diagonalDown="false">
      <left style="thin"/>
      <right/>
      <top style="medium"/>
      <bottom style="medium"/>
      <diagonal/>
    </border>
    <border diagonalUp="false" diagonalDown="false">
      <left style="medium"/>
      <right style="medium"/>
      <top style="thin"/>
      <bottom style="medium"/>
      <diagonal/>
    </border>
    <border diagonalUp="false" diagonalDown="false">
      <left style="medium"/>
      <right style="thin"/>
      <top style="medium"/>
      <bottom/>
      <diagonal/>
    </border>
    <border diagonalUp="false" diagonalDown="false">
      <left style="thin"/>
      <right style="thin"/>
      <top style="medium"/>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2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6" borderId="1" xfId="0" applyFont="false" applyBorder="true" applyAlignment="true" applyProtection="true">
      <alignment horizontal="center" vertical="top" textRotation="0" wrapText="false" indent="0" shrinkToFit="false"/>
      <protection locked="true" hidden="false"/>
    </xf>
    <xf numFmtId="164" fontId="0" fillId="6" borderId="2" xfId="0" applyFont="false" applyBorder="true" applyAlignment="true" applyProtection="true">
      <alignment horizontal="general" vertical="top" textRotation="0" wrapText="true" indent="0" shrinkToFit="false"/>
      <protection locked="true" hidden="false"/>
    </xf>
    <xf numFmtId="164" fontId="0" fillId="6" borderId="2" xfId="0" applyFont="false" applyBorder="true" applyAlignment="true" applyProtection="true">
      <alignment horizontal="general" vertical="top" textRotation="0" wrapText="false" indent="0" shrinkToFit="false"/>
      <protection locked="true" hidden="false"/>
    </xf>
    <xf numFmtId="164" fontId="0" fillId="6" borderId="2" xfId="0" applyFont="false" applyBorder="true" applyAlignment="true" applyProtection="true">
      <alignment horizontal="left" vertical="top" textRotation="0" wrapText="false" indent="0" shrinkToFit="false"/>
      <protection locked="true" hidden="false"/>
    </xf>
    <xf numFmtId="164" fontId="0" fillId="0" borderId="3" xfId="0" applyFont="false" applyBorder="true" applyAlignment="true" applyProtection="true">
      <alignment horizontal="general" vertical="top" textRotation="0" wrapText="false" indent="0" shrinkToFit="false"/>
      <protection locked="true" hidden="false"/>
    </xf>
    <xf numFmtId="164" fontId="0" fillId="6" borderId="0" xfId="0" applyFont="false" applyBorder="true" applyAlignment="true" applyProtection="true">
      <alignment horizontal="general" vertical="top" textRotation="0" wrapText="true" indent="0" shrinkToFit="false"/>
      <protection locked="true" hidden="false"/>
    </xf>
    <xf numFmtId="164" fontId="6" fillId="6" borderId="0" xfId="0" applyFont="true" applyBorder="true" applyAlignment="true" applyProtection="true">
      <alignment horizontal="general" vertical="top" textRotation="0" wrapText="false" indent="0" shrinkToFit="false"/>
      <protection locked="true" hidden="false"/>
    </xf>
    <xf numFmtId="164" fontId="6" fillId="6" borderId="0" xfId="0" applyFont="true" applyBorder="true" applyAlignment="true" applyProtection="true">
      <alignment horizontal="left" vertical="top" textRotation="0" wrapText="false" indent="0" shrinkToFit="false"/>
      <protection locked="true" hidden="false"/>
    </xf>
    <xf numFmtId="164" fontId="0" fillId="6" borderId="0" xfId="0" applyFont="false" applyBorder="true" applyAlignment="true" applyProtection="true">
      <alignment horizontal="general" vertical="top" textRotation="0" wrapText="false" indent="0" shrinkToFit="false"/>
      <protection locked="true" hidden="false"/>
    </xf>
    <xf numFmtId="164" fontId="0" fillId="6" borderId="0" xfId="0" applyFont="false" applyBorder="true" applyAlignment="true" applyProtection="true">
      <alignment horizontal="left" vertical="top" textRotation="0" wrapText="false" indent="0" shrinkToFit="false"/>
      <protection locked="true" hidden="false"/>
    </xf>
    <xf numFmtId="164" fontId="0" fillId="0" borderId="4" xfId="0" applyFont="false" applyBorder="true" applyAlignment="true" applyProtection="true">
      <alignment horizontal="general" vertical="top" textRotation="0" wrapText="false" indent="0" shrinkToFit="false"/>
      <protection locked="true" hidden="false"/>
    </xf>
    <xf numFmtId="165" fontId="6" fillId="6" borderId="0" xfId="0" applyFont="true" applyBorder="true" applyAlignment="true" applyProtection="true">
      <alignment horizontal="left" vertical="top" textRotation="0" wrapText="false" indent="0" shrinkToFit="false"/>
      <protection locked="true" hidden="false"/>
    </xf>
    <xf numFmtId="164" fontId="0" fillId="6" borderId="5" xfId="0" applyFont="false" applyBorder="true" applyAlignment="true" applyProtection="true">
      <alignment horizontal="general" vertical="top" textRotation="0" wrapText="true" indent="0" shrinkToFit="false"/>
      <protection locked="true" hidden="false"/>
    </xf>
    <xf numFmtId="164" fontId="0" fillId="6" borderId="5" xfId="0" applyFont="false" applyBorder="true" applyAlignment="true" applyProtection="true">
      <alignment horizontal="general" vertical="top" textRotation="0" wrapText="false" indent="0" shrinkToFit="false"/>
      <protection locked="true" hidden="false"/>
    </xf>
    <xf numFmtId="164" fontId="0" fillId="6" borderId="5" xfId="0" applyFont="false" applyBorder="true" applyAlignment="true" applyProtection="true">
      <alignment horizontal="left" vertical="top" textRotation="0" wrapText="false" indent="0" shrinkToFit="false"/>
      <protection locked="true" hidden="false"/>
    </xf>
    <xf numFmtId="164" fontId="0" fillId="0" borderId="6" xfId="0" applyFont="false" applyBorder="true" applyAlignment="true" applyProtection="true">
      <alignment horizontal="general" vertical="top" textRotation="0" wrapText="false" indent="0" shrinkToFit="false"/>
      <protection locked="true" hidden="false"/>
    </xf>
    <xf numFmtId="164" fontId="7" fillId="0" borderId="7" xfId="0" applyFont="true" applyBorder="true" applyAlignment="true" applyProtection="true">
      <alignment horizontal="center" vertical="center" textRotation="0" wrapText="true" indent="0" shrinkToFit="false"/>
      <protection locked="true" hidden="false"/>
    </xf>
    <xf numFmtId="164" fontId="0" fillId="4" borderId="8" xfId="22" applyFont="true" applyBorder="true" applyAlignment="true" applyProtection="true">
      <alignment horizontal="general" vertical="center" textRotation="0" wrapText="true" indent="0" shrinkToFit="false"/>
      <protection locked="true" hidden="false"/>
    </xf>
    <xf numFmtId="164" fontId="7" fillId="0" borderId="9" xfId="0" applyFont="true" applyBorder="tru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right" vertical="center" textRotation="0" wrapText="true" indent="0" shrinkToFit="false"/>
      <protection locked="true" hidden="false"/>
    </xf>
    <xf numFmtId="164" fontId="9" fillId="5" borderId="0" xfId="23" applyFont="true" applyBorder="true" applyAlignment="true" applyProtection="true">
      <alignment horizontal="general" vertical="center" textRotation="0" wrapText="true" indent="0" shrinkToFit="false"/>
      <protection locked="true" hidden="false"/>
    </xf>
    <xf numFmtId="164" fontId="12" fillId="0" borderId="0" xfId="0" applyFont="true" applyBorder="true" applyAlignment="true" applyProtection="true">
      <alignment horizontal="center" vertical="bottom" textRotation="0" wrapText="true" indent="0" shrinkToFit="false"/>
      <protection locked="true" hidden="false"/>
    </xf>
    <xf numFmtId="164" fontId="13" fillId="2" borderId="0" xfId="24" applyFont="true" applyBorder="true" applyAlignment="true" applyProtection="true">
      <alignment horizontal="center" vertical="bottom" textRotation="0" wrapText="true" indent="0" shrinkToFit="false"/>
      <protection locked="true" hidden="false"/>
    </xf>
    <xf numFmtId="164" fontId="12" fillId="0" borderId="0" xfId="0" applyFont="true" applyBorder="true" applyAlignment="true" applyProtection="true">
      <alignment horizontal="left" vertical="bottom" textRotation="0" wrapText="true" indent="0" shrinkToFit="false"/>
      <protection locked="true" hidden="false"/>
    </xf>
    <xf numFmtId="164" fontId="15" fillId="0" borderId="0" xfId="0" applyFont="true" applyBorder="true" applyAlignment="true" applyProtection="true">
      <alignment horizontal="left" vertical="bottom" textRotation="0" wrapText="true" indent="0" shrinkToFit="false"/>
      <protection locked="true" hidden="false"/>
    </xf>
    <xf numFmtId="164" fontId="16" fillId="0" borderId="10" xfId="0" applyFont="true" applyBorder="true" applyAlignment="true" applyProtection="true">
      <alignment horizontal="general" vertical="top" textRotation="0" wrapText="false" indent="0" shrinkToFit="false"/>
      <protection locked="true" hidden="false"/>
    </xf>
    <xf numFmtId="164" fontId="0" fillId="0" borderId="2" xfId="0" applyFont="fals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top" textRotation="0" wrapText="false" indent="0" shrinkToFit="false"/>
      <protection locked="true" hidden="false"/>
    </xf>
    <xf numFmtId="164" fontId="0" fillId="0" borderId="2" xfId="0" applyFont="false" applyBorder="true" applyAlignment="true" applyProtection="true">
      <alignment horizontal="left" vertical="top" textRotation="0" wrapText="false" indent="0" shrinkToFit="false"/>
      <protection locked="true" hidden="false"/>
    </xf>
    <xf numFmtId="164" fontId="0" fillId="7" borderId="0" xfId="0" applyFont="false" applyBorder="true" applyAlignment="true" applyProtection="true">
      <alignment horizontal="general" vertical="top" textRotation="0" wrapText="true" indent="0" shrinkToFit="false"/>
      <protection locked="true" hidden="false"/>
    </xf>
    <xf numFmtId="164" fontId="17" fillId="7" borderId="5" xfId="0" applyFont="true" applyBorder="true" applyAlignment="true" applyProtection="true">
      <alignment horizontal="center" vertical="top" textRotation="0" wrapText="true" indent="0" shrinkToFit="false"/>
      <protection locked="true" hidden="false"/>
    </xf>
    <xf numFmtId="164" fontId="0" fillId="7" borderId="0" xfId="0" applyFont="false" applyBorder="true" applyAlignment="true" applyProtection="true">
      <alignment horizontal="general" vertical="top" textRotation="0" wrapText="false" indent="0" shrinkToFit="false"/>
      <protection locked="true" hidden="false"/>
    </xf>
    <xf numFmtId="164" fontId="0" fillId="7" borderId="0" xfId="0" applyFont="false" applyBorder="true" applyAlignment="true" applyProtection="true">
      <alignment horizontal="left" vertical="top" textRotation="0" wrapText="false" indent="0" shrinkToFit="false"/>
      <protection locked="true" hidden="false"/>
    </xf>
    <xf numFmtId="164" fontId="0" fillId="7" borderId="4" xfId="0" applyFont="false" applyBorder="true" applyAlignment="true" applyProtection="true">
      <alignment horizontal="general" vertical="top" textRotation="0" wrapText="true" indent="0" shrinkToFit="false"/>
      <protection locked="true" hidden="false"/>
    </xf>
    <xf numFmtId="164" fontId="18" fillId="8" borderId="11" xfId="0" applyFont="true" applyBorder="true" applyAlignment="true" applyProtection="true">
      <alignment horizontal="center" vertical="top" textRotation="0" wrapText="false" indent="0" shrinkToFit="false"/>
      <protection locked="true" hidden="false"/>
    </xf>
    <xf numFmtId="164" fontId="18" fillId="7" borderId="0" xfId="0" applyFont="true" applyBorder="true" applyAlignment="true" applyProtection="true">
      <alignment horizontal="general" vertical="top" textRotation="0" wrapText="true" indent="0" shrinkToFit="false"/>
      <protection locked="true" hidden="false"/>
    </xf>
    <xf numFmtId="164" fontId="19" fillId="9" borderId="12" xfId="0" applyFont="true" applyBorder="true" applyAlignment="true" applyProtection="true">
      <alignment horizontal="general" vertical="top" textRotation="0" wrapText="true" indent="0" shrinkToFit="false"/>
      <protection locked="true" hidden="false"/>
    </xf>
    <xf numFmtId="164" fontId="19" fillId="9" borderId="13" xfId="0" applyFont="true" applyBorder="true" applyAlignment="true" applyProtection="true">
      <alignment horizontal="general" vertical="top" textRotation="0" wrapText="true" indent="0" shrinkToFit="false"/>
      <protection locked="true" hidden="false"/>
    </xf>
    <xf numFmtId="164" fontId="19" fillId="9" borderId="14" xfId="0" applyFont="true" applyBorder="true" applyAlignment="true" applyProtection="true">
      <alignment horizontal="general" vertical="top" textRotation="0" wrapText="false" indent="0" shrinkToFit="false"/>
      <protection locked="true" hidden="false"/>
    </xf>
    <xf numFmtId="164" fontId="19" fillId="9" borderId="15" xfId="0" applyFont="true" applyBorder="true" applyAlignment="true" applyProtection="true">
      <alignment horizontal="general" vertical="top" textRotation="0" wrapText="false" indent="0" shrinkToFit="false"/>
      <protection locked="true" hidden="false"/>
    </xf>
    <xf numFmtId="164" fontId="19" fillId="9" borderId="16" xfId="0" applyFont="true" applyBorder="true" applyAlignment="true" applyProtection="true">
      <alignment horizontal="general" vertical="top" textRotation="0" wrapText="false" indent="0" shrinkToFit="false"/>
      <protection locked="true" hidden="false"/>
    </xf>
    <xf numFmtId="164" fontId="19" fillId="9" borderId="12" xfId="0" applyFont="true" applyBorder="true" applyAlignment="true" applyProtection="true">
      <alignment horizontal="general" vertical="top" textRotation="0" wrapText="false" indent="0" shrinkToFit="false"/>
      <protection locked="true" hidden="false"/>
    </xf>
    <xf numFmtId="164" fontId="19" fillId="9" borderId="17" xfId="0" applyFont="true" applyBorder="true" applyAlignment="true" applyProtection="true">
      <alignment horizontal="general" vertical="top" textRotation="0" wrapText="false" indent="0" shrinkToFit="false"/>
      <protection locked="true" hidden="false"/>
    </xf>
    <xf numFmtId="164" fontId="19" fillId="9" borderId="18" xfId="0" applyFont="true" applyBorder="true" applyAlignment="true" applyProtection="true">
      <alignment horizontal="general" vertical="top" textRotation="0" wrapText="false" indent="0" shrinkToFit="false"/>
      <protection locked="true" hidden="false"/>
    </xf>
    <xf numFmtId="164" fontId="19" fillId="9" borderId="19" xfId="0" applyFont="true" applyBorder="true" applyAlignment="true" applyProtection="true">
      <alignment horizontal="general" vertical="top" textRotation="0" wrapText="true" indent="0" shrinkToFit="false"/>
      <protection locked="true" hidden="false"/>
    </xf>
    <xf numFmtId="164" fontId="19" fillId="9" borderId="13" xfId="0" applyFont="true" applyBorder="true" applyAlignment="true" applyProtection="true">
      <alignment horizontal="left" vertical="top" textRotation="0" wrapText="false" indent="0" shrinkToFit="false"/>
      <protection locked="true" hidden="false"/>
    </xf>
    <xf numFmtId="164" fontId="19" fillId="9" borderId="16" xfId="0" applyFont="true" applyBorder="true" applyAlignment="true" applyProtection="true">
      <alignment horizontal="left" vertical="top" textRotation="0" wrapText="false" indent="0" shrinkToFit="false"/>
      <protection locked="true" hidden="false"/>
    </xf>
    <xf numFmtId="164" fontId="18" fillId="0" borderId="20" xfId="0" applyFont="true" applyBorder="true" applyAlignment="true" applyProtection="true">
      <alignment horizontal="general" vertical="top" textRotation="0" wrapText="true" indent="0" shrinkToFit="false"/>
      <protection locked="true" hidden="false"/>
    </xf>
    <xf numFmtId="164" fontId="0" fillId="4" borderId="21" xfId="22" applyFont="true" applyBorder="true" applyAlignment="true" applyProtection="true">
      <alignment horizontal="general" vertical="center" textRotation="0" wrapText="true" indent="0" shrinkToFit="false"/>
      <protection locked="true" hidden="false"/>
    </xf>
    <xf numFmtId="164" fontId="0" fillId="4" borderId="22" xfId="22" applyFont="true" applyBorder="true" applyAlignment="true" applyProtection="true">
      <alignment horizontal="left" vertical="center" textRotation="0" wrapText="true" indent="0" shrinkToFit="false"/>
      <protection locked="true" hidden="false"/>
    </xf>
    <xf numFmtId="164" fontId="0" fillId="4" borderId="23" xfId="22" applyFont="true" applyBorder="true" applyAlignment="true" applyProtection="true">
      <alignment horizontal="general" vertical="center" textRotation="0" wrapText="true" indent="0" shrinkToFit="false"/>
      <protection locked="true" hidden="false"/>
    </xf>
    <xf numFmtId="164" fontId="18" fillId="0" borderId="24" xfId="0" applyFont="true" applyBorder="true" applyAlignment="true" applyProtection="true">
      <alignment horizontal="general" vertical="top" textRotation="0" wrapText="false" indent="0" shrinkToFit="false"/>
      <protection locked="true" hidden="false"/>
    </xf>
    <xf numFmtId="164" fontId="18" fillId="0" borderId="20" xfId="0" applyFont="true" applyBorder="true" applyAlignment="true" applyProtection="true">
      <alignment horizontal="general" vertical="top" textRotation="0" wrapText="false" indent="0" shrinkToFit="false"/>
      <protection locked="true" hidden="false"/>
    </xf>
    <xf numFmtId="164" fontId="0" fillId="4" borderId="24" xfId="22" applyFont="true" applyBorder="true" applyAlignment="true" applyProtection="true">
      <alignment horizontal="general" vertical="center" textRotation="0" wrapText="true" indent="0" shrinkToFit="false"/>
      <protection locked="true" hidden="false"/>
    </xf>
    <xf numFmtId="164" fontId="0" fillId="4" borderId="20" xfId="22" applyFont="true" applyBorder="true" applyAlignment="true" applyProtection="true">
      <alignment horizontal="general" vertical="center" textRotation="0" wrapText="true" indent="0" shrinkToFit="false"/>
      <protection locked="true" hidden="false"/>
    </xf>
    <xf numFmtId="164" fontId="0" fillId="4" borderId="25" xfId="22" applyFont="true" applyBorder="true" applyAlignment="true" applyProtection="true">
      <alignment horizontal="general" vertical="center" textRotation="0" wrapText="true" indent="0" shrinkToFit="false"/>
      <protection locked="true" hidden="false"/>
    </xf>
    <xf numFmtId="165" fontId="0" fillId="4" borderId="21" xfId="22" applyFont="false" applyBorder="true" applyAlignment="true" applyProtection="true">
      <alignment horizontal="general" vertical="center" textRotation="0" wrapText="true" indent="0" shrinkToFit="false"/>
      <protection locked="true" hidden="false"/>
    </xf>
    <xf numFmtId="164" fontId="11" fillId="5" borderId="26" xfId="23" applyFont="true" applyBorder="true" applyAlignment="true" applyProtection="true">
      <alignment horizontal="general" vertical="top" textRotation="0" wrapText="true" indent="0" shrinkToFit="false"/>
      <protection locked="true" hidden="false"/>
    </xf>
    <xf numFmtId="164" fontId="0" fillId="4" borderId="27" xfId="22" applyFont="true" applyBorder="true" applyAlignment="true" applyProtection="true">
      <alignment horizontal="general" vertical="center" textRotation="0" wrapText="true" indent="0" shrinkToFit="false"/>
      <protection locked="true" hidden="false"/>
    </xf>
    <xf numFmtId="164" fontId="0" fillId="4" borderId="28" xfId="22" applyFont="true" applyBorder="true" applyAlignment="true" applyProtection="true">
      <alignment horizontal="left" vertical="center" textRotation="0" wrapText="true" indent="0" shrinkToFit="false"/>
      <protection locked="true" hidden="false"/>
    </xf>
    <xf numFmtId="164" fontId="0" fillId="4" borderId="29" xfId="22" applyFont="true" applyBorder="true" applyAlignment="true" applyProtection="true">
      <alignment horizontal="general" vertical="center" textRotation="0" wrapText="true" indent="0" shrinkToFit="false"/>
      <protection locked="true" hidden="false"/>
    </xf>
    <xf numFmtId="164" fontId="0" fillId="4" borderId="30" xfId="22" applyFont="true" applyBorder="true" applyAlignment="true" applyProtection="true">
      <alignment horizontal="general" vertical="center" textRotation="0" wrapText="true" indent="0" shrinkToFit="false"/>
      <protection locked="true" hidden="false"/>
    </xf>
    <xf numFmtId="164" fontId="0" fillId="4" borderId="26" xfId="22" applyFont="true" applyBorder="true" applyAlignment="true" applyProtection="true">
      <alignment horizontal="general" vertical="top" textRotation="0" wrapText="false" indent="0" shrinkToFit="false"/>
      <protection locked="true" hidden="false"/>
    </xf>
    <xf numFmtId="164" fontId="20" fillId="5" borderId="26" xfId="23" applyFont="true" applyBorder="true" applyAlignment="true" applyProtection="true">
      <alignment horizontal="general" vertical="center" textRotation="0" wrapText="true" indent="0" shrinkToFit="false"/>
      <protection locked="true" hidden="false"/>
    </xf>
    <xf numFmtId="164" fontId="0" fillId="4" borderId="30" xfId="22" applyFont="true" applyBorder="true" applyAlignment="true" applyProtection="true">
      <alignment horizontal="general" vertical="top" textRotation="0" wrapText="false" indent="0" shrinkToFit="false"/>
      <protection locked="true" hidden="false"/>
    </xf>
    <xf numFmtId="164" fontId="0" fillId="4" borderId="31" xfId="22" applyFont="true" applyBorder="true" applyAlignment="true" applyProtection="true">
      <alignment horizontal="general" vertical="center" textRotation="0" wrapText="true" indent="0" shrinkToFit="false"/>
      <protection locked="true" hidden="false"/>
    </xf>
    <xf numFmtId="165" fontId="0" fillId="4" borderId="27" xfId="22" applyFont="false" applyBorder="true" applyAlignment="true" applyProtection="true">
      <alignment horizontal="general" vertical="center" textRotation="0" wrapText="tru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0" fillId="8" borderId="11" xfId="0" applyFont="true" applyBorder="true" applyAlignment="true" applyProtection="true">
      <alignment horizontal="center" vertical="top" textRotation="0" wrapText="false" indent="0" shrinkToFit="false"/>
      <protection locked="true" hidden="false"/>
    </xf>
    <xf numFmtId="164" fontId="0" fillId="0" borderId="33" xfId="0" applyFont="false" applyBorder="true" applyAlignment="true" applyProtection="true">
      <alignment horizontal="general" vertical="top" textRotation="0" wrapText="false" indent="0" shrinkToFit="false"/>
      <protection locked="true" hidden="false"/>
    </xf>
    <xf numFmtId="164" fontId="21" fillId="0" borderId="32" xfId="0" applyFont="true" applyBorder="true" applyAlignment="true" applyProtection="true">
      <alignment horizontal="general" vertical="top" textRotation="0" wrapText="false" indent="0" shrinkToFit="false"/>
      <protection locked="true" hidden="false"/>
    </xf>
    <xf numFmtId="164" fontId="22" fillId="9" borderId="0" xfId="0" applyFont="true" applyBorder="true" applyAlignment="true" applyProtection="true">
      <alignment horizontal="general" vertical="top" textRotation="0" wrapText="true" indent="0" shrinkToFit="false"/>
      <protection locked="true" hidden="false"/>
    </xf>
    <xf numFmtId="164" fontId="22" fillId="9" borderId="32" xfId="0" applyFont="true" applyBorder="true" applyAlignment="true" applyProtection="true">
      <alignment horizontal="general" vertical="top" textRotation="0" wrapText="true" indent="0" shrinkToFit="false"/>
      <protection locked="true" hidden="false"/>
    </xf>
    <xf numFmtId="164" fontId="22" fillId="9" borderId="34" xfId="0" applyFont="true" applyBorder="true" applyAlignment="true" applyProtection="true">
      <alignment horizontal="general" vertical="top" textRotation="0" wrapText="false" indent="0" shrinkToFit="false"/>
      <protection locked="true" hidden="false"/>
    </xf>
    <xf numFmtId="164" fontId="22" fillId="9" borderId="35" xfId="0" applyFont="true" applyBorder="true" applyAlignment="true" applyProtection="true">
      <alignment horizontal="general" vertical="top" textRotation="0" wrapText="false" indent="0" shrinkToFit="false"/>
      <protection locked="true" hidden="false"/>
    </xf>
    <xf numFmtId="164" fontId="23" fillId="9" borderId="18" xfId="0" applyFont="true" applyBorder="true" applyAlignment="true" applyProtection="true">
      <alignment horizontal="general" vertical="top" textRotation="0" wrapText="false" indent="0" shrinkToFit="false"/>
      <protection locked="true" hidden="false"/>
    </xf>
    <xf numFmtId="164" fontId="22" fillId="9" borderId="36" xfId="0" applyFont="true" applyBorder="true" applyAlignment="true" applyProtection="true">
      <alignment horizontal="left" vertical="top" textRotation="0" wrapText="false" indent="0" shrinkToFit="false"/>
      <protection locked="true" hidden="false"/>
    </xf>
    <xf numFmtId="164" fontId="22" fillId="9" borderId="37" xfId="0" applyFont="true" applyBorder="true" applyAlignment="true" applyProtection="true">
      <alignment horizontal="left"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24" fillId="0" borderId="32" xfId="0" applyFont="true" applyBorder="true" applyAlignment="true" applyProtection="true">
      <alignment horizontal="right" vertical="center" textRotation="0" wrapText="false" indent="0" shrinkToFit="false"/>
      <protection locked="true" hidden="false"/>
    </xf>
    <xf numFmtId="164" fontId="0" fillId="0" borderId="38" xfId="0" applyFont="true" applyBorder="true" applyAlignment="true" applyProtection="true">
      <alignment horizontal="general" vertical="top" textRotation="0" wrapText="true" indent="0" shrinkToFit="false"/>
      <protection locked="true" hidden="false"/>
    </xf>
    <xf numFmtId="164" fontId="0" fillId="4" borderId="8" xfId="22" applyFont="false" applyBorder="true" applyAlignment="true" applyProtection="true">
      <alignment horizontal="general" vertical="top" textRotation="0" wrapText="true" indent="0" shrinkToFit="false"/>
      <protection locked="false" hidden="false"/>
    </xf>
    <xf numFmtId="164" fontId="0" fillId="4" borderId="39" xfId="22" applyFont="false" applyBorder="true" applyAlignment="true" applyProtection="true">
      <alignment horizontal="left" vertical="top" textRotation="0" wrapText="true" indent="0" shrinkToFit="false"/>
      <protection locked="false" hidden="false"/>
    </xf>
    <xf numFmtId="164" fontId="0" fillId="4" borderId="40" xfId="22" applyFont="false" applyBorder="true" applyAlignment="true" applyProtection="true">
      <alignment horizontal="general" vertical="top" textRotation="0" wrapText="false" indent="0" shrinkToFit="false"/>
      <protection locked="false" hidden="false"/>
    </xf>
    <xf numFmtId="164" fontId="25" fillId="0" borderId="41" xfId="0" applyFont="true" applyBorder="true" applyAlignment="true" applyProtection="true">
      <alignment horizontal="general" vertical="top" textRotation="0" wrapText="true" indent="0" shrinkToFit="false"/>
      <protection locked="false" hidden="false"/>
    </xf>
    <xf numFmtId="164" fontId="25" fillId="0" borderId="42" xfId="0" applyFont="true" applyBorder="true" applyAlignment="true" applyProtection="true">
      <alignment horizontal="general" vertical="top" textRotation="0" wrapText="false" indent="0" shrinkToFit="false"/>
      <protection locked="false" hidden="false"/>
    </xf>
    <xf numFmtId="164" fontId="0" fillId="4" borderId="43" xfId="22" applyFont="true" applyBorder="true" applyAlignment="true" applyProtection="true">
      <alignment horizontal="general" vertical="top" textRotation="0" wrapText="true" indent="0" shrinkToFit="false"/>
      <protection locked="false" hidden="false"/>
    </xf>
    <xf numFmtId="165" fontId="0" fillId="4" borderId="8" xfId="22" applyFont="false" applyBorder="true" applyAlignment="true" applyProtection="true">
      <alignment horizontal="left" vertical="top" textRotation="0" wrapText="false" indent="0" shrinkToFit="false"/>
      <protection locked="false" hidden="false"/>
    </xf>
    <xf numFmtId="164" fontId="0" fillId="4" borderId="43" xfId="22" applyFont="false" applyBorder="true" applyAlignment="true" applyProtection="true">
      <alignment horizontal="left" vertical="top" textRotation="0" wrapText="false" indent="0" shrinkToFit="false"/>
      <protection locked="false" hidden="false"/>
    </xf>
    <xf numFmtId="164" fontId="26" fillId="0" borderId="38" xfId="0" applyFont="true" applyBorder="true" applyAlignment="true" applyProtection="true">
      <alignment horizontal="center" vertical="top" textRotation="0" wrapText="true" indent="0" shrinkToFit="false"/>
      <protection locked="true" hidden="false"/>
    </xf>
    <xf numFmtId="164" fontId="26" fillId="0" borderId="0" xfId="0"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4" borderId="43" xfId="22" applyFont="false" applyBorder="true" applyAlignment="true" applyProtection="true">
      <alignment horizontal="general" vertical="top" textRotation="0" wrapText="true" indent="0" shrinkToFit="false"/>
      <protection locked="false" hidden="false"/>
    </xf>
    <xf numFmtId="164" fontId="26" fillId="0" borderId="32" xfId="0"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4" borderId="8" xfId="22" applyFont="false" applyBorder="true" applyAlignment="true" applyProtection="true">
      <alignment horizontal="left" vertical="top" textRotation="0" wrapText="true" indent="0" shrinkToFit="false"/>
      <protection locked="false" hidden="false"/>
    </xf>
    <xf numFmtId="164" fontId="0" fillId="4" borderId="44" xfId="22" applyFont="false" applyBorder="true" applyAlignment="true" applyProtection="true">
      <alignment horizontal="general" vertical="top" textRotation="0" wrapText="false" indent="0" shrinkToFit="false"/>
      <protection locked="false" hidden="false"/>
    </xf>
    <xf numFmtId="164" fontId="26" fillId="0" borderId="0" xfId="0" applyFont="true" applyBorder="true" applyAlignment="true" applyProtection="true">
      <alignment horizontal="center" vertical="top" textRotation="0" wrapText="true" indent="0" shrinkToFit="false"/>
      <protection locked="true" hidden="false"/>
    </xf>
    <xf numFmtId="164" fontId="0" fillId="4" borderId="45" xfId="22" applyFont="false" applyBorder="true" applyAlignment="true" applyProtection="true">
      <alignment horizontal="general" vertical="top" textRotation="0" wrapText="true" indent="0" shrinkToFit="false"/>
      <protection locked="false" hidden="false"/>
    </xf>
    <xf numFmtId="164" fontId="0" fillId="4" borderId="45" xfId="22" applyFont="false" applyBorder="true" applyAlignment="true" applyProtection="true">
      <alignment horizontal="left" vertical="top" textRotation="0" wrapText="true" indent="0" shrinkToFit="false"/>
      <protection locked="false" hidden="false"/>
    </xf>
    <xf numFmtId="164" fontId="0" fillId="4" borderId="46" xfId="22" applyFont="false" applyBorder="true" applyAlignment="true" applyProtection="true">
      <alignment horizontal="general" vertical="top" textRotation="0" wrapText="false" indent="0" shrinkToFit="false"/>
      <protection locked="false" hidden="false"/>
    </xf>
    <xf numFmtId="164" fontId="0" fillId="4" borderId="47" xfId="22" applyFont="false" applyBorder="true" applyAlignment="true" applyProtection="true">
      <alignment horizontal="general" vertical="top" textRotation="0" wrapText="false" indent="0" shrinkToFit="false"/>
      <protection locked="false" hidden="false"/>
    </xf>
    <xf numFmtId="164" fontId="25" fillId="0" borderId="30" xfId="0" applyFont="true" applyBorder="true" applyAlignment="true" applyProtection="true">
      <alignment horizontal="general" vertical="top" textRotation="0" wrapText="true" indent="0" shrinkToFit="false"/>
      <protection locked="false" hidden="false"/>
    </xf>
    <xf numFmtId="165" fontId="0" fillId="4" borderId="45" xfId="22" applyFont="false" applyBorder="true" applyAlignment="true" applyProtection="true">
      <alignment horizontal="left" vertical="top" textRotation="0" wrapText="false" indent="0" shrinkToFit="false"/>
      <protection locked="false" hidden="false"/>
    </xf>
    <xf numFmtId="164" fontId="0" fillId="4" borderId="48" xfId="22" applyFont="false" applyBorder="true" applyAlignment="true" applyProtection="true">
      <alignment horizontal="left" vertical="top" textRotation="0" wrapText="false" indent="0" shrinkToFit="false"/>
      <protection locked="false" hidden="false"/>
    </xf>
    <xf numFmtId="164" fontId="26" fillId="0" borderId="49" xfId="0" applyFont="true" applyBorder="true" applyAlignment="true" applyProtection="true">
      <alignment horizontal="center" vertical="top" textRotation="0" wrapText="true" indent="0" shrinkToFit="false"/>
      <protection locked="true" hidden="false"/>
    </xf>
    <xf numFmtId="164" fontId="0" fillId="0" borderId="49" xfId="0" applyFont="false" applyBorder="true" applyAlignment="true" applyProtection="true">
      <alignment horizontal="general" vertical="top" textRotation="0" wrapText="false" indent="0" shrinkToFit="false"/>
      <protection locked="true" hidden="false"/>
    </xf>
    <xf numFmtId="164" fontId="0" fillId="0" borderId="5" xfId="0" applyFont="false" applyBorder="true" applyAlignment="true" applyProtection="true">
      <alignment horizontal="general" vertical="top" textRotation="0" wrapText="false" indent="0" shrinkToFit="false"/>
      <protection locked="true" hidden="false"/>
    </xf>
    <xf numFmtId="164" fontId="27" fillId="10" borderId="32" xfId="0" applyFont="true" applyBorder="true" applyAlignment="true" applyProtection="true">
      <alignment horizontal="general" vertical="top" textRotation="0" wrapText="false" indent="0" shrinkToFit="false"/>
      <protection locked="true" hidden="false"/>
    </xf>
    <xf numFmtId="164" fontId="0" fillId="10" borderId="0" xfId="0" applyFont="false" applyBorder="true" applyAlignment="true" applyProtection="true">
      <alignment horizontal="general" vertical="top" textRotation="0" wrapText="true" indent="0" shrinkToFit="false"/>
      <protection locked="true" hidden="false"/>
    </xf>
    <xf numFmtId="164" fontId="0" fillId="10" borderId="0" xfId="0" applyFont="false" applyBorder="true" applyAlignment="true" applyProtection="true">
      <alignment horizontal="general" vertical="top" textRotation="0" wrapText="false" indent="0" shrinkToFit="false"/>
      <protection locked="true" hidden="false"/>
    </xf>
    <xf numFmtId="164" fontId="0" fillId="10" borderId="0" xfId="0" applyFont="false" applyBorder="true" applyAlignment="true" applyProtection="true">
      <alignment horizontal="left" vertical="top" textRotation="0" wrapText="false" indent="0" shrinkToFit="false"/>
      <protection locked="true" hidden="false"/>
    </xf>
    <xf numFmtId="164" fontId="0" fillId="10" borderId="0" xfId="0" applyFont="false" applyBorder="false" applyAlignment="true" applyProtection="true">
      <alignment horizontal="general" vertical="top" textRotation="0" wrapText="false" indent="0" shrinkToFit="false"/>
      <protection locked="true" hidden="false"/>
    </xf>
    <xf numFmtId="164" fontId="25" fillId="0" borderId="20" xfId="0" applyFont="true" applyBorder="true" applyAlignment="true" applyProtection="false">
      <alignment horizontal="general" vertical="top" textRotation="0" wrapText="false" indent="0" shrinkToFit="false"/>
      <protection locked="true" hidden="false"/>
    </xf>
    <xf numFmtId="164" fontId="0" fillId="4" borderId="24" xfId="22" applyFont="true" applyBorder="true" applyAlignment="true" applyProtection="true">
      <alignment horizontal="general" vertical="top" textRotation="0" wrapText="false" indent="0" shrinkToFit="false"/>
      <protection locked="true" hidden="false"/>
    </xf>
    <xf numFmtId="164" fontId="0" fillId="4" borderId="20" xfId="22" applyFont="true" applyBorder="true" applyAlignment="true" applyProtection="true">
      <alignment horizontal="general" vertical="top" textRotation="0" wrapText="false" indent="0" shrinkToFit="false"/>
      <protection locked="true" hidden="false"/>
    </xf>
    <xf numFmtId="164" fontId="25" fillId="0" borderId="24" xfId="0" applyFont="true" applyBorder="true" applyAlignment="true" applyProtection="false">
      <alignment horizontal="general" vertical="top" textRotation="0" wrapText="false" indent="0" shrinkToFit="false"/>
      <protection locked="true" hidden="false"/>
    </xf>
    <xf numFmtId="164" fontId="18" fillId="0" borderId="26" xfId="0" applyFont="true" applyBorder="true" applyAlignment="true" applyProtection="true">
      <alignment horizontal="general" vertical="top" textRotation="0" wrapText="true" indent="0" shrinkToFit="false"/>
      <protection locked="true" hidden="false"/>
    </xf>
    <xf numFmtId="164" fontId="25" fillId="0" borderId="30" xfId="0" applyFont="true" applyBorder="true" applyAlignment="true" applyProtection="false">
      <alignment horizontal="general" vertical="top" textRotation="0" wrapText="false" indent="0" shrinkToFit="false"/>
      <protection locked="true" hidden="false"/>
    </xf>
    <xf numFmtId="164" fontId="0" fillId="4" borderId="26" xfId="22" applyFont="true" applyBorder="true" applyAlignment="true" applyProtection="true">
      <alignment horizontal="general" vertical="center" textRotation="0" wrapText="true" indent="0" shrinkToFit="false"/>
      <protection locked="true" hidden="false"/>
    </xf>
    <xf numFmtId="164" fontId="18" fillId="0" borderId="30" xfId="0" applyFont="true" applyBorder="true" applyAlignment="true" applyProtection="true">
      <alignment horizontal="general" vertical="top" textRotation="0" wrapText="false" indent="0" shrinkToFit="false"/>
      <protection locked="true" hidden="false"/>
    </xf>
    <xf numFmtId="164" fontId="0" fillId="8" borderId="50" xfId="0" applyFont="true" applyBorder="true" applyAlignment="true" applyProtection="true">
      <alignment horizontal="center" vertical="top" textRotation="0" wrapText="false" indent="0" shrinkToFit="false"/>
      <protection locked="true" hidden="false"/>
    </xf>
    <xf numFmtId="164" fontId="28" fillId="9" borderId="33" xfId="0" applyFont="true" applyBorder="true" applyAlignment="true" applyProtection="true">
      <alignment horizontal="general" vertical="top" textRotation="0" wrapText="true" indent="0" shrinkToFit="false"/>
      <protection locked="true" hidden="false"/>
    </xf>
    <xf numFmtId="164" fontId="28" fillId="9" borderId="51" xfId="0" applyFont="true" applyBorder="true" applyAlignment="true" applyProtection="true">
      <alignment horizontal="general" vertical="top" textRotation="0" wrapText="true" indent="0" shrinkToFit="false"/>
      <protection locked="true" hidden="false"/>
    </xf>
    <xf numFmtId="164" fontId="28" fillId="9" borderId="17" xfId="0" applyFont="true" applyBorder="true" applyAlignment="true" applyProtection="true">
      <alignment horizontal="general" vertical="top" textRotation="0" wrapText="false" indent="0" shrinkToFit="false"/>
      <protection locked="true" hidden="false"/>
    </xf>
    <xf numFmtId="164" fontId="28" fillId="9" borderId="18" xfId="0" applyFont="true" applyBorder="true" applyAlignment="true" applyProtection="true">
      <alignment horizontal="general" vertical="top" textRotation="0" wrapText="false" indent="0" shrinkToFit="false"/>
      <protection locked="true" hidden="false"/>
    </xf>
    <xf numFmtId="164" fontId="28" fillId="9" borderId="52" xfId="0" applyFont="true" applyBorder="true" applyAlignment="true" applyProtection="true">
      <alignment horizontal="general" vertical="top" textRotation="0" wrapText="false" indent="0" shrinkToFit="false"/>
      <protection locked="true" hidden="false"/>
    </xf>
    <xf numFmtId="164" fontId="28" fillId="9" borderId="53" xfId="0" applyFont="true" applyBorder="true" applyAlignment="true" applyProtection="true">
      <alignment horizontal="general" vertical="top" textRotation="0" wrapText="false" indent="0" shrinkToFit="false"/>
      <protection locked="true" hidden="false"/>
    </xf>
    <xf numFmtId="164" fontId="28" fillId="9" borderId="54" xfId="0" applyFont="true" applyBorder="true" applyAlignment="true" applyProtection="true">
      <alignment horizontal="general" vertical="top" textRotation="0" wrapText="true" indent="0" shrinkToFit="false"/>
      <protection locked="true" hidden="false"/>
    </xf>
    <xf numFmtId="164" fontId="28" fillId="9" borderId="54" xfId="0" applyFont="true" applyBorder="true" applyAlignment="true" applyProtection="true">
      <alignment horizontal="left" vertical="top" textRotation="0" wrapText="false" indent="0" shrinkToFit="false"/>
      <protection locked="true" hidden="false"/>
    </xf>
    <xf numFmtId="164" fontId="28" fillId="9" borderId="53" xfId="0" applyFont="true" applyBorder="true" applyAlignment="true" applyProtection="true">
      <alignment horizontal="left" vertical="top" textRotation="0" wrapText="false" indent="0" shrinkToFit="false"/>
      <protection locked="true" hidden="false"/>
    </xf>
    <xf numFmtId="164" fontId="28" fillId="9" borderId="55" xfId="0" applyFont="true" applyBorder="true" applyAlignment="true" applyProtection="true">
      <alignment horizontal="general" vertical="top" textRotation="0" wrapText="true" indent="0" shrinkToFit="false"/>
      <protection locked="true" hidden="false"/>
    </xf>
    <xf numFmtId="164" fontId="0" fillId="0" borderId="33" xfId="0" applyFont="true" applyBorder="true" applyAlignment="true" applyProtection="true">
      <alignment horizontal="general" vertical="top" textRotation="0" wrapText="false" indent="0" shrinkToFit="false"/>
      <protection locked="true" hidden="false"/>
    </xf>
    <xf numFmtId="164" fontId="0" fillId="0" borderId="56" xfId="0" applyFont="false" applyBorder="true" applyAlignment="true" applyProtection="true">
      <alignment horizontal="general" vertical="top" textRotation="0" wrapText="true" indent="0" shrinkToFit="false"/>
      <protection locked="true" hidden="false"/>
    </xf>
    <xf numFmtId="164" fontId="25" fillId="0" borderId="20" xfId="0" applyFont="true" applyBorder="true" applyAlignment="true" applyProtection="true">
      <alignment horizontal="general" vertical="top" textRotation="0" wrapText="false" indent="0" shrinkToFit="false"/>
      <protection locked="false" hidden="false"/>
    </xf>
    <xf numFmtId="164" fontId="0" fillId="4" borderId="40" xfId="22" applyFont="true" applyBorder="true" applyAlignment="true" applyProtection="true">
      <alignment horizontal="general" vertical="top" textRotation="0" wrapText="false" indent="0" shrinkToFit="false"/>
      <protection locked="false" hidden="false"/>
    </xf>
    <xf numFmtId="164" fontId="25" fillId="0" borderId="24" xfId="0" applyFont="true" applyBorder="true" applyAlignment="true" applyProtection="true">
      <alignment horizontal="general" vertical="top" textRotation="0" wrapText="true" indent="0" shrinkToFit="false"/>
      <protection locked="false" hidden="false"/>
    </xf>
    <xf numFmtId="164" fontId="26" fillId="0" borderId="25" xfId="0" applyFont="true" applyBorder="true" applyAlignment="true" applyProtection="true">
      <alignment horizontal="center" vertical="top" textRotation="0" wrapText="true" indent="0" shrinkToFit="false"/>
      <protection locked="true" hidden="false"/>
    </xf>
    <xf numFmtId="164" fontId="26" fillId="0" borderId="0" xfId="0" applyFont="true" applyBorder="true" applyAlignment="true" applyProtection="true">
      <alignment horizontal="center" vertical="top" textRotation="0" wrapText="true" indent="0" shrinkToFit="false"/>
      <protection locked="true" hidden="false"/>
    </xf>
    <xf numFmtId="164" fontId="0" fillId="4" borderId="57" xfId="22" applyFont="false" applyBorder="true" applyAlignment="true" applyProtection="true">
      <alignment horizontal="general" vertical="top" textRotation="0" wrapText="false" indent="0" shrinkToFit="false"/>
      <protection locked="false" hidden="false"/>
    </xf>
    <xf numFmtId="164" fontId="25" fillId="0" borderId="30" xfId="0" applyFont="true" applyBorder="true" applyAlignment="true" applyProtection="true">
      <alignment horizontal="general" vertical="top" textRotation="0" wrapText="true" indent="0" shrinkToFit="false"/>
      <protection locked="false" hidden="false"/>
    </xf>
    <xf numFmtId="164" fontId="26" fillId="0" borderId="49" xfId="0" applyFont="true" applyBorder="true" applyAlignment="true" applyProtection="true">
      <alignment horizontal="center" vertical="top" textRotation="0" wrapText="false" indent="0" shrinkToFit="false"/>
      <protection locked="true" hidden="false"/>
    </xf>
    <xf numFmtId="164" fontId="0" fillId="0" borderId="5" xfId="0" applyFont="false" applyBorder="true" applyAlignment="true" applyProtection="true">
      <alignment horizontal="general" vertical="top" textRotation="0" wrapText="true" indent="0" shrinkToFit="false"/>
      <protection locked="true" hidden="false"/>
    </xf>
    <xf numFmtId="164" fontId="0" fillId="0" borderId="5" xfId="0" applyFont="false" applyBorder="true" applyAlignment="true" applyProtection="true">
      <alignment horizontal="left" vertical="top" textRotation="0" wrapText="false" indent="0" shrinkToFit="false"/>
      <protection locked="true" hidden="false"/>
    </xf>
    <xf numFmtId="164" fontId="26" fillId="10" borderId="32" xfId="0" applyFont="true" applyBorder="true" applyAlignment="true" applyProtection="true">
      <alignment horizontal="center" vertical="top" textRotation="0" wrapText="false" indent="0" shrinkToFit="false"/>
      <protection locked="true" hidden="false"/>
    </xf>
    <xf numFmtId="164" fontId="0" fillId="7" borderId="4" xfId="0" applyFont="false" applyBorder="true" applyAlignment="true" applyProtection="true">
      <alignment horizontal="left" vertical="top" textRotation="0" wrapText="false" indent="0" shrinkToFit="false"/>
      <protection locked="true" hidden="false"/>
    </xf>
    <xf numFmtId="164" fontId="0" fillId="4" borderId="27" xfId="22" applyFont="true" applyBorder="true" applyAlignment="true" applyProtection="true">
      <alignment horizontal="left" vertical="center" textRotation="0" wrapText="true" indent="0" shrinkToFit="false"/>
      <protection locked="true" hidden="false"/>
    </xf>
    <xf numFmtId="164" fontId="18" fillId="0" borderId="27" xfId="0" applyFont="true" applyBorder="true" applyAlignment="true" applyProtection="true">
      <alignment horizontal="general" vertical="top" textRotation="0" wrapText="false" indent="0" shrinkToFit="false"/>
      <protection locked="true" hidden="false"/>
    </xf>
    <xf numFmtId="164" fontId="28" fillId="9" borderId="17" xfId="0" applyFont="true" applyBorder="true" applyAlignment="true" applyProtection="true">
      <alignment horizontal="general" vertical="top" textRotation="0" wrapText="true" indent="0" shrinkToFit="false"/>
      <protection locked="true" hidden="false"/>
    </xf>
    <xf numFmtId="164" fontId="28" fillId="9" borderId="58" xfId="0" applyFont="true" applyBorder="true" applyAlignment="true" applyProtection="true">
      <alignment horizontal="left" vertical="top" textRotation="0" wrapText="false" indent="0" shrinkToFit="false"/>
      <protection locked="true" hidden="false"/>
    </xf>
    <xf numFmtId="164" fontId="28" fillId="9" borderId="18" xfId="0" applyFont="true" applyBorder="true" applyAlignment="true" applyProtection="true">
      <alignment horizontal="left" vertical="top" textRotation="0" wrapText="false" indent="0" shrinkToFit="false"/>
      <protection locked="true" hidden="false"/>
    </xf>
    <xf numFmtId="164" fontId="28" fillId="9" borderId="59" xfId="0" applyFont="true" applyBorder="true" applyAlignment="true" applyProtection="true">
      <alignment horizontal="general" vertical="top" textRotation="0" wrapText="true" indent="0" shrinkToFit="false"/>
      <protection locked="true" hidden="false"/>
    </xf>
    <xf numFmtId="164" fontId="26" fillId="0" borderId="33" xfId="0"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false" hidden="false"/>
    </xf>
    <xf numFmtId="164" fontId="29" fillId="0" borderId="24" xfId="0" applyFont="true" applyBorder="true" applyAlignment="true" applyProtection="true">
      <alignment horizontal="general" vertical="top" textRotation="0" wrapText="true" indent="0" shrinkToFit="false"/>
      <protection locked="false" hidden="false"/>
    </xf>
    <xf numFmtId="164" fontId="26" fillId="0" borderId="60" xfId="0" applyFont="true" applyBorder="true" applyAlignment="true" applyProtection="true">
      <alignment horizontal="center" vertical="top" textRotation="0" wrapText="true" indent="0" shrinkToFit="false"/>
      <protection locked="true" hidden="false"/>
    </xf>
    <xf numFmtId="164" fontId="0" fillId="0" borderId="6" xfId="0" applyFont="false" applyBorder="true" applyAlignment="true" applyProtection="true">
      <alignment horizontal="general" vertical="bottom" textRotation="0" wrapText="true" indent="0" shrinkToFit="false"/>
      <protection locked="false" hidden="false"/>
    </xf>
    <xf numFmtId="164" fontId="29" fillId="0" borderId="30" xfId="0" applyFont="true" applyBorder="true" applyAlignment="true" applyProtection="true">
      <alignment horizontal="general" vertical="top" textRotation="0" wrapText="true" indent="0" shrinkToFit="false"/>
      <protection locked="false" hidden="false"/>
    </xf>
    <xf numFmtId="164" fontId="26" fillId="0" borderId="61" xfId="0" applyFont="true" applyBorder="true" applyAlignment="true" applyProtection="true">
      <alignment horizontal="center" vertical="top" textRotation="0" wrapText="true" indent="0" shrinkToFit="false"/>
      <protection locked="true" hidden="false"/>
    </xf>
    <xf numFmtId="164" fontId="0" fillId="0" borderId="2"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28" fillId="9" borderId="15" xfId="0" applyFont="true" applyBorder="true" applyAlignment="true" applyProtection="true">
      <alignment horizontal="general" vertical="top" textRotation="0" wrapText="true" indent="0" shrinkToFit="false"/>
      <protection locked="true" hidden="false"/>
    </xf>
    <xf numFmtId="164" fontId="28" fillId="9" borderId="62" xfId="0" applyFont="true" applyBorder="true" applyAlignment="true" applyProtection="true">
      <alignment horizontal="general" vertical="top" textRotation="0" wrapText="false" indent="0" shrinkToFit="false"/>
      <protection locked="true" hidden="false"/>
    </xf>
    <xf numFmtId="164" fontId="28" fillId="9" borderId="63" xfId="0" applyFont="true" applyBorder="true" applyAlignment="true" applyProtection="true">
      <alignment horizontal="general" vertical="top" textRotation="0" wrapText="false" indent="0" shrinkToFit="false"/>
      <protection locked="true" hidden="false"/>
    </xf>
    <xf numFmtId="164" fontId="28" fillId="9" borderId="64" xfId="0" applyFont="true" applyBorder="true" applyAlignment="true" applyProtection="true">
      <alignment horizontal="general" vertical="top" textRotation="0" wrapText="false" indent="0" shrinkToFit="false"/>
      <protection locked="true" hidden="false"/>
    </xf>
    <xf numFmtId="164" fontId="24" fillId="0" borderId="32" xfId="0" applyFont="true" applyBorder="true" applyAlignment="true" applyProtection="true">
      <alignment horizontal="general" vertical="center" textRotation="0" wrapText="true" indent="0" shrinkToFit="false"/>
      <protection locked="true" hidden="false"/>
    </xf>
    <xf numFmtId="164" fontId="0" fillId="4" borderId="8" xfId="22" applyFont="true" applyBorder="true" applyAlignment="true" applyProtection="true">
      <alignment horizontal="general" vertical="top" textRotation="0" wrapText="false" indent="0" shrinkToFit="false"/>
      <protection locked="false" hidden="false"/>
    </xf>
    <xf numFmtId="165" fontId="0" fillId="4" borderId="8" xfId="22" applyFont="false" applyBorder="true" applyAlignment="true" applyProtection="true">
      <alignment horizontal="general" vertical="top" textRotation="0" wrapText="false" indent="0" shrinkToFit="false"/>
      <protection locked="false" hidden="false"/>
    </xf>
    <xf numFmtId="164" fontId="0" fillId="0" borderId="23" xfId="0" applyFont="false" applyBorder="true" applyAlignment="true" applyProtection="true">
      <alignment horizontal="general" vertical="top" textRotation="0" wrapText="false" indent="0" shrinkToFit="false"/>
      <protection locked="true" hidden="false"/>
    </xf>
    <xf numFmtId="164" fontId="0" fillId="0" borderId="29" xfId="0" applyFont="false" applyBorder="true" applyAlignment="true" applyProtection="true">
      <alignment horizontal="general" vertical="top" textRotation="0" wrapText="false" indent="0" shrinkToFit="false"/>
      <protection locked="true" hidden="false"/>
    </xf>
    <xf numFmtId="164" fontId="0" fillId="4" borderId="65" xfId="22" applyFont="false" applyBorder="true" applyAlignment="true" applyProtection="true">
      <alignment horizontal="general" vertical="top" textRotation="0" wrapText="false" indent="0" shrinkToFit="false"/>
      <protection locked="false" hidden="false"/>
    </xf>
    <xf numFmtId="165" fontId="0" fillId="4" borderId="65" xfId="22" applyFont="false" applyBorder="true" applyAlignment="true" applyProtection="true">
      <alignment horizontal="general" vertical="top" textRotation="0" wrapText="false" indent="0" shrinkToFit="false"/>
      <protection locked="fals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30" fillId="0" borderId="2" xfId="0" applyFont="true" applyBorder="true" applyAlignment="false" applyProtection="false">
      <alignment horizontal="general" vertical="bottom" textRotation="0" wrapText="false" indent="0" shrinkToFit="false"/>
      <protection locked="true" hidden="false"/>
    </xf>
    <xf numFmtId="164" fontId="21"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26" fillId="8" borderId="1" xfId="0" applyFont="true" applyBorder="true" applyAlignment="true" applyProtection="false">
      <alignment horizontal="center"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30" fillId="0" borderId="0" xfId="0" applyFont="true" applyBorder="true" applyAlignment="true" applyProtection="false">
      <alignment horizontal="general" vertical="top" textRotation="0" wrapText="false" indent="0" shrinkToFit="false"/>
      <protection locked="true" hidden="false"/>
    </xf>
    <xf numFmtId="164" fontId="21" fillId="0" borderId="0" xfId="0" applyFont="true" applyBorder="true" applyAlignment="true" applyProtection="false">
      <alignment horizontal="general" vertical="top" textRotation="0" wrapText="true" indent="0" shrinkToFit="false"/>
      <protection locked="true" hidden="false"/>
    </xf>
    <xf numFmtId="164" fontId="28" fillId="9" borderId="62" xfId="0" applyFont="true" applyBorder="true" applyAlignment="true" applyProtection="false">
      <alignment horizontal="general" vertical="top" textRotation="0" wrapText="false" indent="0" shrinkToFit="false"/>
      <protection locked="true" hidden="false"/>
    </xf>
    <xf numFmtId="164" fontId="21" fillId="0" borderId="21" xfId="0" applyFont="true" applyBorder="true" applyAlignment="true" applyProtection="false">
      <alignment horizontal="general" vertical="top" textRotation="0" wrapText="true" indent="0" shrinkToFit="false"/>
      <protection locked="true" hidden="false"/>
    </xf>
    <xf numFmtId="164" fontId="30" fillId="0" borderId="21" xfId="0" applyFont="true" applyBorder="true" applyAlignment="true" applyProtection="false">
      <alignment horizontal="general" vertical="top" textRotation="0" wrapText="tru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1" fillId="0" borderId="21" xfId="0" applyFont="true" applyBorder="true" applyAlignment="true" applyProtection="false">
      <alignment horizontal="general" vertical="bottom" textRotation="0" wrapText="tru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21" fillId="0" borderId="5" xfId="0" applyFont="true" applyBorder="true" applyAlignment="false" applyProtection="false">
      <alignment horizontal="general" vertical="bottom" textRotation="0" wrapText="false" indent="0" shrinkToFit="false"/>
      <protection locked="true" hidden="false"/>
    </xf>
    <xf numFmtId="164" fontId="21"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26"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true" indent="0" shrinkToFit="false"/>
      <protection locked="true" hidden="false"/>
    </xf>
    <xf numFmtId="164" fontId="31" fillId="11" borderId="0" xfId="0" applyFont="true" applyBorder="true" applyAlignment="true" applyProtection="false">
      <alignment horizontal="center" vertical="center" textRotation="0" wrapText="false" indent="0" shrinkToFit="false"/>
      <protection locked="true" hidden="false"/>
    </xf>
    <xf numFmtId="164" fontId="6" fillId="10" borderId="12" xfId="0" applyFont="true" applyBorder="true" applyAlignment="true" applyProtection="false">
      <alignment horizontal="center" vertical="center" textRotation="0" wrapText="true" indent="0" shrinkToFit="false"/>
      <protection locked="true" hidden="false"/>
    </xf>
    <xf numFmtId="164" fontId="6" fillId="10" borderId="13" xfId="0" applyFont="true" applyBorder="true" applyAlignment="true" applyProtection="false">
      <alignment horizontal="center" vertical="center" textRotation="0" wrapText="true" indent="0" shrinkToFit="false"/>
      <protection locked="true" hidden="false"/>
    </xf>
    <xf numFmtId="164" fontId="6" fillId="10" borderId="16" xfId="0" applyFont="true" applyBorder="true" applyAlignment="true" applyProtection="false">
      <alignment horizontal="center" vertical="center" textRotation="0" wrapText="true" indent="0" shrinkToFit="false"/>
      <protection locked="true" hidden="false"/>
    </xf>
    <xf numFmtId="164" fontId="26" fillId="6" borderId="42" xfId="0" applyFont="true" applyBorder="true" applyAlignment="true" applyProtection="false">
      <alignment horizontal="center" vertical="center" textRotation="0" wrapText="true" indent="0" shrinkToFit="false"/>
      <protection locked="true" hidden="false"/>
    </xf>
    <xf numFmtId="164" fontId="26" fillId="6" borderId="66" xfId="0" applyFont="true" applyBorder="true" applyAlignment="true" applyProtection="false">
      <alignment horizontal="center" vertical="center" textRotation="0" wrapText="true" indent="0" shrinkToFit="false"/>
      <protection locked="true" hidden="false"/>
    </xf>
    <xf numFmtId="164" fontId="0" fillId="6" borderId="41" xfId="0" applyFont="true" applyBorder="true" applyAlignment="true" applyProtection="false">
      <alignment horizontal="center" vertical="center" textRotation="0" wrapText="true" indent="0" shrinkToFit="false"/>
      <protection locked="true" hidden="false"/>
    </xf>
    <xf numFmtId="164" fontId="26" fillId="12" borderId="11" xfId="0" applyFont="true" applyBorder="true" applyAlignment="true" applyProtection="false">
      <alignment horizontal="center" vertical="center" textRotation="0" wrapText="true" indent="0" shrinkToFit="false"/>
      <protection locked="true" hidden="false"/>
    </xf>
    <xf numFmtId="164" fontId="26" fillId="6" borderId="67" xfId="0" applyFont="true" applyBorder="true" applyAlignment="true" applyProtection="false">
      <alignment horizontal="center" vertical="center" textRotation="0" wrapText="true" indent="0" shrinkToFit="false"/>
      <protection locked="true" hidden="false"/>
    </xf>
    <xf numFmtId="164" fontId="0" fillId="6" borderId="68" xfId="0" applyFont="true" applyBorder="true" applyAlignment="true" applyProtection="false">
      <alignment horizontal="center" vertical="center" textRotation="0" wrapText="true" indent="0" shrinkToFit="false"/>
      <protection locked="true" hidden="false"/>
    </xf>
    <xf numFmtId="164" fontId="0" fillId="6" borderId="69" xfId="0" applyFont="true" applyBorder="true" applyAlignment="true" applyProtection="false">
      <alignment horizontal="center" vertical="center" textRotation="0" wrapText="true" indent="0" shrinkToFit="false"/>
      <protection locked="true" hidden="false"/>
    </xf>
    <xf numFmtId="164" fontId="5" fillId="3" borderId="13" xfId="21" applyFont="true" applyBorder="true" applyAlignment="true" applyProtection="true">
      <alignment horizontal="center" vertical="center" textRotation="0" wrapText="true" indent="0" shrinkToFit="false"/>
      <protection locked="true" hidden="false"/>
    </xf>
    <xf numFmtId="164" fontId="5" fillId="3" borderId="16" xfId="21" applyFont="true" applyBorder="true" applyAlignment="true" applyProtection="true">
      <alignment horizontal="center" vertical="center" textRotation="0" wrapText="true" indent="0" shrinkToFit="false"/>
      <protection locked="true" hidden="false"/>
    </xf>
    <xf numFmtId="164" fontId="0" fillId="6" borderId="30" xfId="0" applyFont="true" applyBorder="true" applyAlignment="true" applyProtection="false">
      <alignment horizontal="left" vertical="center" textRotation="0" wrapText="true" indent="0" shrinkToFit="false"/>
      <protection locked="true" hidden="false"/>
    </xf>
    <xf numFmtId="164" fontId="0" fillId="6" borderId="68" xfId="0" applyFont="true" applyBorder="true" applyAlignment="true" applyProtection="false">
      <alignment horizontal="center" vertical="center" textRotation="0" wrapText="true" indent="0" shrinkToFit="false"/>
      <protection locked="true" hidden="false"/>
    </xf>
    <xf numFmtId="164" fontId="0" fillId="0" borderId="69" xfId="0" applyFont="true" applyBorder="true" applyAlignment="true" applyProtection="false">
      <alignment horizontal="center" vertical="center" textRotation="0" wrapText="true" indent="0" shrinkToFit="false"/>
      <protection locked="true" hidden="false"/>
    </xf>
    <xf numFmtId="164" fontId="0" fillId="0" borderId="30" xfId="0" applyFont="true" applyBorder="true" applyAlignment="true" applyProtection="false">
      <alignment horizontal="left" vertical="center" textRotation="0" wrapText="true" indent="0" shrinkToFit="false"/>
      <protection locked="true" hidden="false"/>
    </xf>
    <xf numFmtId="164" fontId="0" fillId="0" borderId="68" xfId="0" applyFont="true" applyBorder="true" applyAlignment="true" applyProtection="false">
      <alignment horizontal="center" vertical="center" textRotation="0" wrapText="true" indent="0" shrinkToFit="false"/>
      <protection locked="true" hidden="false"/>
    </xf>
    <xf numFmtId="164" fontId="0" fillId="0" borderId="70" xfId="0" applyFont="true" applyBorder="true" applyAlignment="true" applyProtection="false">
      <alignment horizontal="center" vertical="center" textRotation="0" wrapText="true" indent="0" shrinkToFit="false"/>
      <protection locked="true" hidden="false"/>
    </xf>
    <xf numFmtId="164" fontId="5" fillId="3" borderId="71" xfId="21" applyFont="false" applyBorder="true" applyAlignment="true" applyProtection="true">
      <alignment horizontal="left" vertical="top" textRotation="0" wrapText="true" indent="0" shrinkToFit="false"/>
      <protection locked="true" hidden="false"/>
    </xf>
    <xf numFmtId="164" fontId="0" fillId="0" borderId="68" xfId="0" applyFont="true" applyBorder="true" applyAlignment="true" applyProtection="false">
      <alignment horizontal="center" vertical="center" textRotation="0" wrapText="true" indent="0" shrinkToFit="false"/>
      <protection locked="true" hidden="false"/>
    </xf>
    <xf numFmtId="164" fontId="0" fillId="0" borderId="69" xfId="0" applyFont="true" applyBorder="true" applyAlignment="true" applyProtection="false">
      <alignment horizontal="center" vertical="center" textRotation="0" wrapText="true" indent="0" shrinkToFit="false"/>
      <protection locked="true" hidden="false"/>
    </xf>
    <xf numFmtId="164" fontId="25" fillId="6" borderId="30" xfId="0" applyFont="true" applyBorder="true" applyAlignment="true" applyProtection="false">
      <alignment horizontal="left" vertical="center" textRotation="0" wrapText="true" indent="0" shrinkToFit="false"/>
      <protection locked="true" hidden="false"/>
    </xf>
    <xf numFmtId="164" fontId="26" fillId="6" borderId="72" xfId="0" applyFont="true" applyBorder="true" applyAlignment="true" applyProtection="false">
      <alignment horizontal="center" vertical="center" textRotation="0" wrapText="true" indent="0" shrinkToFit="false"/>
      <protection locked="true" hidden="false"/>
    </xf>
    <xf numFmtId="164" fontId="0" fillId="6" borderId="73" xfId="0" applyFont="true" applyBorder="true" applyAlignment="true" applyProtection="false">
      <alignment horizontal="center" vertical="center" textRotation="0" wrapText="true" indent="0" shrinkToFit="false"/>
      <protection locked="true" hidden="false"/>
    </xf>
    <xf numFmtId="164" fontId="32" fillId="6" borderId="74" xfId="0" applyFont="true" applyBorder="true" applyAlignment="true" applyProtection="false">
      <alignment horizontal="center" vertical="center" textRotation="0" wrapText="true" indent="0" shrinkToFit="false"/>
      <protection locked="true" hidden="false"/>
    </xf>
    <xf numFmtId="164" fontId="26" fillId="6" borderId="20" xfId="0" applyFont="true" applyBorder="true" applyAlignment="true" applyProtection="false">
      <alignment horizontal="center" vertical="center" textRotation="0" wrapText="true" indent="0" shrinkToFit="false"/>
      <protection locked="true" hidden="false"/>
    </xf>
    <xf numFmtId="164" fontId="0" fillId="6" borderId="30" xfId="0" applyFont="true" applyBorder="true" applyAlignment="true" applyProtection="false">
      <alignment horizontal="center" vertical="center" textRotation="0" wrapText="true" indent="0" shrinkToFit="false"/>
      <protection locked="true" hidden="false"/>
    </xf>
    <xf numFmtId="164" fontId="0" fillId="12" borderId="49" xfId="0" applyFont="true" applyBorder="true" applyAlignment="true" applyProtection="false">
      <alignment horizontal="center" vertical="center" textRotation="0" wrapText="true" indent="0" shrinkToFit="false"/>
      <protection locked="true" hidden="false"/>
    </xf>
    <xf numFmtId="164" fontId="26" fillId="0" borderId="11" xfId="0" applyFont="true" applyBorder="true" applyAlignment="true" applyProtection="false">
      <alignment horizontal="center" vertical="center" textRotation="0" wrapText="true" indent="0" shrinkToFit="false"/>
      <protection locked="true" hidden="false"/>
    </xf>
    <xf numFmtId="164" fontId="0" fillId="0" borderId="69" xfId="0" applyFont="true" applyBorder="true" applyAlignment="true" applyProtection="false">
      <alignment horizontal="center" vertical="center" textRotation="0" wrapText="true" indent="0" shrinkToFit="false"/>
      <protection locked="true" hidden="false"/>
    </xf>
    <xf numFmtId="164" fontId="33" fillId="2" borderId="14" xfId="20" applyFont="true" applyBorder="true" applyAlignment="true" applyProtection="true">
      <alignment horizontal="center" vertical="top" textRotation="0" wrapText="true" indent="0" shrinkToFit="false"/>
      <protection locked="true" hidden="false"/>
    </xf>
    <xf numFmtId="164" fontId="33" fillId="2" borderId="16" xfId="20" applyFont="true" applyBorder="true" applyAlignment="true" applyProtection="true">
      <alignment horizontal="center" vertical="top" textRotation="0" wrapText="true" indent="0" shrinkToFit="false"/>
      <protection locked="true" hidden="false"/>
    </xf>
    <xf numFmtId="164" fontId="32" fillId="6" borderId="30" xfId="0" applyFont="true" applyBorder="true" applyAlignment="true" applyProtection="false">
      <alignment horizontal="center" vertical="center" textRotation="0" wrapText="true" indent="0" shrinkToFit="false"/>
      <protection locked="true" hidden="false"/>
    </xf>
    <xf numFmtId="164" fontId="26" fillId="6" borderId="1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26" fillId="6" borderId="0"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4" fontId="32" fillId="6" borderId="0" xfId="0" applyFont="true" applyBorder="true" applyAlignment="true" applyProtection="false">
      <alignment horizontal="center" vertical="center" textRotation="0" wrapText="true" indent="0" shrinkToFit="false"/>
      <protection locked="true" hidden="false"/>
    </xf>
    <xf numFmtId="164" fontId="26" fillId="6" borderId="21" xfId="0" applyFont="true" applyBorder="true" applyAlignment="true" applyProtection="false">
      <alignment horizontal="center" vertical="center" textRotation="0" wrapText="true" indent="0" shrinkToFit="false"/>
      <protection locked="true" hidden="false"/>
    </xf>
    <xf numFmtId="164" fontId="26" fillId="12" borderId="26" xfId="0" applyFont="true" applyBorder="true" applyAlignment="true" applyProtection="false">
      <alignment horizontal="center" vertical="center" textRotation="0" wrapText="true" indent="0" shrinkToFit="false"/>
      <protection locked="true" hidden="false"/>
    </xf>
    <xf numFmtId="164" fontId="26" fillId="6" borderId="28"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26" fillId="13" borderId="75" xfId="0" applyFont="true" applyBorder="true" applyAlignment="true" applyProtection="false">
      <alignment horizontal="center" vertical="top" textRotation="0" wrapText="true" indent="0" shrinkToFit="false"/>
      <protection locked="true" hidden="false"/>
    </xf>
    <xf numFmtId="164" fontId="5" fillId="3" borderId="25" xfId="21" applyFont="true" applyBorder="true" applyAlignment="true" applyProtection="true">
      <alignment horizontal="center" vertical="center" textRotation="0" wrapText="true" indent="0" shrinkToFit="false"/>
      <protection locked="true" hidden="false"/>
    </xf>
    <xf numFmtId="164" fontId="5" fillId="3" borderId="21" xfId="21" applyFont="false" applyBorder="true" applyAlignment="true" applyProtection="true">
      <alignment horizontal="left" vertical="top" textRotation="0" wrapText="true" indent="0" shrinkToFit="false"/>
      <protection locked="true" hidden="false"/>
    </xf>
    <xf numFmtId="164" fontId="5" fillId="3" borderId="21" xfId="21" applyFont="true" applyBorder="true" applyAlignment="true" applyProtection="true">
      <alignment horizontal="center" vertical="center" textRotation="0" wrapText="true" indent="0" shrinkToFit="false"/>
      <protection locked="true" hidden="false"/>
    </xf>
    <xf numFmtId="164" fontId="5" fillId="3" borderId="24" xfId="21" applyFont="true" applyBorder="true" applyAlignment="true" applyProtection="true">
      <alignment horizontal="center" vertical="center" textRotation="0" wrapText="true" indent="0" shrinkToFit="false"/>
      <protection locked="true" hidden="false"/>
    </xf>
    <xf numFmtId="164" fontId="25" fillId="0" borderId="76" xfId="0" applyFont="true" applyBorder="true" applyAlignment="true" applyProtection="false">
      <alignment horizontal="left" vertical="center" textRotation="0" wrapText="true" indent="0" shrinkToFit="false"/>
      <protection locked="true" hidden="false"/>
    </xf>
    <xf numFmtId="164" fontId="26" fillId="14" borderId="75" xfId="0" applyFont="true" applyBorder="true" applyAlignment="true" applyProtection="false">
      <alignment horizontal="center" vertical="top" textRotation="0" wrapText="true" indent="0" shrinkToFit="false"/>
      <protection locked="true" hidden="false"/>
    </xf>
    <xf numFmtId="164" fontId="5" fillId="3" borderId="56" xfId="21" applyFont="false" applyBorder="true" applyAlignment="true" applyProtection="true">
      <alignment horizontal="center" vertical="center" textRotation="0" wrapText="true" indent="0" shrinkToFit="false"/>
      <protection locked="true" hidden="false"/>
    </xf>
    <xf numFmtId="164" fontId="33" fillId="2" borderId="22" xfId="20" applyFont="true" applyBorder="true" applyAlignment="true" applyProtection="true">
      <alignment horizontal="center" vertical="center" textRotation="0" wrapText="true" indent="0" shrinkToFit="false"/>
      <protection locked="true" hidden="false"/>
    </xf>
    <xf numFmtId="164" fontId="33" fillId="2" borderId="24" xfId="20" applyFont="true" applyBorder="true" applyAlignment="true" applyProtection="true">
      <alignment horizontal="center" vertical="center" textRotation="0" wrapText="true" indent="0" shrinkToFit="false"/>
      <protection locked="true" hidden="false"/>
    </xf>
    <xf numFmtId="164" fontId="0" fillId="6" borderId="11" xfId="0" applyFont="true" applyBorder="true" applyAlignment="true" applyProtection="false">
      <alignment horizontal="center" vertical="center" textRotation="0" wrapText="true" indent="0" shrinkToFit="false"/>
      <protection locked="true" hidden="false"/>
    </xf>
    <xf numFmtId="164" fontId="5" fillId="3" borderId="75" xfId="21" applyFont="true" applyBorder="true" applyAlignment="true" applyProtection="true">
      <alignment horizontal="center" vertical="center" textRotation="0" wrapText="true" indent="0" shrinkToFit="false"/>
      <protection locked="true" hidden="false"/>
    </xf>
    <xf numFmtId="164" fontId="0" fillId="0" borderId="76" xfId="0" applyFont="true" applyBorder="true" applyAlignment="true" applyProtection="false">
      <alignment horizontal="left" vertical="center" textRotation="0" wrapText="true" indent="0" shrinkToFit="false"/>
      <protection locked="true" hidden="false"/>
    </xf>
    <xf numFmtId="164" fontId="5" fillId="3" borderId="19" xfId="21" applyFont="true" applyBorder="true" applyAlignment="true" applyProtection="true">
      <alignment horizontal="center" vertical="center" textRotation="0" wrapText="true" indent="0" shrinkToFit="false"/>
      <protection locked="true" hidden="false"/>
    </xf>
    <xf numFmtId="164" fontId="26" fillId="0" borderId="74" xfId="0" applyFont="true" applyBorder="true" applyAlignment="true" applyProtection="false">
      <alignment horizontal="center" vertical="center" textRotation="0" wrapText="true" indent="0" shrinkToFit="false"/>
      <protection locked="true" hidden="false"/>
    </xf>
    <xf numFmtId="164" fontId="0" fillId="6" borderId="74" xfId="0" applyFont="true" applyBorder="true" applyAlignment="true" applyProtection="false">
      <alignment horizontal="left" vertical="center" textRotation="0" wrapText="true" indent="0" shrinkToFit="false"/>
      <protection locked="true" hidden="false"/>
    </xf>
    <xf numFmtId="164" fontId="26" fillId="6" borderId="77" xfId="0" applyFont="true" applyBorder="true" applyAlignment="true" applyProtection="false">
      <alignment horizontal="center" vertical="center" textRotation="0" wrapText="true" indent="0" shrinkToFit="false"/>
      <protection locked="true" hidden="false"/>
    </xf>
    <xf numFmtId="164" fontId="0" fillId="6" borderId="73" xfId="0" applyFont="true" applyBorder="true" applyAlignment="true" applyProtection="false">
      <alignment horizontal="center" vertical="center" textRotation="0" wrapText="true" indent="0" shrinkToFit="false"/>
      <protection locked="true" hidden="false"/>
    </xf>
    <xf numFmtId="164" fontId="26" fillId="15" borderId="78" xfId="0" applyFont="true" applyBorder="true" applyAlignment="true" applyProtection="false">
      <alignment horizontal="center" vertical="top" textRotation="0" wrapText="true" indent="0" shrinkToFit="false"/>
      <protection locked="true" hidden="false"/>
    </xf>
    <xf numFmtId="164" fontId="25" fillId="0" borderId="30" xfId="0" applyFont="true" applyBorder="true" applyAlignment="true" applyProtection="false">
      <alignment horizontal="left" vertical="top" textRotation="0" wrapText="true" indent="0" shrinkToFit="false"/>
      <protection locked="true" hidden="false"/>
    </xf>
    <xf numFmtId="164" fontId="26" fillId="14" borderId="78" xfId="0" applyFont="true" applyBorder="true" applyAlignment="true" applyProtection="false">
      <alignment horizontal="center" vertical="top" textRotation="0" wrapText="true" indent="0" shrinkToFit="false"/>
      <protection locked="true" hidden="false"/>
    </xf>
    <xf numFmtId="164" fontId="5" fillId="3" borderId="56" xfId="21" applyFont="false" applyBorder="true" applyAlignment="true" applyProtection="true">
      <alignment horizontal="left" vertical="top" textRotation="0" wrapText="true" indent="0" shrinkToFit="false"/>
      <protection locked="true" hidden="false"/>
    </xf>
    <xf numFmtId="164" fontId="33" fillId="2" borderId="21" xfId="20" applyFont="true" applyBorder="true" applyAlignment="true" applyProtection="true">
      <alignment horizontal="center" vertical="center" textRotation="0" wrapText="true" indent="0" shrinkToFit="false"/>
      <protection locked="true" hidden="false"/>
    </xf>
    <xf numFmtId="164" fontId="0" fillId="6" borderId="79" xfId="0" applyFont="true" applyBorder="true" applyAlignment="true" applyProtection="false">
      <alignment horizontal="center" vertical="center" textRotation="0" wrapText="true" indent="0" shrinkToFit="false"/>
      <protection locked="true" hidden="false"/>
    </xf>
    <xf numFmtId="164" fontId="5" fillId="3" borderId="20" xfId="21" applyFont="true" applyBorder="true" applyAlignment="true" applyProtection="true">
      <alignment horizontal="center" vertical="center" textRotation="0" wrapText="true" indent="0" shrinkToFit="false"/>
      <protection locked="true" hidden="false"/>
    </xf>
    <xf numFmtId="164" fontId="25" fillId="0" borderId="80" xfId="0" applyFont="true" applyBorder="true" applyAlignment="true" applyProtection="false">
      <alignment horizontal="left" vertical="top" textRotation="0" wrapText="true" indent="0" shrinkToFit="false"/>
      <protection locked="true" hidden="false"/>
    </xf>
    <xf numFmtId="164" fontId="26" fillId="0" borderId="28"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26" fillId="0" borderId="0"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true" applyProtection="false">
      <alignment horizontal="left" vertical="top" textRotation="0" wrapText="true" indent="0" shrinkToFit="false"/>
      <protection locked="true" hidden="false"/>
    </xf>
    <xf numFmtId="164" fontId="26" fillId="12" borderId="49" xfId="0" applyFont="true" applyBorder="true" applyAlignment="true" applyProtection="false">
      <alignment horizontal="center" vertical="center" textRotation="0" wrapText="true" indent="0" shrinkToFit="false"/>
      <protection locked="true" hidden="false"/>
    </xf>
    <xf numFmtId="164" fontId="26" fillId="0" borderId="81" xfId="0" applyFont="true" applyBorder="true" applyAlignment="true" applyProtection="false">
      <alignment horizontal="center" vertical="center" textRotation="0" wrapText="true" indent="0" shrinkToFit="false"/>
      <protection locked="true" hidden="false"/>
    </xf>
    <xf numFmtId="164" fontId="0" fillId="0" borderId="82" xfId="0" applyFont="true" applyBorder="true" applyAlignment="true" applyProtection="false">
      <alignment horizontal="center" vertical="center" textRotation="0" wrapText="true" indent="0" shrinkToFit="false"/>
      <protection locked="true" hidden="false"/>
    </xf>
    <xf numFmtId="164" fontId="0" fillId="0" borderId="82" xfId="0" applyFont="true" applyBorder="true" applyAlignment="true" applyProtection="false">
      <alignment horizontal="center" vertical="center" textRotation="0" wrapText="true" indent="0" shrinkToFit="false"/>
      <protection locked="true" hidden="false"/>
    </xf>
    <xf numFmtId="164" fontId="26" fillId="0" borderId="73" xfId="0" applyFont="true" applyBorder="true" applyAlignment="true" applyProtection="false">
      <alignment horizontal="center" vertical="center" textRotation="0" wrapText="true" indent="0" shrinkToFit="false"/>
      <protection locked="true" hidden="false"/>
    </xf>
    <xf numFmtId="164" fontId="0" fillId="6" borderId="30" xfId="0" applyFont="true" applyBorder="true" applyAlignment="true" applyProtection="false">
      <alignment horizontal="left" vertical="top"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Bad 2" xfId="20" builtinId="53" customBuiltin="true"/>
    <cellStyle name="Good 2" xfId="21" builtinId="53" customBuiltin="true"/>
    <cellStyle name="Excel Built-in 40% - Accent1" xfId="22" builtinId="53" customBuiltin="true"/>
    <cellStyle name="Excel Built-in Neutral" xfId="23" builtinId="53" customBuiltin="true"/>
    <cellStyle name="Excel Built-in Bad" xfId="24" builtinId="53" customBuiltin="true"/>
  </cellStyles>
  <dxfs count="12">
    <dxf>
      <font>
        <color rgb="00FFFFFF"/>
      </font>
      <fill>
        <patternFill>
          <bgColor rgb="FFB9CDE5"/>
        </patternFill>
      </fill>
    </dxf>
    <dxf>
      <font>
        <color rgb="00FFFFFF"/>
      </font>
      <fill>
        <patternFill>
          <bgColor rgb="FFB9CDE5"/>
        </patternFill>
      </fill>
    </dxf>
    <dxf>
      <font>
        <color rgb="FF984807"/>
      </font>
      <fill>
        <patternFill>
          <bgColor rgb="FFFFEB8A"/>
        </patternFill>
      </fill>
    </dxf>
    <dxf>
      <font>
        <color rgb="FF9C0006"/>
      </font>
      <fill>
        <patternFill>
          <bgColor rgb="FFFFC7CE"/>
        </patternFill>
      </fill>
    </dxf>
    <dxf>
      <font>
        <color rgb="FF9C0006"/>
      </font>
      <fill>
        <patternFill>
          <bgColor rgb="FFFFC7CE"/>
        </patternFill>
      </fill>
    </dxf>
    <dxf>
      <font>
        <color rgb="00FFFFFF"/>
      </font>
      <fill>
        <patternFill>
          <bgColor rgb="FFB9CDE5"/>
        </patternFill>
      </fill>
    </dxf>
    <dxf>
      <font>
        <color rgb="FF984807"/>
      </font>
      <fill>
        <patternFill>
          <bgColor rgb="FFFFC7CE"/>
        </patternFill>
      </fill>
    </dxf>
    <dxf>
      <font>
        <color rgb="FF984807"/>
      </font>
      <fill>
        <patternFill>
          <bgColor rgb="FFFFC7CE"/>
        </patternFill>
      </fill>
    </dxf>
    <dxf>
      <font>
        <color rgb="FF984807"/>
      </font>
      <fill>
        <patternFill>
          <bgColor rgb="FFFFC7CB"/>
        </patternFill>
      </fill>
    </dxf>
    <dxf>
      <font>
        <color rgb="FF984807"/>
      </font>
      <fill>
        <patternFill>
          <bgColor rgb="FFFFC7CE"/>
        </patternFill>
      </fill>
    </dxf>
    <dxf>
      <font>
        <color rgb="FF984807"/>
      </font>
      <fill>
        <patternFill>
          <bgColor rgb="FFFFC7CB"/>
        </patternFill>
      </fill>
    </dxf>
    <dxf>
      <font>
        <color rgb="FF984807"/>
      </font>
      <fill>
        <patternFill>
          <bgColor rgb="FFFFEB8A"/>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9C5700"/>
      <rgbColor rgb="FF800080"/>
      <rgbColor rgb="FF008080"/>
      <rgbColor rgb="FFBFBFBF"/>
      <rgbColor rgb="FF7F7F7F"/>
      <rgbColor rgb="FF8EB4E3"/>
      <rgbColor rgb="FF993366"/>
      <rgbColor rgb="FFFFEB8A"/>
      <rgbColor rgb="FFDBEEF4"/>
      <rgbColor rgb="FF660066"/>
      <rgbColor rgb="FFFF8080"/>
      <rgbColor rgb="FF0066CC"/>
      <rgbColor rgb="FFC6D9F1"/>
      <rgbColor rgb="FF000080"/>
      <rgbColor rgb="FFFF00FF"/>
      <rgbColor rgb="FFFFFF00"/>
      <rgbColor rgb="FF00FFFF"/>
      <rgbColor rgb="FF800080"/>
      <rgbColor rgb="FF800000"/>
      <rgbColor rgb="FF008080"/>
      <rgbColor rgb="FF0000FF"/>
      <rgbColor rgb="FF00B0F0"/>
      <rgbColor rgb="FFD7E4BD"/>
      <rgbColor rgb="FFC6EFCE"/>
      <rgbColor rgb="FFFFEB9C"/>
      <rgbColor rgb="FFB9CDE5"/>
      <rgbColor rgb="FFFFC7CE"/>
      <rgbColor rgb="FFCC99FF"/>
      <rgbColor rgb="FFFFC7CB"/>
      <rgbColor rgb="FF3366FF"/>
      <rgbColor rgb="FF33CCCC"/>
      <rgbColor rgb="FF99CC00"/>
      <rgbColor rgb="FFFFC800"/>
      <rgbColor rgb="FFFF9900"/>
      <rgbColor rgb="FFFF6600"/>
      <rgbColor rgb="FF558ED5"/>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110160</xdr:colOff>
      <xdr:row>0</xdr:row>
      <xdr:rowOff>115200</xdr:rowOff>
    </xdr:from>
    <xdr:to>
      <xdr:col>2</xdr:col>
      <xdr:colOff>443520</xdr:colOff>
      <xdr:row>5</xdr:row>
      <xdr:rowOff>75240</xdr:rowOff>
    </xdr:to>
    <xdr:pic>
      <xdr:nvPicPr>
        <xdr:cNvPr id="0" name="Picture 1" descr=""/>
        <xdr:cNvPicPr/>
      </xdr:nvPicPr>
      <xdr:blipFill>
        <a:blip r:embed="rId1"/>
        <a:stretch/>
      </xdr:blipFill>
      <xdr:spPr>
        <a:xfrm>
          <a:off x="110160" y="115200"/>
          <a:ext cx="1628640" cy="1064880"/>
        </a:xfrm>
        <a:prstGeom prst="rect">
          <a:avLst/>
        </a:prstGeom>
        <a:ln>
          <a:noFill/>
        </a:ln>
      </xdr:spPr>
    </xdr:pic>
    <xdr:clientData/>
  </xdr:twoCellAnchor>
</xdr:wsDr>
</file>

<file path=xl/tables/table1.xml><?xml version="1.0" encoding="utf-8"?>
<table xmlns="http://schemas.openxmlformats.org/spreadsheetml/2006/main" id="1" name="EnvName" displayName="EnvName" ref="AN1:AN11" headerRowCount="1" totalsRowCount="0" totalsRowShown="0">
  <autoFilter ref="AN1:AN11"/>
  <tableColumns count="1">
    <tableColumn id="1" name="ValidEnv"/>
  </tableColumns>
</table>
</file>

<file path=xl/tables/table2.xml><?xml version="1.0" encoding="utf-8"?>
<table xmlns="http://schemas.openxmlformats.org/spreadsheetml/2006/main" id="2" name="OutboundDst" displayName="OutboundDst" ref="AS1:AT8" headerRowCount="1" totalsRowCount="0" totalsRowShown="0">
  <autoFilter ref="AS1:AT8"/>
  <tableColumns count="2">
    <tableColumn id="1" name="Inbound_Dst"/>
    <tableColumn id="2" name="Outbound_Grp"/>
  </tableColumns>
</table>
</file>

<file path=xl/tables/table3.xml><?xml version="1.0" encoding="utf-8"?>
<table xmlns="http://schemas.openxmlformats.org/spreadsheetml/2006/main" id="3" name="OutboundSrc" displayName="OutboundSrc" ref="AP1:AQ5" headerRowCount="1" totalsRowCount="0" totalsRowShown="0">
  <autoFilter ref="AP1:AQ5"/>
  <tableColumns count="2">
    <tableColumn id="1" name="Outbound_Src"/>
    <tableColumn id="2" name="Inbound_Grp"/>
  </tableColumns>
</table>
</file>

<file path=xl/tables/table4.xml><?xml version="1.0" encoding="utf-8"?>
<table xmlns="http://schemas.openxmlformats.org/spreadsheetml/2006/main" id="4" name="TBL_Inbound" displayName="TBL_Inbound" ref="B59:P79" headerRowCount="1" totalsRowCount="0" totalsRowShown="0">
  <autoFilter ref="B59:P79"/>
  <tableColumns count="15">
    <tableColumn id="1" name="Rule ID"/>
    <tableColumn id="2" name="Environment"/>
    <tableColumn id="3" name="Connection type"/>
    <tableColumn id="4" name="Source Description"/>
    <tableColumn id="5" name="IP address"/>
    <tableColumn id="6" name="Destination Description"/>
    <tableColumn id="7" name="Custom hostname or IP"/>
    <tableColumn id="8" name="Port / Protocol"/>
    <tableColumn id="9" name="Custom Port Number"/>
    <tableColumn id="10" name="Business Justification"/>
    <tableColumn id="11" name="Date Requested"/>
    <tableColumn id="12" name="Requested By"/>
    <tableColumn id="13" name="Standard Rule"/>
    <tableColumn id="14" name="IsIP"/>
    <tableColumn id="15" name="isError"/>
  </tableColumns>
</table>
</file>

<file path=xl/tables/table5.xml><?xml version="1.0" encoding="utf-8"?>
<table xmlns="http://schemas.openxmlformats.org/spreadsheetml/2006/main" id="5" name="TBL_Internal" displayName="TBL_Internal" ref="C90:O101" headerRowCount="1" totalsRowCount="0" totalsRowShown="0">
  <autoFilter ref="C90:O101"/>
  <tableColumns count="13">
    <tableColumn id="1" name="Rule ID"/>
    <tableColumn id="2" name="Environment"/>
    <tableColumn id="3" name="Source Description"/>
    <tableColumn id="4" name="Source hostname or IP"/>
    <tableColumn id="5" name="Destination Description"/>
    <tableColumn id="6" name="Destination hostname or IP"/>
    <tableColumn id="7" name="Port / Protocol"/>
    <tableColumn id="8" name="Custom Port Number"/>
    <tableColumn id="9" name="Business Justification"/>
    <tableColumn id="10" name="Date Requested"/>
    <tableColumn id="11" name="Requested By"/>
    <tableColumn id="12" name="Standard Rule"/>
    <tableColumn id="13" name="isError"/>
  </tableColumns>
</table>
</file>

<file path=xl/tables/table6.xml><?xml version="1.0" encoding="utf-8"?>
<table xmlns="http://schemas.openxmlformats.org/spreadsheetml/2006/main" id="6" name="TBL_Outbound" displayName="TBL_Outbound" ref="B22:O47" headerRowCount="1" totalsRowCount="0" totalsRowShown="0">
  <autoFilter ref="B22:O47"/>
  <tableColumns count="14">
    <tableColumn id="1" name="Rule ID"/>
    <tableColumn id="2" name="Environment"/>
    <tableColumn id="3" name="Connection type"/>
    <tableColumn id="4" name="Source Description"/>
    <tableColumn id="5" name="Custom hostname or IP"/>
    <tableColumn id="6" name="Destination Description"/>
    <tableColumn id="7" name="IP or FQDN"/>
    <tableColumn id="8" name="Port / Protocol"/>
    <tableColumn id="9" name="Custom Port Number"/>
    <tableColumn id="10" name="Business Justification"/>
    <tableColumn id="11" name="Date Requested"/>
    <tableColumn id="12" name="Requested By"/>
    <tableColumn id="13" name="Standard Rule"/>
    <tableColumn id="14" name="isError"/>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4.xml"/><Relationship Id="rId3" Type="http://schemas.openxmlformats.org/officeDocument/2006/relationships/table" Target="../tables/table5.xml"/><Relationship Id="rId4" Type="http://schemas.openxmlformats.org/officeDocument/2006/relationships/table" Target="../tables/table6.x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0" activeCellId="1" sqref="E72:I72 C60"/>
    </sheetView>
  </sheetViews>
  <sheetFormatPr defaultRowHeight="15"/>
  <cols>
    <col collapsed="false" hidden="false" max="1" min="1" style="1" width="4.39271255060729"/>
    <col collapsed="false" hidden="false" max="2" min="2" style="2" width="10.1781376518219"/>
    <col collapsed="false" hidden="false" max="3" min="3" style="2" width="16.1740890688259"/>
    <col collapsed="false" hidden="false" max="4" min="4" style="1" width="19.8178137651822"/>
    <col collapsed="false" hidden="false" max="5" min="5" style="1" width="32.6720647773279"/>
    <col collapsed="false" hidden="false" max="6" min="6" style="1" width="35.3481781376518"/>
    <col collapsed="false" hidden="false" max="7" min="7" style="1" width="27.9595141700405"/>
    <col collapsed="false" hidden="false" max="8" min="8" style="1" width="42.0971659919028"/>
    <col collapsed="false" hidden="false" max="9" min="9" style="1" width="26.8866396761134"/>
    <col collapsed="false" hidden="false" max="10" min="10" style="1" width="24.6356275303644"/>
    <col collapsed="false" hidden="false" max="11" min="11" style="2" width="57.5222672064777"/>
    <col collapsed="false" hidden="false" max="12" min="12" style="2" width="18.8542510121457"/>
    <col collapsed="false" hidden="false" max="13" min="13" style="3" width="20.1376518218623"/>
    <col collapsed="false" hidden="true" max="14" min="14" style="3" width="0"/>
    <col collapsed="false" hidden="true" max="16" min="15" style="1" width="0"/>
    <col collapsed="false" hidden="false" max="1025" min="17" style="1" width="8.78542510121457"/>
  </cols>
  <sheetData>
    <row r="1" customFormat="false" ht="15" hidden="false" customHeight="false" outlineLevel="0" collapsed="false">
      <c r="A1" s="4"/>
      <c r="B1" s="4"/>
      <c r="C1" s="5"/>
      <c r="D1" s="6"/>
      <c r="E1" s="6"/>
      <c r="F1" s="6"/>
      <c r="G1" s="6"/>
      <c r="H1" s="6"/>
      <c r="I1" s="6"/>
      <c r="J1" s="6"/>
      <c r="K1" s="5"/>
      <c r="L1" s="5"/>
      <c r="M1" s="7"/>
      <c r="N1" s="7"/>
      <c r="O1" s="7"/>
      <c r="P1" s="7"/>
      <c r="Q1" s="8"/>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9" hidden="false" customHeight="false" outlineLevel="0" collapsed="false">
      <c r="A2" s="4"/>
      <c r="B2" s="4"/>
      <c r="C2" s="9"/>
      <c r="D2" s="10" t="s">
        <v>0</v>
      </c>
      <c r="E2" s="10"/>
      <c r="F2" s="11" t="s">
        <v>1</v>
      </c>
      <c r="G2" s="12"/>
      <c r="H2" s="12"/>
      <c r="I2" s="12"/>
      <c r="J2" s="12"/>
      <c r="K2" s="9"/>
      <c r="L2" s="9"/>
      <c r="M2" s="13"/>
      <c r="N2" s="13"/>
      <c r="O2" s="13"/>
      <c r="P2" s="13"/>
      <c r="Q2" s="14"/>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9" hidden="false" customHeight="false" outlineLevel="0" collapsed="false">
      <c r="A3" s="4"/>
      <c r="B3" s="4"/>
      <c r="C3" s="9"/>
      <c r="D3" s="10" t="s">
        <v>2</v>
      </c>
      <c r="E3" s="10"/>
      <c r="F3" s="11" t="s">
        <v>3</v>
      </c>
      <c r="G3" s="12"/>
      <c r="H3" s="12"/>
      <c r="I3" s="12"/>
      <c r="J3" s="12"/>
      <c r="K3" s="9"/>
      <c r="L3" s="9"/>
      <c r="M3" s="13"/>
      <c r="N3" s="13"/>
      <c r="O3" s="13"/>
      <c r="P3" s="13"/>
      <c r="Q3" s="14"/>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9" hidden="false" customHeight="false" outlineLevel="0" collapsed="false">
      <c r="A4" s="4"/>
      <c r="B4" s="4"/>
      <c r="C4" s="9"/>
      <c r="D4" s="10" t="s">
        <v>4</v>
      </c>
      <c r="E4" s="10"/>
      <c r="F4" s="15" t="n">
        <v>42829</v>
      </c>
      <c r="G4" s="12"/>
      <c r="H4" s="12"/>
      <c r="I4" s="12"/>
      <c r="J4" s="12"/>
      <c r="K4" s="9"/>
      <c r="L4" s="9"/>
      <c r="M4" s="13"/>
      <c r="N4" s="13"/>
      <c r="O4" s="13"/>
      <c r="P4" s="13"/>
      <c r="Q4" s="14"/>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4"/>
      <c r="B5" s="4"/>
      <c r="C5" s="9"/>
      <c r="D5" s="12"/>
      <c r="E5" s="12"/>
      <c r="F5" s="12"/>
      <c r="G5" s="12"/>
      <c r="H5" s="12"/>
      <c r="I5" s="12"/>
      <c r="J5" s="12"/>
      <c r="K5" s="9"/>
      <c r="L5" s="9"/>
      <c r="M5" s="13"/>
      <c r="N5" s="13"/>
      <c r="O5" s="13"/>
      <c r="P5" s="13"/>
      <c r="Q5" s="14"/>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4"/>
      <c r="B6" s="4"/>
      <c r="C6" s="16"/>
      <c r="D6" s="17"/>
      <c r="E6" s="17"/>
      <c r="F6" s="17"/>
      <c r="G6" s="17"/>
      <c r="H6" s="17"/>
      <c r="I6" s="17"/>
      <c r="J6" s="17"/>
      <c r="K6" s="16"/>
      <c r="L6" s="16"/>
      <c r="M6" s="18"/>
      <c r="N6" s="18"/>
      <c r="O6" s="18"/>
      <c r="P6" s="16"/>
      <c r="Q6" s="19"/>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12"/>
      <c r="B7" s="9"/>
      <c r="C7" s="9"/>
      <c r="D7" s="12"/>
      <c r="E7" s="12"/>
      <c r="F7" s="12"/>
      <c r="G7" s="12"/>
      <c r="H7" s="12"/>
      <c r="I7" s="12"/>
      <c r="J7" s="12"/>
      <c r="K7" s="9"/>
      <c r="L7" s="9"/>
      <c r="M7" s="13"/>
      <c r="N7" s="13"/>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1" hidden="false" customHeight="true" outlineLevel="0" collapsed="false">
      <c r="A8" s="20" t="s">
        <v>5</v>
      </c>
      <c r="B8" s="20"/>
      <c r="C8" s="21" t="s">
        <v>6</v>
      </c>
      <c r="D8" s="22" t="s">
        <v>7</v>
      </c>
      <c r="E8" s="22"/>
      <c r="F8" s="22"/>
      <c r="G8" s="22"/>
      <c r="H8" s="22"/>
      <c r="I8" s="22"/>
      <c r="J8" s="23"/>
      <c r="K8" s="23"/>
      <c r="L8" s="23"/>
      <c r="M8" s="23"/>
      <c r="N8" s="23"/>
      <c r="O8" s="23"/>
      <c r="P8" s="23"/>
      <c r="Q8" s="23"/>
      <c r="R8" s="23"/>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1" hidden="false" customHeight="true" outlineLevel="0" collapsed="false">
      <c r="A9" s="23" t="s">
        <v>8</v>
      </c>
      <c r="B9" s="23"/>
      <c r="C9" s="23"/>
      <c r="D9" s="23"/>
      <c r="E9" s="23"/>
      <c r="F9" s="23"/>
      <c r="G9" s="23"/>
      <c r="H9" s="23"/>
      <c r="I9" s="23"/>
      <c r="J9" s="23"/>
      <c r="K9" s="23"/>
      <c r="L9" s="23"/>
      <c r="M9" s="23"/>
      <c r="N9" s="23"/>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24" t="s">
        <v>9</v>
      </c>
      <c r="B10" s="24"/>
      <c r="C10" s="24"/>
      <c r="D10" s="24"/>
      <c r="E10" s="24"/>
      <c r="F10" s="25" t="s">
        <v>10</v>
      </c>
      <c r="G10" s="23" t="s">
        <v>11</v>
      </c>
      <c r="H10" s="23"/>
      <c r="I10" s="23"/>
      <c r="J10" s="23"/>
      <c r="K10" s="23"/>
      <c r="L10" s="23"/>
      <c r="M10" s="23"/>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5.5" hidden="false" customHeight="true" outlineLevel="0" collapsed="false">
      <c r="A11" s="26" t="s">
        <v>12</v>
      </c>
      <c r="B11" s="26"/>
      <c r="C11" s="26"/>
      <c r="D11" s="26"/>
      <c r="E11" s="27" t="s">
        <v>13</v>
      </c>
      <c r="F11" s="27"/>
      <c r="G11" s="28" t="s">
        <v>14</v>
      </c>
      <c r="H11" s="28"/>
      <c r="I11" s="28"/>
      <c r="J11" s="29"/>
      <c r="K11" s="29"/>
      <c r="L11" s="23"/>
      <c r="M11" s="23"/>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 hidden="false" customHeight="false" outlineLevel="0" collapsed="false">
      <c r="A12" s="12"/>
      <c r="B12" s="9"/>
      <c r="C12" s="9"/>
      <c r="D12" s="12"/>
      <c r="E12" s="12"/>
      <c r="F12" s="12"/>
      <c r="G12" s="12"/>
      <c r="H12" s="12"/>
      <c r="I12" s="12"/>
      <c r="J12" s="12"/>
      <c r="K12" s="9"/>
      <c r="L12" s="9"/>
      <c r="M12" s="13"/>
      <c r="N12" s="13"/>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1" hidden="false" customHeight="false" outlineLevel="0" collapsed="false">
      <c r="A13" s="30" t="s">
        <v>15</v>
      </c>
      <c r="B13" s="31"/>
      <c r="C13" s="31"/>
      <c r="D13" s="32"/>
      <c r="E13" s="32"/>
      <c r="F13" s="32"/>
      <c r="G13" s="32"/>
      <c r="H13" s="32"/>
      <c r="I13" s="32"/>
      <c r="J13" s="32"/>
      <c r="K13" s="31"/>
      <c r="L13" s="31"/>
      <c r="M13" s="33"/>
      <c r="N13" s="33"/>
      <c r="O13" s="32"/>
      <c r="P13" s="32"/>
      <c r="Q13" s="8"/>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true" outlineLevel="0" collapsed="false">
      <c r="A14" s="34"/>
      <c r="B14" s="35" t="s">
        <v>16</v>
      </c>
      <c r="C14" s="35"/>
      <c r="D14" s="35"/>
      <c r="E14" s="36"/>
      <c r="F14" s="36"/>
      <c r="G14" s="36"/>
      <c r="H14" s="36"/>
      <c r="I14" s="36"/>
      <c r="J14" s="36"/>
      <c r="K14" s="34"/>
      <c r="L14" s="34"/>
      <c r="M14" s="37"/>
      <c r="N14" s="37"/>
      <c r="O14" s="37"/>
      <c r="P14" s="37"/>
      <c r="Q14" s="38"/>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true" outlineLevel="0" collapsed="false">
      <c r="A15" s="34"/>
      <c r="B15" s="35"/>
      <c r="C15" s="35"/>
      <c r="D15" s="35"/>
      <c r="E15" s="39" t="s">
        <v>17</v>
      </c>
      <c r="F15" s="39"/>
      <c r="G15" s="39" t="s">
        <v>18</v>
      </c>
      <c r="H15" s="39"/>
      <c r="I15" s="39" t="s">
        <v>19</v>
      </c>
      <c r="J15" s="39"/>
      <c r="K15" s="40"/>
      <c r="L15" s="40"/>
      <c r="M15" s="40"/>
      <c r="N15" s="40"/>
      <c r="O15" s="37"/>
      <c r="P15" s="37"/>
      <c r="Q15" s="38"/>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75" hidden="false" customHeight="true" outlineLevel="0" collapsed="false">
      <c r="A16" s="34"/>
      <c r="B16" s="41" t="s">
        <v>20</v>
      </c>
      <c r="C16" s="42" t="s">
        <v>21</v>
      </c>
      <c r="D16" s="43" t="s">
        <v>22</v>
      </c>
      <c r="E16" s="44" t="s">
        <v>23</v>
      </c>
      <c r="F16" s="45" t="s">
        <v>24</v>
      </c>
      <c r="G16" s="46" t="s">
        <v>25</v>
      </c>
      <c r="H16" s="45" t="s">
        <v>26</v>
      </c>
      <c r="I16" s="47" t="s">
        <v>27</v>
      </c>
      <c r="J16" s="48" t="s">
        <v>28</v>
      </c>
      <c r="K16" s="49" t="s">
        <v>29</v>
      </c>
      <c r="L16" s="50" t="s">
        <v>30</v>
      </c>
      <c r="M16" s="51" t="s">
        <v>31</v>
      </c>
      <c r="N16" s="37"/>
      <c r="O16" s="37"/>
      <c r="P16" s="37"/>
      <c r="Q16" s="38"/>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true" outlineLevel="0" collapsed="false">
      <c r="A17" s="34"/>
      <c r="B17" s="52" t="s">
        <v>32</v>
      </c>
      <c r="C17" s="53" t="s">
        <v>33</v>
      </c>
      <c r="D17" s="54" t="s">
        <v>34</v>
      </c>
      <c r="E17" s="55" t="s">
        <v>35</v>
      </c>
      <c r="F17" s="56"/>
      <c r="G17" s="57" t="s">
        <v>36</v>
      </c>
      <c r="H17" s="58" t="s">
        <v>37</v>
      </c>
      <c r="I17" s="59" t="s">
        <v>38</v>
      </c>
      <c r="J17" s="56"/>
      <c r="K17" s="60" t="s">
        <v>39</v>
      </c>
      <c r="L17" s="61" t="n">
        <v>42819</v>
      </c>
      <c r="M17" s="58" t="s">
        <v>40</v>
      </c>
      <c r="N17" s="37"/>
      <c r="O17" s="37"/>
      <c r="P17" s="37"/>
      <c r="Q17" s="38"/>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34"/>
      <c r="B18" s="62" t="s">
        <v>41</v>
      </c>
      <c r="C18" s="63" t="s">
        <v>42</v>
      </c>
      <c r="D18" s="64" t="s">
        <v>34</v>
      </c>
      <c r="E18" s="65" t="s">
        <v>43</v>
      </c>
      <c r="F18" s="66" t="s">
        <v>44</v>
      </c>
      <c r="G18" s="67" t="s">
        <v>45</v>
      </c>
      <c r="H18" s="66" t="s">
        <v>46</v>
      </c>
      <c r="I18" s="68" t="s">
        <v>47</v>
      </c>
      <c r="J18" s="69" t="s">
        <v>48</v>
      </c>
      <c r="K18" s="70" t="s">
        <v>49</v>
      </c>
      <c r="L18" s="71" t="n">
        <v>42819</v>
      </c>
      <c r="M18" s="66" t="s">
        <v>50</v>
      </c>
      <c r="N18" s="37"/>
      <c r="O18" s="37"/>
      <c r="P18" s="37"/>
      <c r="Q18" s="38"/>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75" hidden="false" customHeight="true" outlineLevel="0" collapsed="false">
      <c r="A19" s="34"/>
      <c r="B19" s="34"/>
      <c r="C19" s="34"/>
      <c r="D19" s="34"/>
      <c r="E19" s="34"/>
      <c r="F19" s="34"/>
      <c r="G19" s="34"/>
      <c r="H19" s="34"/>
      <c r="I19" s="34"/>
      <c r="J19" s="34"/>
      <c r="K19" s="34"/>
      <c r="L19" s="34"/>
      <c r="M19" s="34"/>
      <c r="N19" s="34"/>
      <c r="O19" s="37"/>
      <c r="P19" s="37"/>
      <c r="Q19" s="38"/>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75" hidden="false" customHeight="true" outlineLevel="0" collapsed="false">
      <c r="A20" s="72"/>
      <c r="B20" s="73"/>
      <c r="C20" s="73"/>
      <c r="D20" s="74"/>
      <c r="E20" s="74"/>
      <c r="F20" s="74"/>
      <c r="G20" s="74"/>
      <c r="H20" s="74"/>
      <c r="I20" s="74"/>
      <c r="J20" s="74"/>
      <c r="K20" s="73"/>
      <c r="L20" s="73"/>
      <c r="M20" s="75"/>
      <c r="N20" s="75"/>
      <c r="O20" s="74"/>
      <c r="P20" s="74"/>
      <c r="Q20" s="14"/>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6" hidden="false" customHeight="false" outlineLevel="0" collapsed="false">
      <c r="A21" s="72"/>
      <c r="B21" s="73"/>
      <c r="C21" s="73"/>
      <c r="D21" s="73"/>
      <c r="E21" s="76" t="s">
        <v>17</v>
      </c>
      <c r="F21" s="76"/>
      <c r="G21" s="76" t="s">
        <v>18</v>
      </c>
      <c r="H21" s="76"/>
      <c r="I21" s="76" t="s">
        <v>19</v>
      </c>
      <c r="J21" s="76"/>
      <c r="K21" s="73"/>
      <c r="L21" s="73"/>
      <c r="M21" s="75"/>
      <c r="N21" s="75"/>
      <c r="O21" s="77"/>
      <c r="P21" s="74"/>
      <c r="Q21" s="14"/>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86" customFormat="true" ht="16" hidden="false" customHeight="false" outlineLevel="0" collapsed="false">
      <c r="A22" s="78"/>
      <c r="B22" s="79" t="s">
        <v>20</v>
      </c>
      <c r="C22" s="80" t="s">
        <v>21</v>
      </c>
      <c r="D22" s="80" t="s">
        <v>22</v>
      </c>
      <c r="E22" s="81" t="s">
        <v>23</v>
      </c>
      <c r="F22" s="82" t="s">
        <v>24</v>
      </c>
      <c r="G22" s="81" t="s">
        <v>25</v>
      </c>
      <c r="H22" s="82" t="s">
        <v>26</v>
      </c>
      <c r="I22" s="81" t="s">
        <v>27</v>
      </c>
      <c r="J22" s="83" t="s">
        <v>28</v>
      </c>
      <c r="K22" s="80" t="s">
        <v>29</v>
      </c>
      <c r="L22" s="84" t="s">
        <v>30</v>
      </c>
      <c r="M22" s="85" t="s">
        <v>31</v>
      </c>
      <c r="N22" s="79" t="s">
        <v>51</v>
      </c>
      <c r="O22" s="79" t="s">
        <v>52</v>
      </c>
      <c r="P22" s="74"/>
      <c r="Q22" s="14"/>
    </row>
    <row r="23" s="99" customFormat="true" ht="15" hidden="false" customHeight="false" outlineLevel="0" collapsed="false">
      <c r="A23" s="87"/>
      <c r="B23" s="88" t="str">
        <f aca="true">"T"&amp;CELL("row",A1)</f>
        <v>T1</v>
      </c>
      <c r="C23" s="89"/>
      <c r="D23" s="90"/>
      <c r="E23" s="91"/>
      <c r="F23" s="92"/>
      <c r="G23" s="93"/>
      <c r="H23" s="94"/>
      <c r="I23" s="91"/>
      <c r="J23" s="92"/>
      <c r="K23" s="89"/>
      <c r="L23" s="95"/>
      <c r="M23" s="96"/>
      <c r="N23" s="97" t="n">
        <f aca="false">IF(ISNUMBER(SEARCH("CUSTOM",$I23)),0,(IF(ISNUMBER(SEARCH("SSH",$I23)),0,1)))</f>
        <v>1</v>
      </c>
      <c r="O23" s="98" t="n">
        <f aca="false">OR(ISNUMBER(SEARCH("~*",$F23)),ISNUMBER(SEARCH("~*",$H23)),AND(NOT($J23=""),$C23&lt;&gt;"",$N23))</f>
        <v>0</v>
      </c>
      <c r="P23" s="74"/>
      <c r="Q23" s="14"/>
    </row>
    <row r="24" customFormat="false" ht="15" hidden="false" customHeight="false" outlineLevel="0" collapsed="false">
      <c r="A24" s="87"/>
      <c r="B24" s="88" t="str">
        <f aca="true">"T"&amp;CELL("row",A2)</f>
        <v>T2</v>
      </c>
      <c r="C24" s="89"/>
      <c r="D24" s="90"/>
      <c r="E24" s="91"/>
      <c r="F24" s="92"/>
      <c r="G24" s="93"/>
      <c r="H24" s="100"/>
      <c r="I24" s="91"/>
      <c r="J24" s="92"/>
      <c r="K24" s="89"/>
      <c r="L24" s="95"/>
      <c r="M24" s="96"/>
      <c r="N24" s="97" t="n">
        <f aca="false">IF(ISNUMBER(SEARCH("CUSTOM",$I24)),0,(IF(ISNUMBER(SEARCH("SSH",$I24)),0,1)))</f>
        <v>1</v>
      </c>
      <c r="O24" s="98" t="n">
        <f aca="false">OR(ISNUMBER(SEARCH("~*",$F24)),ISNUMBER(SEARCH("~*",$H24)),AND(NOT($J24=""),$C24&lt;&gt;"",$N24))</f>
        <v>0</v>
      </c>
      <c r="P24" s="74"/>
      <c r="Q24" s="14"/>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101"/>
      <c r="B25" s="88" t="str">
        <f aca="true">"T"&amp;CELL("row",A3)</f>
        <v>T3</v>
      </c>
      <c r="C25" s="89"/>
      <c r="D25" s="90"/>
      <c r="E25" s="91"/>
      <c r="F25" s="92"/>
      <c r="G25" s="93"/>
      <c r="H25" s="100"/>
      <c r="I25" s="91"/>
      <c r="J25" s="92"/>
      <c r="K25" s="89"/>
      <c r="L25" s="95"/>
      <c r="M25" s="96"/>
      <c r="N25" s="97" t="n">
        <f aca="false">IF(ISNUMBER(SEARCH("CUSTOM",$I25)),0,(IF(ISNUMBER(SEARCH("SSH",$I25)),0,1)))</f>
        <v>1</v>
      </c>
      <c r="O25" s="98" t="n">
        <f aca="false">OR(ISNUMBER(SEARCH("~*",$F25)),ISNUMBER(SEARCH("~*",$H25)),AND(NOT($J25=""),$C25&lt;&gt;"",$N25))</f>
        <v>0</v>
      </c>
      <c r="P25" s="74"/>
      <c r="Q25" s="14"/>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101"/>
      <c r="B26" s="88" t="str">
        <f aca="true">"T"&amp;CELL("row",A4)</f>
        <v>T4</v>
      </c>
      <c r="C26" s="89"/>
      <c r="D26" s="90"/>
      <c r="E26" s="91"/>
      <c r="F26" s="92"/>
      <c r="G26" s="93"/>
      <c r="H26" s="100"/>
      <c r="I26" s="91"/>
      <c r="J26" s="92"/>
      <c r="K26" s="89"/>
      <c r="L26" s="95"/>
      <c r="M26" s="96"/>
      <c r="N26" s="97" t="n">
        <f aca="false">IF(ISNUMBER(SEARCH("CUSTOM",$I26)),0,(IF(ISNUMBER(SEARCH("SSH",$I26)),0,1)))</f>
        <v>1</v>
      </c>
      <c r="O26" s="98" t="n">
        <f aca="false">OR(ISNUMBER(SEARCH("~*",$F26)),ISNUMBER(SEARCH("~*",$H26)),AND(NOT($J26=""),$C26&lt;&gt;"",$N26))</f>
        <v>0</v>
      </c>
      <c r="P26" s="74"/>
      <c r="Q26" s="14"/>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101"/>
      <c r="B27" s="88" t="str">
        <f aca="true">"T"&amp;CELL("row",A5)</f>
        <v>T5</v>
      </c>
      <c r="C27" s="89"/>
      <c r="D27" s="90"/>
      <c r="E27" s="91"/>
      <c r="F27" s="92"/>
      <c r="G27" s="93"/>
      <c r="H27" s="100"/>
      <c r="I27" s="91"/>
      <c r="J27" s="92"/>
      <c r="K27" s="89"/>
      <c r="L27" s="95"/>
      <c r="M27" s="96"/>
      <c r="N27" s="97" t="n">
        <f aca="false">IF(ISNUMBER(SEARCH("CUSTOM",$I27)),0,(IF(ISNUMBER(SEARCH("SSH",$I27)),0,1)))</f>
        <v>1</v>
      </c>
      <c r="O27" s="98" t="n">
        <f aca="false">OR(ISNUMBER(SEARCH("~*",$F27)),ISNUMBER(SEARCH("~*",$H27)),AND(NOT($J27=""),$C27&lt;&gt;"",$N27))</f>
        <v>0</v>
      </c>
      <c r="P27" s="74"/>
      <c r="Q27" s="14"/>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72"/>
      <c r="B28" s="88" t="str">
        <f aca="true">"T"&amp;CELL("row",A6)</f>
        <v>T6</v>
      </c>
      <c r="C28" s="89"/>
      <c r="D28" s="90"/>
      <c r="E28" s="91"/>
      <c r="F28" s="92"/>
      <c r="G28" s="93"/>
      <c r="H28" s="100"/>
      <c r="I28" s="91"/>
      <c r="J28" s="92"/>
      <c r="K28" s="89"/>
      <c r="L28" s="95"/>
      <c r="M28" s="96"/>
      <c r="N28" s="97" t="n">
        <f aca="false">IF(ISNUMBER(SEARCH("CUSTOM",$I28)),0,(IF(ISNUMBER(SEARCH("SSH",$I28)),0,1)))</f>
        <v>1</v>
      </c>
      <c r="O28" s="98" t="n">
        <f aca="false">OR(ISNUMBER(SEARCH("~*",$F28)),ISNUMBER(SEARCH("~*",$H28)),AND(NOT($J28=""),$C28&lt;&gt;"",$N28))</f>
        <v>0</v>
      </c>
      <c r="P28" s="74"/>
      <c r="Q28" s="14"/>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72"/>
      <c r="B29" s="88" t="str">
        <f aca="true">"T"&amp;CELL("row",A7)</f>
        <v>T7</v>
      </c>
      <c r="C29" s="89"/>
      <c r="D29" s="90"/>
      <c r="E29" s="91"/>
      <c r="F29" s="92"/>
      <c r="G29" s="93"/>
      <c r="H29" s="100"/>
      <c r="I29" s="91"/>
      <c r="J29" s="92"/>
      <c r="K29" s="89"/>
      <c r="L29" s="95"/>
      <c r="M29" s="96"/>
      <c r="N29" s="97" t="n">
        <f aca="false">IF(ISNUMBER(SEARCH("CUSTOM",$I29)),0,(IF(ISNUMBER(SEARCH("SSH",$I29)),0,1)))</f>
        <v>1</v>
      </c>
      <c r="O29" s="98" t="n">
        <f aca="false">OR(ISNUMBER(SEARCH("~*",$F29)),ISNUMBER(SEARCH("~*",$H29)),AND(NOT($J29=""),$C29&lt;&gt;"",$N29))</f>
        <v>0</v>
      </c>
      <c r="P29" s="74"/>
      <c r="Q29" s="14"/>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72"/>
      <c r="B30" s="88" t="str">
        <f aca="true">"T"&amp;CELL("row",A8)</f>
        <v>T8</v>
      </c>
      <c r="C30" s="89"/>
      <c r="D30" s="90"/>
      <c r="E30" s="91"/>
      <c r="F30" s="92"/>
      <c r="G30" s="93"/>
      <c r="H30" s="100"/>
      <c r="I30" s="91"/>
      <c r="J30" s="92"/>
      <c r="K30" s="89"/>
      <c r="L30" s="95"/>
      <c r="M30" s="96"/>
      <c r="N30" s="97" t="n">
        <f aca="false">IF(ISNUMBER(SEARCH("CUSTOM",$I30)),0,(IF(ISNUMBER(SEARCH("SSH",$I30)),0,1)))</f>
        <v>1</v>
      </c>
      <c r="O30" s="98" t="n">
        <f aca="false">OR(ISNUMBER(SEARCH("~*",$F30)),ISNUMBER(SEARCH("~*",$H30)),AND(NOT($J30=""),$C30&lt;&gt;"",$N30))</f>
        <v>0</v>
      </c>
      <c r="P30" s="74"/>
      <c r="Q30" s="14"/>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72"/>
      <c r="B31" s="88" t="str">
        <f aca="true">"T"&amp;CELL("row",A9)</f>
        <v>T9</v>
      </c>
      <c r="C31" s="89"/>
      <c r="D31" s="90"/>
      <c r="E31" s="91"/>
      <c r="F31" s="92"/>
      <c r="G31" s="93"/>
      <c r="H31" s="100"/>
      <c r="I31" s="91"/>
      <c r="J31" s="92"/>
      <c r="K31" s="89"/>
      <c r="L31" s="95"/>
      <c r="M31" s="96"/>
      <c r="N31" s="97" t="n">
        <f aca="false">IF(ISNUMBER(SEARCH("CUSTOM",$I31)),0,(IF(ISNUMBER(SEARCH("SSH",$I31)),0,1)))</f>
        <v>1</v>
      </c>
      <c r="O31" s="98" t="n">
        <f aca="false">OR(ISNUMBER(SEARCH("~*",$F31)),ISNUMBER(SEARCH("~*",$H31)),AND(NOT($J31=""),$C31&lt;&gt;"",$N31))</f>
        <v>0</v>
      </c>
      <c r="P31" s="74"/>
      <c r="Q31" s="14"/>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72"/>
      <c r="B32" s="88" t="str">
        <f aca="true">"T"&amp;CELL("row",A10)</f>
        <v>T10</v>
      </c>
      <c r="C32" s="89"/>
      <c r="D32" s="90"/>
      <c r="E32" s="91"/>
      <c r="F32" s="92"/>
      <c r="G32" s="93"/>
      <c r="H32" s="100"/>
      <c r="I32" s="91"/>
      <c r="J32" s="92"/>
      <c r="K32" s="89"/>
      <c r="L32" s="95"/>
      <c r="M32" s="96"/>
      <c r="N32" s="97" t="n">
        <f aca="false">IF(ISNUMBER(SEARCH("CUSTOM",$I32)),0,(IF(ISNUMBER(SEARCH("SSH",$I32)),0,1)))</f>
        <v>1</v>
      </c>
      <c r="O32" s="98" t="n">
        <f aca="false">OR(ISNUMBER(SEARCH("~*",$F32)),ISNUMBER(SEARCH("~*",$H32)),AND(NOT($J32=""),$C32&lt;&gt;"",$N32))</f>
        <v>0</v>
      </c>
      <c r="P32" s="74"/>
      <c r="Q32" s="14"/>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72"/>
      <c r="B33" s="88" t="str">
        <f aca="true">"T"&amp;CELL("row",A11)</f>
        <v>T11</v>
      </c>
      <c r="C33" s="89"/>
      <c r="D33" s="90"/>
      <c r="E33" s="91"/>
      <c r="F33" s="92"/>
      <c r="G33" s="93"/>
      <c r="H33" s="100"/>
      <c r="I33" s="91"/>
      <c r="J33" s="92"/>
      <c r="K33" s="89"/>
      <c r="L33" s="95"/>
      <c r="M33" s="96"/>
      <c r="N33" s="97" t="n">
        <f aca="false">IF(ISNUMBER(SEARCH("CUSTOM",$I33)),0,(IF(ISNUMBER(SEARCH("SSH",$I33)),0,1)))</f>
        <v>1</v>
      </c>
      <c r="O33" s="98" t="n">
        <f aca="false">OR(ISNUMBER(SEARCH("~*",$F33)),ISNUMBER(SEARCH("~*",$H33)),AND(NOT($J33=""),$C33&lt;&gt;"",$N33))</f>
        <v>0</v>
      </c>
      <c r="P33" s="74"/>
      <c r="Q33" s="14"/>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72"/>
      <c r="B34" s="88" t="str">
        <f aca="true">"T"&amp;CELL("row",A12)</f>
        <v>T12</v>
      </c>
      <c r="C34" s="89"/>
      <c r="D34" s="90"/>
      <c r="E34" s="91"/>
      <c r="F34" s="92"/>
      <c r="G34" s="93"/>
      <c r="H34" s="100"/>
      <c r="I34" s="91"/>
      <c r="J34" s="92"/>
      <c r="K34" s="89"/>
      <c r="L34" s="95"/>
      <c r="M34" s="96"/>
      <c r="N34" s="97" t="n">
        <f aca="false">IF(ISNUMBER(SEARCH("CUSTOM",$I34)),0,(IF(ISNUMBER(SEARCH("SSH",$I34)),0,1)))</f>
        <v>1</v>
      </c>
      <c r="O34" s="98" t="n">
        <f aca="false">OR(ISNUMBER(SEARCH("~*",$F34)),ISNUMBER(SEARCH("~*",$H34)),AND(NOT($J34=""),$C34&lt;&gt;"",$N34))</f>
        <v>0</v>
      </c>
      <c r="P34" s="74"/>
      <c r="Q34" s="14"/>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72"/>
      <c r="B35" s="88" t="str">
        <f aca="true">"T"&amp;CELL("row",A13)</f>
        <v>T13</v>
      </c>
      <c r="C35" s="89"/>
      <c r="D35" s="90"/>
      <c r="E35" s="91"/>
      <c r="F35" s="92"/>
      <c r="G35" s="93"/>
      <c r="H35" s="100"/>
      <c r="I35" s="91"/>
      <c r="J35" s="92"/>
      <c r="K35" s="89"/>
      <c r="L35" s="95"/>
      <c r="M35" s="96"/>
      <c r="N35" s="97" t="n">
        <f aca="false">IF(ISNUMBER(SEARCH("CUSTOM",$I35)),0,(IF(ISNUMBER(SEARCH("SSH",$I35)),0,1)))</f>
        <v>1</v>
      </c>
      <c r="O35" s="98" t="n">
        <f aca="false">OR(ISNUMBER(SEARCH("~*",$F35)),ISNUMBER(SEARCH("~*",$H35)),AND(NOT($J35=""),$C35&lt;&gt;"",$N35))</f>
        <v>0</v>
      </c>
      <c r="P35" s="74"/>
      <c r="Q35" s="14"/>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72"/>
      <c r="B36" s="88" t="str">
        <f aca="true">"T"&amp;CELL("row",A14)</f>
        <v>T14</v>
      </c>
      <c r="C36" s="89"/>
      <c r="D36" s="90"/>
      <c r="E36" s="91"/>
      <c r="F36" s="92"/>
      <c r="G36" s="93"/>
      <c r="H36" s="100"/>
      <c r="I36" s="91"/>
      <c r="J36" s="92"/>
      <c r="K36" s="89"/>
      <c r="L36" s="95"/>
      <c r="M36" s="96"/>
      <c r="N36" s="97" t="n">
        <f aca="false">IF(ISNUMBER(SEARCH("CUSTOM",$I36)),0,(IF(ISNUMBER(SEARCH("SSH",$I36)),0,1)))</f>
        <v>1</v>
      </c>
      <c r="O36" s="98" t="n">
        <f aca="false">OR(ISNUMBER(SEARCH("~*",$F36)),ISNUMBER(SEARCH("~*",$H36)),AND(NOT($J36=""),$C36&lt;&gt;"",$N36))</f>
        <v>0</v>
      </c>
      <c r="P36" s="74"/>
      <c r="Q36" s="14"/>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72"/>
      <c r="B37" s="88" t="str">
        <f aca="true">"T"&amp;CELL("row",A15)</f>
        <v>T15</v>
      </c>
      <c r="C37" s="89"/>
      <c r="D37" s="90"/>
      <c r="E37" s="91"/>
      <c r="F37" s="92"/>
      <c r="G37" s="93"/>
      <c r="H37" s="100"/>
      <c r="I37" s="91"/>
      <c r="J37" s="92"/>
      <c r="K37" s="89"/>
      <c r="L37" s="95"/>
      <c r="M37" s="96"/>
      <c r="N37" s="97" t="n">
        <f aca="false">IF(ISNUMBER(SEARCH("CUSTOM",$I37)),0,(IF(ISNUMBER(SEARCH("SSH",$I37)),0,1)))</f>
        <v>1</v>
      </c>
      <c r="O37" s="98" t="n">
        <f aca="false">OR(ISNUMBER(SEARCH("~*",$F37)),ISNUMBER(SEARCH("~*",$H37)),AND(NOT($J37=""),$C37&lt;&gt;"",$N37))</f>
        <v>0</v>
      </c>
      <c r="P37" s="74"/>
      <c r="Q37" s="14"/>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72"/>
      <c r="B38" s="88" t="str">
        <f aca="true">"T"&amp;CELL("row",A16)</f>
        <v>T16</v>
      </c>
      <c r="C38" s="89"/>
      <c r="D38" s="90"/>
      <c r="E38" s="91"/>
      <c r="F38" s="92"/>
      <c r="G38" s="93"/>
      <c r="H38" s="100"/>
      <c r="I38" s="91"/>
      <c r="J38" s="92"/>
      <c r="K38" s="89"/>
      <c r="L38" s="95"/>
      <c r="M38" s="96"/>
      <c r="N38" s="97" t="n">
        <f aca="false">IF(ISNUMBER(SEARCH("CUSTOM",$I38)),0,(IF(ISNUMBER(SEARCH("SSH",$I38)),0,1)))</f>
        <v>1</v>
      </c>
      <c r="O38" s="98" t="n">
        <f aca="false">OR(ISNUMBER(SEARCH("~*",$F38)),ISNUMBER(SEARCH("~*",$H38)),AND(NOT($J38=""),$C38&lt;&gt;"",$N38))</f>
        <v>0</v>
      </c>
      <c r="P38" s="74"/>
      <c r="Q38" s="14"/>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72"/>
      <c r="B39" s="88" t="str">
        <f aca="true">"T"&amp;CELL("row",A17)</f>
        <v>T17</v>
      </c>
      <c r="C39" s="89"/>
      <c r="D39" s="90"/>
      <c r="E39" s="91"/>
      <c r="F39" s="92"/>
      <c r="G39" s="93"/>
      <c r="H39" s="100"/>
      <c r="I39" s="91"/>
      <c r="J39" s="92"/>
      <c r="K39" s="89"/>
      <c r="L39" s="95"/>
      <c r="M39" s="96"/>
      <c r="N39" s="97" t="n">
        <f aca="false">IF(ISNUMBER(SEARCH("CUSTOM",$I39)),0,(IF(ISNUMBER(SEARCH("SSH",$I39)),0,1)))</f>
        <v>1</v>
      </c>
      <c r="O39" s="98" t="n">
        <f aca="false">OR(ISNUMBER(SEARCH("~*",$F39)),ISNUMBER(SEARCH("~*",$H39)),AND(NOT($J39=""),$C39&lt;&gt;"",$N39))</f>
        <v>0</v>
      </c>
      <c r="P39" s="74"/>
      <c r="Q39" s="14"/>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72"/>
      <c r="B40" s="88" t="str">
        <f aca="true">"T"&amp;CELL("row",A18)</f>
        <v>T18</v>
      </c>
      <c r="C40" s="89"/>
      <c r="D40" s="90"/>
      <c r="E40" s="91"/>
      <c r="F40" s="92"/>
      <c r="G40" s="93"/>
      <c r="H40" s="100"/>
      <c r="I40" s="91"/>
      <c r="J40" s="92"/>
      <c r="K40" s="89"/>
      <c r="L40" s="95"/>
      <c r="M40" s="96"/>
      <c r="N40" s="97" t="n">
        <f aca="false">IF(ISNUMBER(SEARCH("CUSTOM",$I40)),0,(IF(ISNUMBER(SEARCH("SSH",$I40)),0,1)))</f>
        <v>1</v>
      </c>
      <c r="O40" s="98" t="n">
        <f aca="false">OR(ISNUMBER(SEARCH("~*",$F40)),ISNUMBER(SEARCH("~*",$H40)),AND(NOT($J40=""),$C40&lt;&gt;"",$N40))</f>
        <v>0</v>
      </c>
      <c r="P40" s="74"/>
      <c r="Q40" s="14"/>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72"/>
      <c r="B41" s="88" t="str">
        <f aca="true">"T"&amp;CELL("row",A19)</f>
        <v>T19</v>
      </c>
      <c r="C41" s="89"/>
      <c r="D41" s="90"/>
      <c r="E41" s="91"/>
      <c r="F41" s="92"/>
      <c r="G41" s="93"/>
      <c r="H41" s="100"/>
      <c r="I41" s="91"/>
      <c r="J41" s="92"/>
      <c r="K41" s="89"/>
      <c r="L41" s="95"/>
      <c r="M41" s="96"/>
      <c r="N41" s="97" t="n">
        <f aca="false">IF(ISNUMBER(SEARCH("CUSTOM",$I41)),0,(IF(ISNUMBER(SEARCH("SSH",$I41)),0,1)))</f>
        <v>1</v>
      </c>
      <c r="O41" s="98" t="n">
        <f aca="false">OR(ISNUMBER(SEARCH("~*",$F41)),ISNUMBER(SEARCH("~*",$H41)),AND(NOT($J41=""),$C41&lt;&gt;"",$N41))</f>
        <v>0</v>
      </c>
      <c r="P41" s="74"/>
      <c r="Q41" s="14"/>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72"/>
      <c r="B42" s="88" t="str">
        <f aca="true">"T"&amp;CELL("row",A20)</f>
        <v>T20</v>
      </c>
      <c r="C42" s="89"/>
      <c r="D42" s="90"/>
      <c r="E42" s="91"/>
      <c r="F42" s="92"/>
      <c r="G42" s="93"/>
      <c r="H42" s="100"/>
      <c r="I42" s="91"/>
      <c r="J42" s="92"/>
      <c r="K42" s="89"/>
      <c r="L42" s="95"/>
      <c r="M42" s="96"/>
      <c r="N42" s="97" t="n">
        <f aca="false">IF(ISNUMBER(SEARCH("CUSTOM",$I42)),0,(IF(ISNUMBER(SEARCH("SSH",$I42)),0,1)))</f>
        <v>1</v>
      </c>
      <c r="O42" s="98" t="n">
        <f aca="false">OR(ISNUMBER(SEARCH("~*",$F42)),ISNUMBER(SEARCH("~*",$H42)),AND(NOT($J42=""),$C42&lt;&gt;"",$N42))</f>
        <v>0</v>
      </c>
      <c r="P42" s="74"/>
      <c r="Q42" s="14"/>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72"/>
      <c r="B43" s="88" t="str">
        <f aca="true">"T"&amp;CELL("row",A21)</f>
        <v>T21</v>
      </c>
      <c r="C43" s="89"/>
      <c r="D43" s="90"/>
      <c r="E43" s="91"/>
      <c r="F43" s="92"/>
      <c r="G43" s="93"/>
      <c r="H43" s="100"/>
      <c r="I43" s="91"/>
      <c r="J43" s="92"/>
      <c r="K43" s="89"/>
      <c r="L43" s="95"/>
      <c r="M43" s="96"/>
      <c r="N43" s="97" t="n">
        <f aca="false">IF(ISNUMBER(SEARCH("CUSTOM",$I43)),0,(IF(ISNUMBER(SEARCH("SSH",$I43)),0,1)))</f>
        <v>1</v>
      </c>
      <c r="O43" s="98" t="n">
        <f aca="false">OR(ISNUMBER(SEARCH("~*",$F43)),ISNUMBER(SEARCH("~*",$H43)),AND(NOT($J43=""),$C43&lt;&gt;"",$N43))</f>
        <v>0</v>
      </c>
      <c r="P43" s="74"/>
      <c r="Q43" s="14"/>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72"/>
      <c r="B44" s="88" t="str">
        <f aca="true">"T"&amp;CELL("row",A22)</f>
        <v>T22</v>
      </c>
      <c r="C44" s="89"/>
      <c r="D44" s="90"/>
      <c r="E44" s="91"/>
      <c r="F44" s="92"/>
      <c r="G44" s="93"/>
      <c r="H44" s="100"/>
      <c r="I44" s="91"/>
      <c r="J44" s="92"/>
      <c r="K44" s="89"/>
      <c r="L44" s="95"/>
      <c r="M44" s="96"/>
      <c r="N44" s="97" t="n">
        <f aca="false">IF(ISNUMBER(SEARCH("CUSTOM",$I44)),0,(IF(ISNUMBER(SEARCH("SSH",$I44)),0,1)))</f>
        <v>1</v>
      </c>
      <c r="O44" s="98" t="n">
        <f aca="false">OR(ISNUMBER(SEARCH("~*",$F44)),ISNUMBER(SEARCH("~*",$H44)),AND(NOT($J44=""),$C44&lt;&gt;"",$N44))</f>
        <v>0</v>
      </c>
      <c r="P44" s="74"/>
      <c r="Q44" s="14"/>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72"/>
      <c r="B45" s="88" t="str">
        <f aca="true">"T"&amp;CELL("row",A23)</f>
        <v>T23</v>
      </c>
      <c r="C45" s="89"/>
      <c r="D45" s="90"/>
      <c r="E45" s="91"/>
      <c r="F45" s="92"/>
      <c r="G45" s="93"/>
      <c r="H45" s="100"/>
      <c r="I45" s="91"/>
      <c r="J45" s="92"/>
      <c r="K45" s="89"/>
      <c r="L45" s="95"/>
      <c r="M45" s="96"/>
      <c r="N45" s="97" t="n">
        <f aca="false">IF(ISNUMBER(SEARCH("CUSTOM",$I45)),0,(IF(ISNUMBER(SEARCH("SSH",$I45)),0,1)))</f>
        <v>1</v>
      </c>
      <c r="O45" s="98" t="n">
        <f aca="false">OR(ISNUMBER(SEARCH("~*",$F45)),ISNUMBER(SEARCH("~*",$H45)),AND(NOT($J45=""),$C45&lt;&gt;"",$N45))</f>
        <v>0</v>
      </c>
      <c r="P45" s="74"/>
      <c r="Q45" s="14"/>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72"/>
      <c r="B46" s="102" t="str">
        <f aca="true">"T"&amp;CELL("row",A24)</f>
        <v>T24</v>
      </c>
      <c r="C46" s="89"/>
      <c r="D46" s="103"/>
      <c r="E46" s="91"/>
      <c r="F46" s="92"/>
      <c r="G46" s="93"/>
      <c r="H46" s="89"/>
      <c r="I46" s="104"/>
      <c r="J46" s="92"/>
      <c r="K46" s="89"/>
      <c r="L46" s="95"/>
      <c r="M46" s="96"/>
      <c r="N46" s="105" t="n">
        <f aca="false">IF(ISNUMBER(SEARCH("CUSTOM",$I46)),0,(IF(ISNUMBER(SEARCH("SSH",$I46)),0,1)))</f>
        <v>1</v>
      </c>
      <c r="O46" s="98" t="n">
        <f aca="false">OR(ISNUMBER(SEARCH("~*",$F46)),ISNUMBER(SEARCH("~*",$H46)),AND(NOT($J46=""),$C46&lt;&gt;"",$N46))</f>
        <v>0</v>
      </c>
      <c r="P46" s="74"/>
      <c r="Q46" s="14"/>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6" hidden="false" customHeight="false" outlineLevel="0" collapsed="false">
      <c r="A47" s="72"/>
      <c r="B47" s="102" t="str">
        <f aca="true">"T"&amp;CELL("row",A25)</f>
        <v>T25</v>
      </c>
      <c r="C47" s="106"/>
      <c r="D47" s="107"/>
      <c r="E47" s="108"/>
      <c r="F47" s="92"/>
      <c r="G47" s="93"/>
      <c r="H47" s="106"/>
      <c r="I47" s="109"/>
      <c r="J47" s="110"/>
      <c r="K47" s="106"/>
      <c r="L47" s="111"/>
      <c r="M47" s="112"/>
      <c r="N47" s="113" t="n">
        <f aca="false">IF(ISNUMBER(SEARCH("CUSTOM",$I47)),0,(IF(ISNUMBER(SEARCH("SSH",$I47)),0,1)))</f>
        <v>1</v>
      </c>
      <c r="O47" s="98" t="n">
        <f aca="false">OR(ISNUMBER(SEARCH("~*",$F47)),ISNUMBER(SEARCH("~*",$H47)),AND(NOT($J47=""),$C47&lt;&gt;"",$N47))</f>
        <v>0</v>
      </c>
      <c r="P47" s="74"/>
      <c r="Q47" s="14"/>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6" hidden="false" customHeight="false" outlineLevel="0" collapsed="false">
      <c r="A48" s="114"/>
      <c r="B48" s="115"/>
      <c r="C48" s="115"/>
      <c r="D48" s="115"/>
      <c r="E48" s="115"/>
      <c r="F48" s="115"/>
      <c r="G48" s="115"/>
      <c r="H48" s="115"/>
      <c r="I48" s="115"/>
      <c r="J48" s="115"/>
      <c r="K48" s="115"/>
      <c r="L48" s="115"/>
      <c r="M48" s="115"/>
      <c r="N48" s="115"/>
      <c r="O48" s="115"/>
      <c r="P48" s="115"/>
      <c r="Q48" s="19"/>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7" hidden="false" customHeight="true" outlineLevel="0" collapsed="false">
      <c r="A49" s="116"/>
      <c r="B49" s="117"/>
      <c r="C49" s="117"/>
      <c r="D49" s="118"/>
      <c r="E49" s="118"/>
      <c r="F49" s="118"/>
      <c r="G49" s="118"/>
      <c r="H49" s="118"/>
      <c r="I49" s="118"/>
      <c r="J49" s="118"/>
      <c r="K49" s="117"/>
      <c r="L49" s="117"/>
      <c r="M49" s="119"/>
      <c r="N49" s="119"/>
      <c r="O49" s="120"/>
      <c r="P49" s="120"/>
      <c r="Q49" s="12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1" hidden="false" customHeight="false" outlineLevel="0" collapsed="false">
      <c r="A50" s="30" t="s">
        <v>53</v>
      </c>
      <c r="B50" s="31"/>
      <c r="C50" s="31"/>
      <c r="D50" s="32"/>
      <c r="E50" s="32"/>
      <c r="F50" s="32"/>
      <c r="G50" s="32"/>
      <c r="H50" s="32"/>
      <c r="I50" s="32"/>
      <c r="J50" s="32"/>
      <c r="K50" s="31"/>
      <c r="L50" s="31"/>
      <c r="M50" s="33"/>
      <c r="N50" s="33"/>
      <c r="O50" s="33"/>
      <c r="P50" s="33"/>
      <c r="Q50" s="8"/>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true" outlineLevel="0" collapsed="false">
      <c r="A51" s="34"/>
      <c r="B51" s="35" t="s">
        <v>16</v>
      </c>
      <c r="C51" s="35"/>
      <c r="D51" s="35"/>
      <c r="E51" s="36"/>
      <c r="F51" s="36"/>
      <c r="G51" s="36"/>
      <c r="H51" s="36"/>
      <c r="I51" s="36"/>
      <c r="J51" s="36"/>
      <c r="K51" s="34"/>
      <c r="L51" s="34"/>
      <c r="M51" s="37"/>
      <c r="N51" s="37"/>
      <c r="O51" s="37"/>
      <c r="P51" s="37"/>
      <c r="Q51" s="38"/>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true" outlineLevel="0" collapsed="false">
      <c r="A52" s="34"/>
      <c r="B52" s="35"/>
      <c r="C52" s="35"/>
      <c r="D52" s="35"/>
      <c r="E52" s="39" t="s">
        <v>17</v>
      </c>
      <c r="F52" s="39"/>
      <c r="G52" s="39" t="s">
        <v>18</v>
      </c>
      <c r="H52" s="39"/>
      <c r="I52" s="39" t="s">
        <v>19</v>
      </c>
      <c r="J52" s="39"/>
      <c r="K52" s="40"/>
      <c r="L52" s="40"/>
      <c r="M52" s="40"/>
      <c r="N52" s="37"/>
      <c r="O52" s="37"/>
      <c r="P52" s="37"/>
      <c r="Q52" s="38"/>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true" outlineLevel="0" collapsed="false">
      <c r="A53" s="34"/>
      <c r="B53" s="41" t="s">
        <v>20</v>
      </c>
      <c r="C53" s="42" t="s">
        <v>21</v>
      </c>
      <c r="D53" s="43" t="s">
        <v>22</v>
      </c>
      <c r="E53" s="46" t="s">
        <v>23</v>
      </c>
      <c r="F53" s="45" t="s">
        <v>54</v>
      </c>
      <c r="G53" s="46" t="s">
        <v>25</v>
      </c>
      <c r="H53" s="45" t="s">
        <v>24</v>
      </c>
      <c r="I53" s="47" t="s">
        <v>27</v>
      </c>
      <c r="J53" s="48" t="s">
        <v>28</v>
      </c>
      <c r="K53" s="49" t="s">
        <v>29</v>
      </c>
      <c r="L53" s="50" t="s">
        <v>30</v>
      </c>
      <c r="M53" s="51" t="s">
        <v>31</v>
      </c>
      <c r="N53" s="37"/>
      <c r="O53" s="37"/>
      <c r="P53" s="37"/>
      <c r="Q53" s="38"/>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true" outlineLevel="0" collapsed="false">
      <c r="A54" s="34"/>
      <c r="B54" s="52" t="s">
        <v>55</v>
      </c>
      <c r="C54" s="53" t="s">
        <v>33</v>
      </c>
      <c r="D54" s="54" t="s">
        <v>34</v>
      </c>
      <c r="E54" s="121" t="s">
        <v>56</v>
      </c>
      <c r="F54" s="122" t="s">
        <v>57</v>
      </c>
      <c r="G54" s="123" t="s">
        <v>58</v>
      </c>
      <c r="H54" s="124"/>
      <c r="I54" s="59" t="s">
        <v>38</v>
      </c>
      <c r="J54" s="56"/>
      <c r="K54" s="60" t="s">
        <v>59</v>
      </c>
      <c r="L54" s="61" t="n">
        <v>42819</v>
      </c>
      <c r="M54" s="58" t="s">
        <v>40</v>
      </c>
      <c r="N54" s="37"/>
      <c r="O54" s="37"/>
      <c r="P54" s="37"/>
      <c r="Q54" s="38"/>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true" outlineLevel="0" collapsed="false">
      <c r="A55" s="34"/>
      <c r="B55" s="125" t="s">
        <v>60</v>
      </c>
      <c r="C55" s="63" t="s">
        <v>42</v>
      </c>
      <c r="D55" s="64" t="s">
        <v>34</v>
      </c>
      <c r="E55" s="121" t="s">
        <v>61</v>
      </c>
      <c r="F55" s="69" t="s">
        <v>62</v>
      </c>
      <c r="G55" s="67" t="s">
        <v>63</v>
      </c>
      <c r="H55" s="126"/>
      <c r="I55" s="127" t="s">
        <v>38</v>
      </c>
      <c r="J55" s="128"/>
      <c r="K55" s="70" t="s">
        <v>64</v>
      </c>
      <c r="L55" s="71" t="n">
        <v>42819</v>
      </c>
      <c r="M55" s="66" t="s">
        <v>50</v>
      </c>
      <c r="N55" s="37"/>
      <c r="O55" s="37"/>
      <c r="P55" s="37"/>
      <c r="Q55" s="38"/>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true" outlineLevel="0" collapsed="false">
      <c r="A56" s="34"/>
      <c r="B56" s="34"/>
      <c r="C56" s="34"/>
      <c r="D56" s="34"/>
      <c r="E56" s="34"/>
      <c r="F56" s="34"/>
      <c r="G56" s="34"/>
      <c r="H56" s="34"/>
      <c r="I56" s="34"/>
      <c r="J56" s="34"/>
      <c r="K56" s="34"/>
      <c r="L56" s="34"/>
      <c r="M56" s="34"/>
      <c r="N56" s="34"/>
      <c r="O56" s="37"/>
      <c r="P56" s="37"/>
      <c r="Q56" s="38"/>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6" hidden="false" customHeight="false" outlineLevel="0" collapsed="false">
      <c r="A57" s="72"/>
      <c r="B57" s="73"/>
      <c r="C57" s="73"/>
      <c r="D57" s="73"/>
      <c r="E57" s="73"/>
      <c r="F57" s="73"/>
      <c r="G57" s="73"/>
      <c r="H57" s="73"/>
      <c r="I57" s="73"/>
      <c r="J57" s="73"/>
      <c r="K57" s="73"/>
      <c r="L57" s="73"/>
      <c r="M57" s="73"/>
      <c r="N57" s="73"/>
      <c r="O57" s="75"/>
      <c r="P57" s="75"/>
      <c r="Q57" s="14"/>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6" hidden="false" customHeight="false" outlineLevel="0" collapsed="false">
      <c r="A58" s="72"/>
      <c r="B58" s="73"/>
      <c r="C58" s="73"/>
      <c r="D58" s="73"/>
      <c r="E58" s="129" t="s">
        <v>17</v>
      </c>
      <c r="F58" s="129"/>
      <c r="G58" s="129" t="s">
        <v>18</v>
      </c>
      <c r="H58" s="129"/>
      <c r="I58" s="76" t="s">
        <v>19</v>
      </c>
      <c r="J58" s="76"/>
      <c r="K58" s="73"/>
      <c r="L58" s="73"/>
      <c r="M58" s="75"/>
      <c r="N58" s="75"/>
      <c r="O58" s="75"/>
      <c r="P58" s="75"/>
      <c r="Q58" s="14"/>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86" customFormat="true" ht="16" hidden="false" customHeight="false" outlineLevel="0" collapsed="false">
      <c r="A59" s="78"/>
      <c r="B59" s="130" t="s">
        <v>20</v>
      </c>
      <c r="C59" s="131" t="s">
        <v>21</v>
      </c>
      <c r="D59" s="131" t="s">
        <v>22</v>
      </c>
      <c r="E59" s="132" t="s">
        <v>23</v>
      </c>
      <c r="F59" s="133" t="s">
        <v>54</v>
      </c>
      <c r="G59" s="134" t="s">
        <v>25</v>
      </c>
      <c r="H59" s="135" t="s">
        <v>24</v>
      </c>
      <c r="I59" s="134" t="s">
        <v>27</v>
      </c>
      <c r="J59" s="135" t="s">
        <v>28</v>
      </c>
      <c r="K59" s="136" t="s">
        <v>29</v>
      </c>
      <c r="L59" s="137" t="s">
        <v>30</v>
      </c>
      <c r="M59" s="138" t="s">
        <v>31</v>
      </c>
      <c r="N59" s="139" t="s">
        <v>51</v>
      </c>
      <c r="O59" s="130" t="s">
        <v>65</v>
      </c>
      <c r="P59" s="140" t="s">
        <v>52</v>
      </c>
      <c r="Q59" s="14"/>
    </row>
    <row r="60" s="99" customFormat="true" ht="15" hidden="false" customHeight="false" outlineLevel="0" collapsed="false">
      <c r="A60" s="87"/>
      <c r="B60" s="141" t="str">
        <f aca="true">"N"&amp;CELL("row",A1)</f>
        <v>N1</v>
      </c>
      <c r="C60" s="89"/>
      <c r="D60" s="103"/>
      <c r="E60" s="142"/>
      <c r="F60" s="100"/>
      <c r="G60" s="143"/>
      <c r="H60" s="144"/>
      <c r="I60" s="91"/>
      <c r="J60" s="144"/>
      <c r="K60" s="89"/>
      <c r="L60" s="95"/>
      <c r="M60" s="96"/>
      <c r="N60" s="145" t="n">
        <f aca="false">IF(ISNUMBER(SEARCH("CUSTOM",$I60)),0,(IF(ISNUMBER(SEARCH("SSH",$I60)),0,1)))</f>
        <v>1</v>
      </c>
      <c r="O60" s="146" t="n">
        <f aca="false">AND(LEN(F60)&lt;=18,LEN(F60)-LEN(SUBSTITUTE(F60,".",""))=3,LEN(F60)-LEN(SUBSTITUTE(F60,"/",""))&lt;=1,SUM(LEN(F60)-LEN(SUBSTITUTE(F60,{1,2,3,4,5,6,7,8,9,0,".","/"},"")))=LEN(F60))</f>
        <v>0</v>
      </c>
      <c r="P60" s="98" t="n">
        <f aca="false">OR(ISNUMBER(SEARCH("~*",$H60)),AND(NOT($J60=""),$C60&lt;&gt;"",$N60))</f>
        <v>0</v>
      </c>
      <c r="Q60" s="14"/>
    </row>
    <row r="61" customFormat="false" ht="15" hidden="false" customHeight="false" outlineLevel="0" collapsed="false">
      <c r="A61" s="101"/>
      <c r="B61" s="141" t="str">
        <f aca="true">"N"&amp;CELL("row",A2)</f>
        <v>N2</v>
      </c>
      <c r="C61" s="89"/>
      <c r="D61" s="103"/>
      <c r="E61" s="142"/>
      <c r="F61" s="100"/>
      <c r="G61" s="91"/>
      <c r="H61" s="144"/>
      <c r="I61" s="91"/>
      <c r="J61" s="144"/>
      <c r="K61" s="89"/>
      <c r="L61" s="95"/>
      <c r="M61" s="96"/>
      <c r="N61" s="145" t="n">
        <f aca="false">IF(ISNUMBER(SEARCH("CUSTOM",$I61)),0,(IF(ISNUMBER(SEARCH("SSH",$I61)),0,1)))</f>
        <v>1</v>
      </c>
      <c r="O61" s="146" t="n">
        <f aca="false">AND(LEN(F61)&lt;=18,LEN(F61)-LEN(SUBSTITUTE(F61,".",""))=3,LEN(F61)-LEN(SUBSTITUTE(F61,"/",""))&lt;=1,SUM(LEN(F61)-LEN(SUBSTITUTE(F61,{1,2,3,4,5,6,7,8,9,0,".","/"},"")))=LEN(F61))</f>
        <v>0</v>
      </c>
      <c r="P61" s="98" t="n">
        <f aca="false">OR(ISNUMBER(SEARCH("~*",$H61)),AND(NOT($J61=""),$C61&lt;&gt;"",$N61))</f>
        <v>0</v>
      </c>
      <c r="Q61" s="14"/>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101"/>
      <c r="B62" s="141" t="str">
        <f aca="true">"N"&amp;CELL("row",A3)</f>
        <v>N3</v>
      </c>
      <c r="C62" s="89"/>
      <c r="D62" s="103"/>
      <c r="E62" s="142"/>
      <c r="F62" s="100"/>
      <c r="G62" s="91"/>
      <c r="H62" s="144"/>
      <c r="I62" s="91"/>
      <c r="J62" s="144"/>
      <c r="K62" s="89"/>
      <c r="L62" s="95"/>
      <c r="M62" s="96"/>
      <c r="N62" s="145" t="n">
        <f aca="false">IF(ISNUMBER(SEARCH("CUSTOM",$I62)),0,(IF(ISNUMBER(SEARCH("SSH",$I62)),0,1)))</f>
        <v>1</v>
      </c>
      <c r="O62" s="146" t="n">
        <f aca="false">AND(LEN(F62)&lt;=18,LEN(F62)-LEN(SUBSTITUTE(F62,".",""))=3,LEN(F62)-LEN(SUBSTITUTE(F62,"/",""))&lt;=1,SUM(LEN(F62)-LEN(SUBSTITUTE(F62,{1,2,3,4,5,6,7,8,9,0,".","/"},"")))=LEN(F62))</f>
        <v>0</v>
      </c>
      <c r="P62" s="98" t="n">
        <f aca="false">OR(ISNUMBER(SEARCH("~*",$H62)),AND(NOT($J62=""),$C62&lt;&gt;"",$N62))</f>
        <v>0</v>
      </c>
      <c r="Q62" s="14"/>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101"/>
      <c r="B63" s="141" t="str">
        <f aca="true">"N"&amp;CELL("row",A4)</f>
        <v>N4</v>
      </c>
      <c r="C63" s="89"/>
      <c r="D63" s="103"/>
      <c r="E63" s="142"/>
      <c r="F63" s="100"/>
      <c r="G63" s="91"/>
      <c r="H63" s="144"/>
      <c r="I63" s="91"/>
      <c r="J63" s="144"/>
      <c r="K63" s="89"/>
      <c r="L63" s="95"/>
      <c r="M63" s="96"/>
      <c r="N63" s="145" t="n">
        <f aca="false">IF(ISNUMBER(SEARCH("CUSTOM",$I63)),0,(IF(ISNUMBER(SEARCH("SSH",$I63)),0,1)))</f>
        <v>1</v>
      </c>
      <c r="O63" s="146" t="n">
        <f aca="false">AND(LEN(F63)&lt;=18,LEN(F63)-LEN(SUBSTITUTE(F63,".",""))=3,LEN(F63)-LEN(SUBSTITUTE(F63,"/",""))&lt;=1,SUM(LEN(F63)-LEN(SUBSTITUTE(F63,{1,2,3,4,5,6,7,8,9,0,".","/"},"")))=LEN(F63))</f>
        <v>0</v>
      </c>
      <c r="P63" s="98" t="n">
        <f aca="false">OR(ISNUMBER(SEARCH("~*",$H63)),AND(NOT($J63=""),$C63&lt;&gt;"",$N63))</f>
        <v>0</v>
      </c>
      <c r="Q63" s="14"/>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101"/>
      <c r="B64" s="141" t="str">
        <f aca="true">"N"&amp;CELL("row",A5)</f>
        <v>N5</v>
      </c>
      <c r="C64" s="89"/>
      <c r="D64" s="103"/>
      <c r="E64" s="142"/>
      <c r="F64" s="100"/>
      <c r="G64" s="91"/>
      <c r="H64" s="144"/>
      <c r="I64" s="91"/>
      <c r="J64" s="144"/>
      <c r="K64" s="89"/>
      <c r="L64" s="95"/>
      <c r="M64" s="96"/>
      <c r="N64" s="145" t="n">
        <f aca="false">IF(ISNUMBER(SEARCH("CUSTOM",$I64)),0,(IF(ISNUMBER(SEARCH("SSH",$I64)),0,1)))</f>
        <v>1</v>
      </c>
      <c r="O64" s="146" t="n">
        <f aca="false">AND(LEN(F64)&lt;=18,LEN(F64)-LEN(SUBSTITUTE(F64,".",""))=3,LEN(F64)-LEN(SUBSTITUTE(F64,"/",""))&lt;=1,SUM(LEN(F64)-LEN(SUBSTITUTE(F64,{1,2,3,4,5,6,7,8,9,0,".","/"},"")))=LEN(F64))</f>
        <v>0</v>
      </c>
      <c r="P64" s="98" t="n">
        <f aca="false">OR(ISNUMBER(SEARCH("~*",$H64)),AND(NOT($J64=""),$C64&lt;&gt;"",$N64))</f>
        <v>0</v>
      </c>
      <c r="Q64" s="14"/>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101"/>
      <c r="B65" s="141" t="str">
        <f aca="true">"N"&amp;CELL("row",A6)</f>
        <v>N6</v>
      </c>
      <c r="C65" s="89"/>
      <c r="D65" s="103"/>
      <c r="E65" s="142"/>
      <c r="F65" s="100"/>
      <c r="G65" s="91"/>
      <c r="H65" s="144"/>
      <c r="I65" s="91"/>
      <c r="J65" s="144"/>
      <c r="K65" s="89"/>
      <c r="L65" s="95"/>
      <c r="M65" s="96"/>
      <c r="N65" s="145" t="n">
        <f aca="false">IF(ISNUMBER(SEARCH("CUSTOM",$I65)),0,(IF(ISNUMBER(SEARCH("SSH",$I65)),0,1)))</f>
        <v>1</v>
      </c>
      <c r="O65" s="146" t="n">
        <f aca="false">AND(LEN(F65)&lt;=18,LEN(F65)-LEN(SUBSTITUTE(F65,".",""))=3,LEN(F65)-LEN(SUBSTITUTE(F65,"/",""))&lt;=1,SUM(LEN(F65)-LEN(SUBSTITUTE(F65,{1,2,3,4,5,6,7,8,9,0,".","/"},"")))=LEN(F65))</f>
        <v>0</v>
      </c>
      <c r="P65" s="98" t="n">
        <f aca="false">OR(ISNUMBER(SEARCH("~*",$H65)),AND(NOT($J65=""),$C65&lt;&gt;"",$N65))</f>
        <v>0</v>
      </c>
      <c r="Q65" s="14"/>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101"/>
      <c r="B66" s="141" t="str">
        <f aca="true">"N"&amp;CELL("row",A7)</f>
        <v>N7</v>
      </c>
      <c r="C66" s="89"/>
      <c r="D66" s="103"/>
      <c r="E66" s="142"/>
      <c r="F66" s="100"/>
      <c r="G66" s="91"/>
      <c r="H66" s="144"/>
      <c r="I66" s="91"/>
      <c r="J66" s="144"/>
      <c r="K66" s="89"/>
      <c r="L66" s="95"/>
      <c r="M66" s="96"/>
      <c r="N66" s="145" t="n">
        <f aca="false">IF(ISNUMBER(SEARCH("CUSTOM",$I66)),0,(IF(ISNUMBER(SEARCH("SSH",$I66)),0,1)))</f>
        <v>1</v>
      </c>
      <c r="O66" s="146" t="n">
        <f aca="false">AND(LEN(F66)&lt;=18,LEN(F66)-LEN(SUBSTITUTE(F66,".",""))=3,LEN(F66)-LEN(SUBSTITUTE(F66,"/",""))&lt;=1,SUM(LEN(F66)-LEN(SUBSTITUTE(F66,{1,2,3,4,5,6,7,8,9,0,".","/"},"")))=LEN(F66))</f>
        <v>0</v>
      </c>
      <c r="P66" s="98" t="n">
        <f aca="false">OR(ISNUMBER(SEARCH("~*",$H66)),AND(NOT($J66=""),$C66&lt;&gt;"",$N66))</f>
        <v>0</v>
      </c>
      <c r="Q66" s="14"/>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101"/>
      <c r="B67" s="141" t="str">
        <f aca="true">"N"&amp;CELL("row",A8)</f>
        <v>N8</v>
      </c>
      <c r="C67" s="89"/>
      <c r="D67" s="103"/>
      <c r="E67" s="142"/>
      <c r="F67" s="100"/>
      <c r="G67" s="91"/>
      <c r="H67" s="144"/>
      <c r="I67" s="91"/>
      <c r="J67" s="144"/>
      <c r="K67" s="89"/>
      <c r="L67" s="95"/>
      <c r="M67" s="96"/>
      <c r="N67" s="145" t="n">
        <f aca="false">IF(ISNUMBER(SEARCH("CUSTOM",$I67)),0,(IF(ISNUMBER(SEARCH("SSH",$I67)),0,1)))</f>
        <v>1</v>
      </c>
      <c r="O67" s="146" t="n">
        <f aca="false">AND(LEN(F67)&lt;=18,LEN(F67)-LEN(SUBSTITUTE(F67,".",""))=3,LEN(F67)-LEN(SUBSTITUTE(F67,"/",""))&lt;=1,SUM(LEN(F67)-LEN(SUBSTITUTE(F67,{1,2,3,4,5,6,7,8,9,0,".","/"},"")))=LEN(F67))</f>
        <v>0</v>
      </c>
      <c r="P67" s="98" t="n">
        <f aca="false">OR(ISNUMBER(SEARCH("~*",$H67)),AND(NOT($J67=""),$C67&lt;&gt;"",$N67))</f>
        <v>0</v>
      </c>
      <c r="Q67" s="14"/>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101"/>
      <c r="B68" s="141" t="str">
        <f aca="true">"N"&amp;CELL("row",A9)</f>
        <v>N9</v>
      </c>
      <c r="C68" s="89"/>
      <c r="D68" s="103"/>
      <c r="E68" s="142"/>
      <c r="F68" s="100"/>
      <c r="G68" s="91"/>
      <c r="H68" s="144"/>
      <c r="I68" s="91"/>
      <c r="J68" s="144"/>
      <c r="K68" s="89"/>
      <c r="L68" s="95"/>
      <c r="M68" s="96"/>
      <c r="N68" s="145" t="n">
        <f aca="false">IF(ISNUMBER(SEARCH("CUSTOM",$I68)),0,(IF(ISNUMBER(SEARCH("SSH",$I68)),0,1)))</f>
        <v>1</v>
      </c>
      <c r="O68" s="146" t="n">
        <f aca="false">AND(LEN(F68)&lt;=18,LEN(F68)-LEN(SUBSTITUTE(F68,".",""))=3,LEN(F68)-LEN(SUBSTITUTE(F68,"/",""))&lt;=1,SUM(LEN(F68)-LEN(SUBSTITUTE(F68,{1,2,3,4,5,6,7,8,9,0,".","/"},"")))=LEN(F68))</f>
        <v>0</v>
      </c>
      <c r="P68" s="98" t="n">
        <f aca="false">OR(ISNUMBER(SEARCH("~*",$H68)),AND(NOT($J68=""),$C68&lt;&gt;"",$N68))</f>
        <v>0</v>
      </c>
      <c r="Q68" s="14"/>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101"/>
      <c r="B69" s="141" t="str">
        <f aca="true">"N"&amp;CELL("row",A10)</f>
        <v>N10</v>
      </c>
      <c r="C69" s="89"/>
      <c r="D69" s="103"/>
      <c r="E69" s="142"/>
      <c r="F69" s="100"/>
      <c r="G69" s="91"/>
      <c r="H69" s="144"/>
      <c r="I69" s="91"/>
      <c r="J69" s="144"/>
      <c r="K69" s="89"/>
      <c r="L69" s="95"/>
      <c r="M69" s="96"/>
      <c r="N69" s="145" t="n">
        <f aca="false">IF(ISNUMBER(SEARCH("CUSTOM",$I69)),0,(IF(ISNUMBER(SEARCH("SSH",$I69)),0,1)))</f>
        <v>1</v>
      </c>
      <c r="O69" s="146" t="n">
        <f aca="false">AND(LEN(F69)&lt;=18,LEN(F69)-LEN(SUBSTITUTE(F69,".",""))=3,LEN(F69)-LEN(SUBSTITUTE(F69,"/",""))&lt;=1,SUM(LEN(F69)-LEN(SUBSTITUTE(F69,{1,2,3,4,5,6,7,8,9,0,".","/"},"")))=LEN(F69))</f>
        <v>0</v>
      </c>
      <c r="P69" s="98" t="n">
        <f aca="false">OR(ISNUMBER(SEARCH("~*",$H69)),AND(NOT($J69=""),$C69&lt;&gt;"",$N69))</f>
        <v>0</v>
      </c>
      <c r="Q69" s="14"/>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101"/>
      <c r="B70" s="141" t="str">
        <f aca="true">"N"&amp;CELL("row",A11)</f>
        <v>N11</v>
      </c>
      <c r="C70" s="89"/>
      <c r="D70" s="103"/>
      <c r="E70" s="142"/>
      <c r="F70" s="100"/>
      <c r="G70" s="91"/>
      <c r="H70" s="144"/>
      <c r="I70" s="91"/>
      <c r="J70" s="144"/>
      <c r="K70" s="89"/>
      <c r="L70" s="95"/>
      <c r="M70" s="96"/>
      <c r="N70" s="145" t="n">
        <f aca="false">IF(ISNUMBER(SEARCH("CUSTOM",$I70)),0,(IF(ISNUMBER(SEARCH("SSH",$I70)),0,1)))</f>
        <v>1</v>
      </c>
      <c r="O70" s="146" t="n">
        <f aca="false">AND(LEN(F70)&lt;=18,LEN(F70)-LEN(SUBSTITUTE(F70,".",""))=3,LEN(F70)-LEN(SUBSTITUTE(F70,"/",""))&lt;=1,SUM(LEN(F70)-LEN(SUBSTITUTE(F70,{1,2,3,4,5,6,7,8,9,0,".","/"},"")))=LEN(F70))</f>
        <v>0</v>
      </c>
      <c r="P70" s="98" t="n">
        <f aca="false">OR(ISNUMBER(SEARCH("~*",$H70)),AND(NOT($J70=""),$C70&lt;&gt;"",$N70))</f>
        <v>0</v>
      </c>
      <c r="Q70" s="14"/>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101"/>
      <c r="B71" s="141" t="str">
        <f aca="true">"N"&amp;CELL("row",A12)</f>
        <v>N12</v>
      </c>
      <c r="C71" s="89"/>
      <c r="D71" s="103"/>
      <c r="E71" s="142"/>
      <c r="F71" s="100"/>
      <c r="G71" s="91"/>
      <c r="H71" s="144"/>
      <c r="I71" s="91"/>
      <c r="J71" s="144"/>
      <c r="K71" s="89"/>
      <c r="L71" s="95"/>
      <c r="M71" s="96"/>
      <c r="N71" s="145" t="n">
        <f aca="false">IF(ISNUMBER(SEARCH("CUSTOM",$I71)),0,(IF(ISNUMBER(SEARCH("SSH",$I71)),0,1)))</f>
        <v>1</v>
      </c>
      <c r="O71" s="146" t="n">
        <f aca="false">AND(LEN(F71)&lt;=18,LEN(F71)-LEN(SUBSTITUTE(F71,".",""))=3,LEN(F71)-LEN(SUBSTITUTE(F71,"/",""))&lt;=1,SUM(LEN(F71)-LEN(SUBSTITUTE(F71,{1,2,3,4,5,6,7,8,9,0,".","/"},"")))=LEN(F71))</f>
        <v>0</v>
      </c>
      <c r="P71" s="98" t="n">
        <f aca="false">OR(ISNUMBER(SEARCH("~*",$H71)),AND(NOT($J71=""),$C71&lt;&gt;"",$N71))</f>
        <v>0</v>
      </c>
      <c r="Q71" s="14"/>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101"/>
      <c r="B72" s="141" t="str">
        <f aca="true">"N"&amp;CELL("row",A13)</f>
        <v>N13</v>
      </c>
      <c r="C72" s="89"/>
      <c r="D72" s="103"/>
      <c r="E72" s="142"/>
      <c r="F72" s="100"/>
      <c r="G72" s="91"/>
      <c r="H72" s="144"/>
      <c r="I72" s="91"/>
      <c r="J72" s="144"/>
      <c r="K72" s="89"/>
      <c r="L72" s="95"/>
      <c r="M72" s="96"/>
      <c r="N72" s="145" t="n">
        <f aca="false">IF(ISNUMBER(SEARCH("CUSTOM",$I72)),0,(IF(ISNUMBER(SEARCH("SSH",$I72)),0,1)))</f>
        <v>1</v>
      </c>
      <c r="O72" s="146" t="n">
        <f aca="false">AND(LEN(F72)&lt;=18,LEN(F72)-LEN(SUBSTITUTE(F72,".",""))=3,LEN(F72)-LEN(SUBSTITUTE(F72,"/",""))&lt;=1,SUM(LEN(F72)-LEN(SUBSTITUTE(F72,{1,2,3,4,5,6,7,8,9,0,".","/"},"")))=LEN(F72))</f>
        <v>0</v>
      </c>
      <c r="P72" s="98" t="n">
        <f aca="false">OR(ISNUMBER(SEARCH("~*",$H72)),AND(NOT($J72=""),$C72&lt;&gt;"",$N72))</f>
        <v>0</v>
      </c>
      <c r="Q72" s="14"/>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101"/>
      <c r="B73" s="141" t="str">
        <f aca="true">"N"&amp;CELL("row",A16)</f>
        <v>N16</v>
      </c>
      <c r="C73" s="89"/>
      <c r="D73" s="103"/>
      <c r="E73" s="142"/>
      <c r="F73" s="100"/>
      <c r="G73" s="91"/>
      <c r="H73" s="144"/>
      <c r="I73" s="91"/>
      <c r="J73" s="144"/>
      <c r="K73" s="89"/>
      <c r="L73" s="95"/>
      <c r="M73" s="96"/>
      <c r="N73" s="145" t="n">
        <f aca="false">IF(ISNUMBER(SEARCH("CUSTOM",$I73)),0,(IF(ISNUMBER(SEARCH("SSH",$I73)),0,1)))</f>
        <v>1</v>
      </c>
      <c r="O73" s="146" t="n">
        <f aca="false">AND(LEN(F73)&lt;=18,LEN(F73)-LEN(SUBSTITUTE(F73,".",""))=3,LEN(F73)-LEN(SUBSTITUTE(F73,"/",""))&lt;=1,SUM(LEN(F73)-LEN(SUBSTITUTE(F73,{1,2,3,4,5,6,7,8,9,0,".","/"},"")))=LEN(F73))</f>
        <v>0</v>
      </c>
      <c r="P73" s="98" t="n">
        <f aca="false">OR(ISNUMBER(SEARCH("~*",$H73)),AND(NOT($J73=""),$C73&lt;&gt;"",$N73))</f>
        <v>0</v>
      </c>
      <c r="Q73" s="14"/>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101"/>
      <c r="B74" s="141" t="str">
        <f aca="true">"N"&amp;CELL("row",A17)</f>
        <v>N17</v>
      </c>
      <c r="C74" s="89"/>
      <c r="D74" s="103"/>
      <c r="E74" s="142"/>
      <c r="F74" s="100"/>
      <c r="G74" s="91"/>
      <c r="H74" s="144"/>
      <c r="I74" s="91"/>
      <c r="J74" s="144"/>
      <c r="K74" s="89"/>
      <c r="L74" s="95"/>
      <c r="M74" s="96"/>
      <c r="N74" s="145" t="n">
        <f aca="false">IF(ISNUMBER(SEARCH("CUSTOM",$I74)),0,(IF(ISNUMBER(SEARCH("SSH",$I74)),0,1)))</f>
        <v>1</v>
      </c>
      <c r="O74" s="146" t="n">
        <f aca="false">AND(LEN(F74)&lt;=18,LEN(F74)-LEN(SUBSTITUTE(F74,".",""))=3,LEN(F74)-LEN(SUBSTITUTE(F74,"/",""))&lt;=1,SUM(LEN(F74)-LEN(SUBSTITUTE(F74,{1,2,3,4,5,6,7,8,9,0,".","/"},"")))=LEN(F74))</f>
        <v>0</v>
      </c>
      <c r="P74" s="98" t="n">
        <f aca="false">OR(ISNUMBER(SEARCH("~*",$H74)),AND(NOT($J74=""),$C74&lt;&gt;"",$N74))</f>
        <v>0</v>
      </c>
      <c r="Q74" s="14"/>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101"/>
      <c r="B75" s="141" t="str">
        <f aca="true">"N"&amp;CELL("row",A21)</f>
        <v>N21</v>
      </c>
      <c r="C75" s="89"/>
      <c r="D75" s="103"/>
      <c r="E75" s="142"/>
      <c r="F75" s="100"/>
      <c r="G75" s="91"/>
      <c r="H75" s="144"/>
      <c r="I75" s="91"/>
      <c r="J75" s="144"/>
      <c r="K75" s="89"/>
      <c r="L75" s="95"/>
      <c r="M75" s="96"/>
      <c r="N75" s="145" t="n">
        <f aca="false">IF(ISNUMBER(SEARCH("CUSTOM",$I75)),0,(IF(ISNUMBER(SEARCH("SSH",$I75)),0,1)))</f>
        <v>1</v>
      </c>
      <c r="O75" s="146" t="n">
        <f aca="false">AND(LEN(F75)&lt;=18,LEN(F75)-LEN(SUBSTITUTE(F75,".",""))=3,LEN(F75)-LEN(SUBSTITUTE(F75,"/",""))&lt;=1,SUM(LEN(F75)-LEN(SUBSTITUTE(F75,{1,2,3,4,5,6,7,8,9,0,".","/"},"")))=LEN(F75))</f>
        <v>0</v>
      </c>
      <c r="P75" s="98" t="n">
        <f aca="false">OR(ISNUMBER(SEARCH("~*",$H75)),AND(NOT($J75=""),$C75&lt;&gt;"",$N75))</f>
        <v>0</v>
      </c>
      <c r="Q75" s="14"/>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101"/>
      <c r="B76" s="141" t="str">
        <f aca="true">"N"&amp;CELL("row",A22)</f>
        <v>N22</v>
      </c>
      <c r="C76" s="89"/>
      <c r="D76" s="103"/>
      <c r="E76" s="142"/>
      <c r="F76" s="100"/>
      <c r="G76" s="91"/>
      <c r="H76" s="144"/>
      <c r="I76" s="91"/>
      <c r="J76" s="144"/>
      <c r="K76" s="89"/>
      <c r="L76" s="95"/>
      <c r="M76" s="96"/>
      <c r="N76" s="145" t="n">
        <f aca="false">IF(ISNUMBER(SEARCH("CUSTOM",$I76)),0,(IF(ISNUMBER(SEARCH("SSH",$I76)),0,1)))</f>
        <v>1</v>
      </c>
      <c r="O76" s="146" t="n">
        <f aca="false">AND(LEN(F76)&lt;=18,LEN(F76)-LEN(SUBSTITUTE(F76,".",""))=3,LEN(F76)-LEN(SUBSTITUTE(F76,"/",""))&lt;=1,SUM(LEN(F76)-LEN(SUBSTITUTE(F76,{1,2,3,4,5,6,7,8,9,0,".","/"},"")))=LEN(F76))</f>
        <v>0</v>
      </c>
      <c r="P76" s="98" t="n">
        <f aca="false">OR(ISNUMBER(SEARCH("~*",$H76)),AND(NOT($J76=""),$C76&lt;&gt;"",$N76))</f>
        <v>0</v>
      </c>
      <c r="Q76" s="14"/>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101"/>
      <c r="B77" s="141" t="str">
        <f aca="true">"N"&amp;CELL("row",A23)</f>
        <v>N23</v>
      </c>
      <c r="C77" s="89"/>
      <c r="D77" s="103"/>
      <c r="E77" s="142"/>
      <c r="F77" s="100"/>
      <c r="G77" s="91"/>
      <c r="H77" s="144"/>
      <c r="I77" s="91"/>
      <c r="J77" s="144"/>
      <c r="K77" s="89"/>
      <c r="L77" s="95"/>
      <c r="M77" s="96"/>
      <c r="N77" s="145" t="n">
        <f aca="false">IF(ISNUMBER(SEARCH("CUSTOM",$I77)),0,(IF(ISNUMBER(SEARCH("SSH",$I77)),0,1)))</f>
        <v>1</v>
      </c>
      <c r="O77" s="146" t="n">
        <f aca="false">AND(LEN(F77)&lt;=18,LEN(F77)-LEN(SUBSTITUTE(F77,".",""))=3,LEN(F77)-LEN(SUBSTITUTE(F77,"/",""))&lt;=1,SUM(LEN(F77)-LEN(SUBSTITUTE(F77,{1,2,3,4,5,6,7,8,9,0,".","/"},"")))=LEN(F77))</f>
        <v>0</v>
      </c>
      <c r="P77" s="98" t="n">
        <f aca="false">OR(ISNUMBER(SEARCH("~*",$H77)),AND(NOT($J77=""),$C77&lt;&gt;"",$N77))</f>
        <v>0</v>
      </c>
      <c r="Q77" s="14"/>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101"/>
      <c r="B78" s="141" t="str">
        <f aca="true">"N"&amp;CELL("row",A24)</f>
        <v>N24</v>
      </c>
      <c r="C78" s="89"/>
      <c r="D78" s="103"/>
      <c r="E78" s="142"/>
      <c r="F78" s="100"/>
      <c r="G78" s="91"/>
      <c r="H78" s="144"/>
      <c r="I78" s="91"/>
      <c r="J78" s="144"/>
      <c r="K78" s="89"/>
      <c r="L78" s="95"/>
      <c r="M78" s="96"/>
      <c r="N78" s="145" t="n">
        <f aca="false">IF(ISNUMBER(SEARCH("CUSTOM",$I78)),0,(IF(ISNUMBER(SEARCH("SSH",$I78)),0,1)))</f>
        <v>1</v>
      </c>
      <c r="O78" s="146" t="n">
        <f aca="false">AND(LEN(F78)&lt;=18,LEN(F78)-LEN(SUBSTITUTE(F78,".",""))=3,LEN(F78)-LEN(SUBSTITUTE(F78,"/",""))&lt;=1,SUM(LEN(F78)-LEN(SUBSTITUTE(F78,{1,2,3,4,5,6,7,8,9,0,".","/"},"")))=LEN(F78))</f>
        <v>0</v>
      </c>
      <c r="P78" s="98" t="n">
        <f aca="false">OR(ISNUMBER(SEARCH("~*",$H78)),AND(NOT($J78=""),$C78&lt;&gt;"",$N78))</f>
        <v>0</v>
      </c>
      <c r="Q78" s="14"/>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6" hidden="false" customHeight="false" outlineLevel="0" collapsed="false">
      <c r="A79" s="101"/>
      <c r="B79" s="141" t="str">
        <f aca="true">"N"&amp;CELL("row",A25)</f>
        <v>N25</v>
      </c>
      <c r="C79" s="89"/>
      <c r="D79" s="103"/>
      <c r="E79" s="142"/>
      <c r="F79" s="100"/>
      <c r="G79" s="91"/>
      <c r="H79" s="144"/>
      <c r="I79" s="147"/>
      <c r="J79" s="148"/>
      <c r="K79" s="89"/>
      <c r="L79" s="95"/>
      <c r="M79" s="96"/>
      <c r="N79" s="145" t="n">
        <f aca="false">IF(ISNUMBER(SEARCH("CUSTOM",$I79)),0,(IF(ISNUMBER(SEARCH("SSH",$I79)),0,1)))</f>
        <v>1</v>
      </c>
      <c r="O79" s="146" t="n">
        <f aca="false">AND(LEN(F79)&lt;=18,LEN(F79)-LEN(SUBSTITUTE(F79,".",""))=3,LEN(F79)-LEN(SUBSTITUTE(F79,"/",""))&lt;=1,SUM(LEN(F79)-LEN(SUBSTITUTE(F79,{1,2,3,4,5,6,7,8,9,0,".","/"},"")))=LEN(F79))</f>
        <v>0</v>
      </c>
      <c r="P79" s="98" t="n">
        <f aca="false">OR(ISNUMBER(SEARCH("~*",$H79)),AND(NOT($J79=""),$C79&lt;&gt;"",$N79))</f>
        <v>0</v>
      </c>
      <c r="Q79" s="14"/>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6" hidden="false" customHeight="false" outlineLevel="0" collapsed="false">
      <c r="A80" s="149"/>
      <c r="B80" s="150"/>
      <c r="C80" s="150"/>
      <c r="D80" s="115"/>
      <c r="E80" s="115"/>
      <c r="F80" s="115"/>
      <c r="G80" s="115"/>
      <c r="H80" s="115"/>
      <c r="I80" s="115"/>
      <c r="J80" s="115"/>
      <c r="K80" s="150"/>
      <c r="L80" s="150"/>
      <c r="M80" s="151"/>
      <c r="N80" s="151"/>
      <c r="O80" s="151"/>
      <c r="P80" s="151"/>
      <c r="Q80" s="19"/>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6" hidden="false" customHeight="false" outlineLevel="0" collapsed="false">
      <c r="A81" s="152"/>
      <c r="B81" s="117"/>
      <c r="C81" s="117"/>
      <c r="D81" s="118"/>
      <c r="E81" s="118"/>
      <c r="F81" s="118"/>
      <c r="G81" s="118"/>
      <c r="H81" s="118"/>
      <c r="I81" s="118"/>
      <c r="J81" s="118"/>
      <c r="K81" s="117"/>
      <c r="L81" s="117"/>
      <c r="M81" s="119"/>
      <c r="N81" s="119"/>
      <c r="O81" s="119"/>
      <c r="P81" s="119"/>
      <c r="Q81" s="12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1" hidden="false" customHeight="false" outlineLevel="0" collapsed="false">
      <c r="A82" s="30" t="s">
        <v>66</v>
      </c>
      <c r="B82" s="31"/>
      <c r="C82" s="31"/>
      <c r="D82" s="32"/>
      <c r="E82" s="32"/>
      <c r="F82" s="32"/>
      <c r="G82" s="32"/>
      <c r="H82" s="32"/>
      <c r="I82" s="32"/>
      <c r="J82" s="32"/>
      <c r="K82" s="31"/>
      <c r="L82" s="31"/>
      <c r="M82" s="33"/>
      <c r="N82" s="33"/>
      <c r="O82" s="33"/>
      <c r="P82" s="33"/>
      <c r="Q82" s="8"/>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true" outlineLevel="0" collapsed="false">
      <c r="A83" s="34"/>
      <c r="B83" s="34"/>
      <c r="C83" s="35" t="s">
        <v>16</v>
      </c>
      <c r="D83" s="35"/>
      <c r="E83" s="36"/>
      <c r="F83" s="36"/>
      <c r="G83" s="36"/>
      <c r="H83" s="36"/>
      <c r="I83" s="36"/>
      <c r="J83" s="36"/>
      <c r="K83" s="34"/>
      <c r="L83" s="34"/>
      <c r="M83" s="37"/>
      <c r="N83" s="37"/>
      <c r="O83" s="37"/>
      <c r="P83" s="37"/>
      <c r="Q83" s="153"/>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 hidden="false" customHeight="true" outlineLevel="0" collapsed="false">
      <c r="A84" s="34"/>
      <c r="B84" s="34"/>
      <c r="C84" s="35"/>
      <c r="D84" s="35"/>
      <c r="E84" s="39" t="s">
        <v>17</v>
      </c>
      <c r="F84" s="39"/>
      <c r="G84" s="39" t="s">
        <v>18</v>
      </c>
      <c r="H84" s="39"/>
      <c r="I84" s="76" t="s">
        <v>19</v>
      </c>
      <c r="J84" s="76"/>
      <c r="K84" s="40"/>
      <c r="L84" s="40"/>
      <c r="M84" s="40"/>
      <c r="N84" s="37"/>
      <c r="O84" s="37"/>
      <c r="P84" s="37"/>
      <c r="Q84" s="153"/>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true" outlineLevel="0" collapsed="false">
      <c r="A85" s="34"/>
      <c r="B85" s="34"/>
      <c r="C85" s="41" t="s">
        <v>20</v>
      </c>
      <c r="D85" s="42" t="s">
        <v>21</v>
      </c>
      <c r="E85" s="46" t="s">
        <v>23</v>
      </c>
      <c r="F85" s="45" t="s">
        <v>24</v>
      </c>
      <c r="G85" s="46" t="s">
        <v>25</v>
      </c>
      <c r="H85" s="45" t="s">
        <v>67</v>
      </c>
      <c r="I85" s="47" t="s">
        <v>27</v>
      </c>
      <c r="J85" s="48" t="s">
        <v>28</v>
      </c>
      <c r="K85" s="49" t="s">
        <v>29</v>
      </c>
      <c r="L85" s="50" t="s">
        <v>30</v>
      </c>
      <c r="M85" s="51" t="s">
        <v>31</v>
      </c>
      <c r="N85" s="37"/>
      <c r="O85" s="37"/>
      <c r="P85" s="37"/>
      <c r="Q85" s="153"/>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true" outlineLevel="0" collapsed="false">
      <c r="A86" s="34"/>
      <c r="B86" s="34"/>
      <c r="C86" s="62" t="s">
        <v>68</v>
      </c>
      <c r="D86" s="154" t="s">
        <v>42</v>
      </c>
      <c r="E86" s="127" t="s">
        <v>43</v>
      </c>
      <c r="F86" s="127" t="s">
        <v>44</v>
      </c>
      <c r="G86" s="127" t="s">
        <v>69</v>
      </c>
      <c r="H86" s="155"/>
      <c r="I86" s="127" t="s">
        <v>38</v>
      </c>
      <c r="J86" s="128"/>
      <c r="K86" s="70" t="s">
        <v>70</v>
      </c>
      <c r="L86" s="71" t="n">
        <v>42819</v>
      </c>
      <c r="M86" s="66" t="s">
        <v>40</v>
      </c>
      <c r="N86" s="37"/>
      <c r="O86" s="37"/>
      <c r="P86" s="37"/>
      <c r="Q86" s="153"/>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true" outlineLevel="0" collapsed="false">
      <c r="A87" s="34"/>
      <c r="B87" s="34"/>
      <c r="C87" s="34"/>
      <c r="D87" s="34"/>
      <c r="E87" s="34"/>
      <c r="F87" s="34"/>
      <c r="G87" s="34"/>
      <c r="H87" s="34"/>
      <c r="I87" s="34"/>
      <c r="J87" s="34"/>
      <c r="K87" s="34"/>
      <c r="L87" s="34"/>
      <c r="M87" s="34"/>
      <c r="N87" s="37"/>
      <c r="O87" s="37"/>
      <c r="P87" s="37"/>
      <c r="Q87" s="153"/>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6" hidden="false" customHeight="false" outlineLevel="0" collapsed="false">
      <c r="A88" s="72"/>
      <c r="B88" s="73"/>
      <c r="C88" s="73"/>
      <c r="D88" s="74"/>
      <c r="E88" s="74"/>
      <c r="F88" s="74"/>
      <c r="G88" s="74"/>
      <c r="H88" s="74"/>
      <c r="I88" s="74"/>
      <c r="J88" s="74"/>
      <c r="K88" s="73"/>
      <c r="L88" s="73"/>
      <c r="M88" s="75"/>
      <c r="N88" s="75"/>
      <c r="O88" s="75"/>
      <c r="P88" s="75"/>
      <c r="Q88" s="14"/>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6" hidden="false" customHeight="false" outlineLevel="0" collapsed="false">
      <c r="A89" s="72"/>
      <c r="B89" s="73"/>
      <c r="C89" s="73"/>
      <c r="D89" s="0"/>
      <c r="E89" s="129" t="s">
        <v>17</v>
      </c>
      <c r="F89" s="129"/>
      <c r="G89" s="129" t="s">
        <v>18</v>
      </c>
      <c r="H89" s="129"/>
      <c r="I89" s="76" t="s">
        <v>19</v>
      </c>
      <c r="J89" s="76"/>
      <c r="K89" s="73"/>
      <c r="L89" s="73"/>
      <c r="M89" s="75"/>
      <c r="N89" s="75"/>
      <c r="O89" s="75"/>
      <c r="P89" s="74"/>
      <c r="Q89" s="14"/>
      <c r="R89" s="99"/>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86" customFormat="true" ht="16" hidden="false" customHeight="false" outlineLevel="0" collapsed="false">
      <c r="A90" s="78"/>
      <c r="C90" s="130" t="s">
        <v>20</v>
      </c>
      <c r="D90" s="156" t="s">
        <v>21</v>
      </c>
      <c r="E90" s="134" t="s">
        <v>23</v>
      </c>
      <c r="F90" s="135" t="s">
        <v>71</v>
      </c>
      <c r="G90" s="134" t="s">
        <v>25</v>
      </c>
      <c r="H90" s="135" t="s">
        <v>67</v>
      </c>
      <c r="I90" s="134" t="s">
        <v>27</v>
      </c>
      <c r="J90" s="135" t="s">
        <v>28</v>
      </c>
      <c r="K90" s="136" t="s">
        <v>29</v>
      </c>
      <c r="L90" s="157" t="s">
        <v>30</v>
      </c>
      <c r="M90" s="158" t="s">
        <v>31</v>
      </c>
      <c r="N90" s="159" t="s">
        <v>51</v>
      </c>
      <c r="O90" s="160" t="s">
        <v>52</v>
      </c>
      <c r="P90" s="74"/>
      <c r="Q90" s="14"/>
      <c r="R90" s="99"/>
    </row>
    <row r="91" s="99" customFormat="true" ht="15" hidden="false" customHeight="false" outlineLevel="0" collapsed="false">
      <c r="A91" s="87"/>
      <c r="C91" s="161" t="str">
        <f aca="true">"I"&amp;CELL("row",A1)</f>
        <v>I1</v>
      </c>
      <c r="D91" s="103"/>
      <c r="E91" s="91"/>
      <c r="F91" s="162"/>
      <c r="G91" s="91"/>
      <c r="H91" s="144"/>
      <c r="I91" s="91"/>
      <c r="J91" s="163"/>
      <c r="K91" s="89"/>
      <c r="L91" s="95"/>
      <c r="M91" s="96"/>
      <c r="N91" s="164" t="n">
        <f aca="false">IF(NOT(TBL_Internal[[#This Row],[Environment]]&lt;&gt;""),1)</f>
        <v>1</v>
      </c>
      <c r="O91" s="146" t="n">
        <f aca="false">FALSE()</f>
        <v>0</v>
      </c>
      <c r="P91" s="74"/>
      <c r="Q91" s="14"/>
    </row>
    <row r="92" customFormat="false" ht="15" hidden="false" customHeight="false" outlineLevel="0" collapsed="false">
      <c r="A92" s="101"/>
      <c r="B92" s="1"/>
      <c r="C92" s="161" t="str">
        <f aca="true">"I"&amp;CELL("row",A2)</f>
        <v>I2</v>
      </c>
      <c r="D92" s="103"/>
      <c r="E92" s="91"/>
      <c r="F92" s="162"/>
      <c r="G92" s="91"/>
      <c r="H92" s="144"/>
      <c r="I92" s="91"/>
      <c r="J92" s="163"/>
      <c r="K92" s="89"/>
      <c r="L92" s="95"/>
      <c r="M92" s="96"/>
      <c r="N92" s="164" t="n">
        <f aca="false">IF(NOT(TBL_Internal[[#This Row],[Environment]]&lt;&gt;""),1)</f>
        <v>1</v>
      </c>
      <c r="O92" s="146" t="n">
        <f aca="false">FALSE()</f>
        <v>0</v>
      </c>
      <c r="P92" s="74"/>
      <c r="Q92" s="14"/>
      <c r="R92" s="99"/>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101"/>
      <c r="B93" s="1"/>
      <c r="C93" s="161" t="str">
        <f aca="true">"I"&amp;CELL("row",A3)</f>
        <v>I3</v>
      </c>
      <c r="D93" s="103"/>
      <c r="E93" s="91"/>
      <c r="F93" s="162"/>
      <c r="G93" s="91"/>
      <c r="H93" s="144"/>
      <c r="I93" s="91"/>
      <c r="J93" s="163"/>
      <c r="K93" s="89"/>
      <c r="L93" s="95"/>
      <c r="M93" s="96"/>
      <c r="N93" s="164" t="n">
        <f aca="false">IF(NOT(TBL_Internal[[#This Row],[Environment]]&lt;&gt;""),1)</f>
        <v>1</v>
      </c>
      <c r="O93" s="146" t="n">
        <f aca="false">FALSE()</f>
        <v>0</v>
      </c>
      <c r="P93" s="74"/>
      <c r="Q93" s="14"/>
      <c r="R93" s="99"/>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101"/>
      <c r="B94" s="1"/>
      <c r="C94" s="161" t="str">
        <f aca="true">"I"&amp;CELL("row",A4)</f>
        <v>I4</v>
      </c>
      <c r="D94" s="103"/>
      <c r="E94" s="91"/>
      <c r="F94" s="162"/>
      <c r="G94" s="91"/>
      <c r="H94" s="144"/>
      <c r="I94" s="91"/>
      <c r="J94" s="163"/>
      <c r="K94" s="89"/>
      <c r="L94" s="95"/>
      <c r="M94" s="96"/>
      <c r="N94" s="164" t="n">
        <f aca="false">IF(NOT(TBL_Internal[[#This Row],[Environment]]&lt;&gt;""),1)</f>
        <v>1</v>
      </c>
      <c r="O94" s="146" t="n">
        <f aca="false">FALSE()</f>
        <v>0</v>
      </c>
      <c r="P94" s="74"/>
      <c r="Q94" s="14"/>
      <c r="R94" s="99"/>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101"/>
      <c r="B95" s="1"/>
      <c r="C95" s="161" t="str">
        <f aca="true">"I"&amp;CELL("row",A5)</f>
        <v>I5</v>
      </c>
      <c r="D95" s="103"/>
      <c r="E95" s="91"/>
      <c r="F95" s="162"/>
      <c r="G95" s="91"/>
      <c r="H95" s="144"/>
      <c r="I95" s="91"/>
      <c r="J95" s="163"/>
      <c r="K95" s="89"/>
      <c r="L95" s="95"/>
      <c r="M95" s="96"/>
      <c r="N95" s="164" t="n">
        <f aca="false">IF(NOT(TBL_Internal[[#This Row],[Environment]]&lt;&gt;""),1)</f>
        <v>1</v>
      </c>
      <c r="O95" s="146" t="n">
        <f aca="false">FALSE()</f>
        <v>0</v>
      </c>
      <c r="P95" s="74"/>
      <c r="Q95" s="14"/>
      <c r="R95" s="99"/>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101"/>
      <c r="B96" s="1"/>
      <c r="C96" s="161" t="str">
        <f aca="true">"I"&amp;CELL("row",A6)</f>
        <v>I6</v>
      </c>
      <c r="D96" s="103"/>
      <c r="E96" s="91"/>
      <c r="F96" s="162"/>
      <c r="G96" s="91"/>
      <c r="H96" s="144"/>
      <c r="I96" s="91"/>
      <c r="J96" s="163"/>
      <c r="K96" s="89"/>
      <c r="L96" s="95"/>
      <c r="M96" s="96"/>
      <c r="N96" s="164" t="n">
        <f aca="false">IF(NOT(TBL_Internal[[#This Row],[Environment]]&lt;&gt;""),1)</f>
        <v>1</v>
      </c>
      <c r="O96" s="146" t="n">
        <f aca="false">FALSE()</f>
        <v>0</v>
      </c>
      <c r="P96" s="74"/>
      <c r="Q96" s="14"/>
      <c r="R96" s="99"/>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 hidden="false" customHeight="false" outlineLevel="0" collapsed="false">
      <c r="A97" s="101"/>
      <c r="B97" s="1"/>
      <c r="C97" s="161" t="str">
        <f aca="true">"I"&amp;CELL("row",A7)</f>
        <v>I7</v>
      </c>
      <c r="D97" s="103"/>
      <c r="E97" s="91"/>
      <c r="F97" s="162"/>
      <c r="G97" s="91"/>
      <c r="H97" s="144"/>
      <c r="I97" s="91"/>
      <c r="J97" s="163"/>
      <c r="K97" s="89"/>
      <c r="L97" s="95"/>
      <c r="M97" s="96"/>
      <c r="N97" s="164" t="n">
        <f aca="false">IF(NOT(TBL_Internal[[#This Row],[Environment]]&lt;&gt;""),1)</f>
        <v>1</v>
      </c>
      <c r="O97" s="146" t="n">
        <f aca="false">FALSE()</f>
        <v>0</v>
      </c>
      <c r="P97" s="74"/>
      <c r="Q97" s="14"/>
      <c r="R97" s="99"/>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101"/>
      <c r="B98" s="1"/>
      <c r="C98" s="161" t="str">
        <f aca="true">"I"&amp;CELL("row",A8)</f>
        <v>I8</v>
      </c>
      <c r="D98" s="103"/>
      <c r="E98" s="91"/>
      <c r="F98" s="162"/>
      <c r="G98" s="91"/>
      <c r="H98" s="144"/>
      <c r="I98" s="91"/>
      <c r="J98" s="163"/>
      <c r="K98" s="89"/>
      <c r="L98" s="95"/>
      <c r="M98" s="96"/>
      <c r="N98" s="164" t="n">
        <f aca="false">IF(NOT(TBL_Internal[[#This Row],[Environment]]&lt;&gt;""),1)</f>
        <v>1</v>
      </c>
      <c r="O98" s="146" t="n">
        <f aca="false">FALSE()</f>
        <v>0</v>
      </c>
      <c r="P98" s="74"/>
      <c r="Q98" s="14"/>
      <c r="R98" s="99"/>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101"/>
      <c r="B99" s="1"/>
      <c r="C99" s="161" t="str">
        <f aca="true">"I"&amp;CELL("row",A9)</f>
        <v>I9</v>
      </c>
      <c r="D99" s="103"/>
      <c r="E99" s="91"/>
      <c r="F99" s="162"/>
      <c r="G99" s="91"/>
      <c r="H99" s="144"/>
      <c r="I99" s="91"/>
      <c r="J99" s="163"/>
      <c r="K99" s="89"/>
      <c r="L99" s="95"/>
      <c r="M99" s="96"/>
      <c r="N99" s="164" t="n">
        <f aca="false">IF(NOT(TBL_Internal[[#This Row],[Environment]]&lt;&gt;""),1)</f>
        <v>1</v>
      </c>
      <c r="O99" s="146" t="n">
        <f aca="false">FALSE()</f>
        <v>0</v>
      </c>
      <c r="P99" s="74"/>
      <c r="Q99" s="14"/>
      <c r="R99" s="99"/>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101"/>
      <c r="B100" s="1"/>
      <c r="C100" s="161" t="str">
        <f aca="true">"I"&amp;CELL("row",A10)</f>
        <v>I10</v>
      </c>
      <c r="D100" s="103"/>
      <c r="E100" s="91"/>
      <c r="F100" s="162"/>
      <c r="G100" s="91"/>
      <c r="H100" s="144"/>
      <c r="I100" s="91"/>
      <c r="J100" s="163"/>
      <c r="K100" s="89"/>
      <c r="L100" s="95"/>
      <c r="M100" s="96"/>
      <c r="N100" s="164" t="n">
        <f aca="false">IF(NOT(TBL_Internal[[#This Row],[Environment]]&lt;&gt;""),1)</f>
        <v>1</v>
      </c>
      <c r="O100" s="146" t="n">
        <f aca="false">FALSE()</f>
        <v>0</v>
      </c>
      <c r="P100" s="74"/>
      <c r="Q100" s="14"/>
      <c r="R100" s="99"/>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6" hidden="false" customHeight="false" outlineLevel="0" collapsed="false">
      <c r="A101" s="101"/>
      <c r="B101" s="1"/>
      <c r="C101" s="161" t="str">
        <f aca="true">"I"&amp;CELL("row",A11)</f>
        <v>I11</v>
      </c>
      <c r="D101" s="103"/>
      <c r="E101" s="147"/>
      <c r="F101" s="165"/>
      <c r="G101" s="147"/>
      <c r="H101" s="148"/>
      <c r="I101" s="147"/>
      <c r="J101" s="166"/>
      <c r="K101" s="89"/>
      <c r="L101" s="95"/>
      <c r="M101" s="96"/>
      <c r="N101" s="167" t="n">
        <f aca="false">IF(NOT(TBL_Internal[[#This Row],[Environment]]&lt;&gt;""),1)</f>
        <v>1</v>
      </c>
      <c r="O101" s="146" t="n">
        <f aca="false">FALSE()</f>
        <v>0</v>
      </c>
      <c r="P101" s="74"/>
      <c r="Q101" s="14"/>
      <c r="R101" s="99"/>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6" hidden="false" customHeight="false" outlineLevel="0" collapsed="false">
      <c r="A102" s="149"/>
      <c r="B102" s="150"/>
      <c r="C102" s="150"/>
      <c r="D102" s="115"/>
      <c r="E102" s="115"/>
      <c r="F102" s="115"/>
      <c r="G102" s="115"/>
      <c r="H102" s="115"/>
      <c r="I102" s="115"/>
      <c r="J102" s="115"/>
      <c r="K102" s="150"/>
      <c r="L102" s="150"/>
      <c r="M102" s="151"/>
      <c r="N102" s="151"/>
      <c r="O102" s="151"/>
      <c r="P102" s="151"/>
      <c r="Q102" s="19"/>
      <c r="R102" s="99"/>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6" hidden="false" customHeight="false" outlineLevel="0" collapsed="false">
      <c r="A103" s="152"/>
      <c r="B103" s="117"/>
      <c r="C103" s="117"/>
      <c r="D103" s="118"/>
      <c r="E103" s="118"/>
      <c r="F103" s="118"/>
      <c r="G103" s="118"/>
      <c r="H103" s="118"/>
      <c r="I103" s="118"/>
      <c r="J103" s="118"/>
      <c r="K103" s="117"/>
      <c r="L103" s="117"/>
      <c r="M103" s="119"/>
      <c r="N103" s="119"/>
      <c r="O103" s="119"/>
      <c r="P103" s="119"/>
      <c r="Q103" s="120"/>
      <c r="R103" s="99"/>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1" hidden="false" customHeight="false" outlineLevel="0" collapsed="false">
      <c r="A104" s="30" t="s">
        <v>72</v>
      </c>
      <c r="B104" s="31"/>
      <c r="C104" s="31"/>
      <c r="D104" s="32"/>
      <c r="E104" s="32"/>
      <c r="F104" s="32"/>
      <c r="G104" s="32"/>
      <c r="H104" s="168"/>
      <c r="I104" s="168"/>
      <c r="J104" s="168"/>
      <c r="K104" s="168"/>
      <c r="L104" s="168"/>
      <c r="M104" s="168"/>
      <c r="N104" s="168"/>
      <c r="O104" s="33"/>
      <c r="P104" s="33"/>
      <c r="Q104" s="8"/>
      <c r="R104" s="99"/>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6" hidden="false" customHeight="false" outlineLevel="0" collapsed="false">
      <c r="A105" s="72"/>
      <c r="B105" s="73"/>
      <c r="C105" s="73"/>
      <c r="D105" s="74"/>
      <c r="E105" s="74"/>
      <c r="F105" s="74"/>
      <c r="G105" s="74"/>
      <c r="H105" s="169"/>
      <c r="I105" s="169"/>
      <c r="J105" s="169"/>
      <c r="K105" s="169"/>
      <c r="L105" s="169"/>
      <c r="M105" s="169"/>
      <c r="N105" s="169"/>
      <c r="O105" s="75"/>
      <c r="P105" s="75"/>
      <c r="Q105" s="14"/>
      <c r="R105" s="99"/>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5.75" hidden="false" customHeight="true" outlineLevel="0" collapsed="false">
      <c r="A106" s="72"/>
      <c r="B106" s="0"/>
      <c r="C106" s="170" t="s">
        <v>20</v>
      </c>
      <c r="D106" s="171" t="s">
        <v>73</v>
      </c>
      <c r="E106" s="172" t="s">
        <v>74</v>
      </c>
      <c r="F106" s="172" t="s">
        <v>30</v>
      </c>
      <c r="G106" s="172" t="s">
        <v>31</v>
      </c>
      <c r="H106" s="173" t="s">
        <v>75</v>
      </c>
      <c r="I106" s="169"/>
      <c r="J106" s="169"/>
      <c r="K106" s="169"/>
      <c r="L106" s="169"/>
      <c r="M106" s="169"/>
      <c r="N106" s="169"/>
      <c r="O106" s="73"/>
      <c r="P106" s="73"/>
      <c r="Q106" s="14"/>
      <c r="R106" s="99"/>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99" customFormat="true" ht="15" hidden="false" customHeight="false" outlineLevel="0" collapsed="false">
      <c r="A107" s="87"/>
      <c r="C107" s="174" t="str">
        <f aca="true">"C"&amp;CELL("row",A1)</f>
        <v>C1</v>
      </c>
      <c r="D107" s="175" t="s">
        <v>55</v>
      </c>
      <c r="E107" s="175" t="s">
        <v>76</v>
      </c>
      <c r="F107" s="176" t="n">
        <v>41479</v>
      </c>
      <c r="G107" s="175" t="s">
        <v>77</v>
      </c>
      <c r="H107" s="175" t="s">
        <v>78</v>
      </c>
      <c r="I107" s="169"/>
      <c r="J107" s="169"/>
      <c r="K107" s="169"/>
      <c r="L107" s="169"/>
      <c r="M107" s="169"/>
      <c r="N107" s="169"/>
      <c r="O107" s="169"/>
      <c r="P107" s="169"/>
      <c r="Q107" s="14"/>
    </row>
    <row r="108" customFormat="false" ht="15" hidden="false" customHeight="false" outlineLevel="0" collapsed="false">
      <c r="A108" s="72"/>
      <c r="B108" s="0"/>
      <c r="C108" s="177" t="str">
        <f aca="true">"C"&amp;CELL("row",A2)</f>
        <v>C2</v>
      </c>
      <c r="D108" s="175"/>
      <c r="E108" s="175"/>
      <c r="F108" s="176"/>
      <c r="G108" s="175"/>
      <c r="H108" s="175"/>
      <c r="I108" s="169"/>
      <c r="J108" s="169"/>
      <c r="K108" s="169"/>
      <c r="L108" s="169"/>
      <c r="M108" s="169"/>
      <c r="N108" s="169"/>
      <c r="O108" s="74"/>
      <c r="P108" s="74"/>
      <c r="Q108" s="14"/>
    </row>
    <row r="109" customFormat="false" ht="15" hidden="false" customHeight="false" outlineLevel="0" collapsed="false">
      <c r="A109" s="72"/>
      <c r="B109" s="0"/>
      <c r="C109" s="177" t="str">
        <f aca="true">"C"&amp;CELL("row",A3)</f>
        <v>C3</v>
      </c>
      <c r="D109" s="175"/>
      <c r="E109" s="175"/>
      <c r="F109" s="176"/>
      <c r="G109" s="175"/>
      <c r="H109" s="175"/>
      <c r="I109" s="169"/>
      <c r="J109" s="169"/>
      <c r="K109" s="169"/>
      <c r="L109" s="169"/>
      <c r="M109" s="169"/>
      <c r="N109" s="169"/>
      <c r="O109" s="74"/>
      <c r="P109" s="74"/>
      <c r="Q109" s="14"/>
    </row>
    <row r="110" customFormat="false" ht="15" hidden="false" customHeight="false" outlineLevel="0" collapsed="false">
      <c r="A110" s="72"/>
      <c r="B110" s="0"/>
      <c r="C110" s="177" t="str">
        <f aca="true">"C"&amp;CELL("row",A4)</f>
        <v>C4</v>
      </c>
      <c r="D110" s="175"/>
      <c r="E110" s="175"/>
      <c r="F110" s="176"/>
      <c r="G110" s="175"/>
      <c r="H110" s="175"/>
      <c r="I110" s="169"/>
      <c r="J110" s="169"/>
      <c r="K110" s="169"/>
      <c r="L110" s="169"/>
      <c r="M110" s="169"/>
      <c r="N110" s="169"/>
      <c r="O110" s="74"/>
      <c r="P110" s="74"/>
      <c r="Q110" s="14"/>
    </row>
    <row r="111" customFormat="false" ht="15" hidden="false" customHeight="false" outlineLevel="0" collapsed="false">
      <c r="A111" s="72"/>
      <c r="B111" s="0"/>
      <c r="C111" s="177" t="str">
        <f aca="true">"C"&amp;CELL("row",A5)</f>
        <v>C5</v>
      </c>
      <c r="D111" s="175"/>
      <c r="E111" s="175"/>
      <c r="F111" s="176"/>
      <c r="G111" s="175"/>
      <c r="H111" s="175"/>
      <c r="I111" s="169"/>
      <c r="J111" s="169"/>
      <c r="K111" s="169"/>
      <c r="L111" s="169"/>
      <c r="M111" s="169"/>
      <c r="N111" s="169"/>
      <c r="O111" s="74"/>
      <c r="P111" s="74"/>
      <c r="Q111" s="14"/>
    </row>
    <row r="112" customFormat="false" ht="16" hidden="false" customHeight="false" outlineLevel="0" collapsed="false">
      <c r="A112" s="72"/>
      <c r="B112" s="0"/>
      <c r="C112" s="178" t="str">
        <f aca="true">"C"&amp;CELL("row",A6)</f>
        <v>C6</v>
      </c>
      <c r="D112" s="179"/>
      <c r="E112" s="179"/>
      <c r="F112" s="180"/>
      <c r="G112" s="179"/>
      <c r="H112" s="179"/>
      <c r="I112" s="169"/>
      <c r="J112" s="169"/>
      <c r="K112" s="169"/>
      <c r="L112" s="169"/>
      <c r="M112" s="169"/>
      <c r="N112" s="169"/>
      <c r="O112" s="74"/>
      <c r="P112" s="74"/>
      <c r="Q112" s="14"/>
    </row>
    <row r="113" customFormat="false" ht="16" hidden="false" customHeight="false" outlineLevel="0" collapsed="false">
      <c r="A113" s="114"/>
      <c r="B113" s="150"/>
      <c r="C113" s="150"/>
      <c r="D113" s="115"/>
      <c r="E113" s="115"/>
      <c r="F113" s="115"/>
      <c r="G113" s="115"/>
      <c r="H113" s="115"/>
      <c r="I113" s="115"/>
      <c r="J113" s="115"/>
      <c r="K113" s="150"/>
      <c r="L113" s="150"/>
      <c r="M113" s="151"/>
      <c r="N113" s="151"/>
      <c r="O113" s="151"/>
      <c r="P113" s="151"/>
      <c r="Q113" s="19"/>
    </row>
  </sheetData>
  <sheetProtection sheet="true" formatCells="false" formatColumns="false" formatRows="false" insertRows="false" sort="false" autoFilter="false"/>
  <mergeCells count="30">
    <mergeCell ref="A1:B6"/>
    <mergeCell ref="A8:B8"/>
    <mergeCell ref="D8:I8"/>
    <mergeCell ref="A9:N9"/>
    <mergeCell ref="A10:E10"/>
    <mergeCell ref="G10:K10"/>
    <mergeCell ref="A11:D11"/>
    <mergeCell ref="E11:F11"/>
    <mergeCell ref="G11:I11"/>
    <mergeCell ref="B14:D15"/>
    <mergeCell ref="E15:F15"/>
    <mergeCell ref="G15:H15"/>
    <mergeCell ref="I15:J15"/>
    <mergeCell ref="E21:F21"/>
    <mergeCell ref="G21:H21"/>
    <mergeCell ref="I21:J21"/>
    <mergeCell ref="B51:D52"/>
    <mergeCell ref="E52:F52"/>
    <mergeCell ref="G52:H52"/>
    <mergeCell ref="I52:J52"/>
    <mergeCell ref="E58:F58"/>
    <mergeCell ref="G58:H58"/>
    <mergeCell ref="I58:J58"/>
    <mergeCell ref="C83:D84"/>
    <mergeCell ref="E84:F84"/>
    <mergeCell ref="G84:H84"/>
    <mergeCell ref="I84:J84"/>
    <mergeCell ref="E89:F89"/>
    <mergeCell ref="G89:H89"/>
    <mergeCell ref="I89:J89"/>
  </mergeCells>
  <conditionalFormatting sqref="J23:J101">
    <cfRule type="expression" priority="2" aboveAverage="0" equalAverage="0" bottom="0" percent="0" rank="0" text="" dxfId="0">
      <formula>NOT(ISERR(FIND("CUSTOM",$I23)&gt;0))</formula>
    </cfRule>
  </conditionalFormatting>
  <conditionalFormatting sqref="F23:F101">
    <cfRule type="expression" priority="3" aboveAverage="0" equalAverage="0" bottom="0" percent="0" rank="0" text="" dxfId="1">
      <formula>NOT(ISERR(FIND("CUSTOM",$E23)&gt;0))</formula>
    </cfRule>
  </conditionalFormatting>
  <conditionalFormatting sqref="B23:B47,I23:I47,B60:B79,I60:I79">
    <cfRule type="expression" priority="4" aboveAverage="0" equalAverage="0" bottom="0" percent="0" rank="0" text="" dxfId="2">
      <formula>NOT($N23)</formula>
    </cfRule>
  </conditionalFormatting>
  <conditionalFormatting sqref="B60:B79">
    <cfRule type="expression" priority="5" aboveAverage="0" equalAverage="0" bottom="0" percent="0" rank="0" text="" dxfId="3">
      <formula>$P60</formula>
    </cfRule>
  </conditionalFormatting>
  <conditionalFormatting sqref="B23:B47">
    <cfRule type="expression" priority="6" aboveAverage="0" equalAverage="0" bottom="0" percent="0" rank="0" text="" dxfId="4">
      <formula>$O23</formula>
    </cfRule>
  </conditionalFormatting>
  <conditionalFormatting sqref="H54:H55,H60:H101">
    <cfRule type="expression" priority="7" aboveAverage="0" equalAverage="0" bottom="0" percent="0" rank="0" text="" dxfId="5">
      <formula>NOT(ISERR(FIND("CUSTOM",$G54)&gt;0))</formula>
    </cfRule>
  </conditionalFormatting>
  <conditionalFormatting sqref="J23:J47">
    <cfRule type="expression" priority="8" aboveAverage="0" equalAverage="0" bottom="0" percent="0" rank="0" text="" dxfId="6">
      <formula>AND(NOT($J23=""),$C23&lt;&gt;"",$N23)</formula>
    </cfRule>
  </conditionalFormatting>
  <conditionalFormatting sqref="H23:H47">
    <cfRule type="expression" priority="9" aboveAverage="0" equalAverage="0" bottom="0" percent="0" rank="0" text="" dxfId="7">
      <formula>ISNUMBER(SEARCH("~*",$H23))</formula>
    </cfRule>
  </conditionalFormatting>
  <conditionalFormatting sqref="F23:F47">
    <cfRule type="expression" priority="10" aboveAverage="0" equalAverage="0" bottom="0" percent="0" rank="0" text="" dxfId="8">
      <formula>ISNUMBER(SEARCH("~*",$F23))</formula>
    </cfRule>
  </conditionalFormatting>
  <conditionalFormatting sqref="H60:H79">
    <cfRule type="expression" priority="11" aboveAverage="0" equalAverage="0" bottom="0" percent="0" rank="0" text="" dxfId="9">
      <formula>ISNUMBER(SEARCH("~*",$H60))</formula>
    </cfRule>
  </conditionalFormatting>
  <conditionalFormatting sqref="J60:J79">
    <cfRule type="expression" priority="12" aboveAverage="0" equalAverage="0" bottom="0" percent="0" rank="0" text="" dxfId="10">
      <formula>AND(NOT($J60=""),$C60&lt;&gt;"",$N60)</formula>
    </cfRule>
  </conditionalFormatting>
  <conditionalFormatting sqref="C91:C101">
    <cfRule type="expression" priority="13" aboveAverage="0" equalAverage="0" bottom="0" percent="0" rank="0" text="" dxfId="11">
      <formula>NOT($N91)</formula>
    </cfRule>
  </conditionalFormatting>
  <dataValidations count="11">
    <dataValidation allowBlank="true" operator="between" showDropDown="false" showErrorMessage="true" showInputMessage="true" sqref="I60:I79 I91:I101" type="list">
      <formula1>"22 / SSH,22 / SFTP,80(443) / HTTP(S),29991-29993 / DTH,29995/ CIS,9001(9002) / HTTP(S),CUSTOM / HTTP(S),CUSTOM / OTHER (TCP)"</formula1>
      <formula2>0</formula2>
    </dataValidation>
    <dataValidation allowBlank="false" operator="between" showDropDown="true" showErrorMessage="true" showInputMessage="true" sqref="N23:O47 M48" type="none">
      <formula1>0</formula1>
      <formula2>0</formula2>
    </dataValidation>
    <dataValidation allowBlank="true" operator="between" showDropDown="false" showErrorMessage="true" showInputMessage="true" sqref="E23:E48 E91:E101" type="list">
      <formula1>INDIRECT("OutboundSrc[Outbound_Src]")</formula1>
      <formula2>0</formula2>
    </dataValidation>
    <dataValidation allowBlank="true" operator="between" showDropDown="false" showErrorMessage="true" showInputMessage="true" sqref="G91:G101" type="list">
      <formula1>"Hybris Private VIP,Hybris Private Admin VIP,All Hybris APP Servers,All Hybris DTH Servers,All Hybris CIS Servers,Hybris CUSTOM Servers,Hybris CUSTOM VIP"</formula1>
      <formula2>0</formula2>
    </dataValidation>
    <dataValidation allowBlank="true" operator="between" showDropDown="false" showErrorMessage="true" showInputMessage="true" sqref="B48:C48" type="list">
      <formula1>"Dev,QA,Staging,Prod"</formula1>
      <formula2>0</formula2>
    </dataValidation>
    <dataValidation allowBlank="true" operator="between" showDropDown="false" showErrorMessage="true" showInputMessage="true" sqref="I23:I48" type="list">
      <formula1>"22 / SSH,22 / SFTP,80 / HTTP,443 / HTTPS,80(443) / HTTP(S),CUSTOM / SFTP,CUSTOM / HTTP(S),CUSTOM / OTHER (TCP)"</formula1>
      <formula2>0</formula2>
    </dataValidation>
    <dataValidation allowBlank="false" operator="between" showDropDown="false" showErrorMessage="true" showInputMessage="true" sqref="D48" type="list">
      <formula1>"VPN,MPLS,Public Internet"</formula1>
      <formula2>0</formula2>
    </dataValidation>
    <dataValidation allowBlank="true" operator="between" showDropDown="false" showErrorMessage="true" showInputMessage="true" sqref="D23:D47 D60:D79" type="list">
      <formula1>"VPN,MPLS,Public Internet"</formula1>
      <formula2>0</formula2>
    </dataValidation>
    <dataValidation allowBlank="true" operator="between" showDropDown="false" showErrorMessage="false" showInputMessage="true" sqref="C23:C47 C60:C79 D91:D101" type="list">
      <formula1>INDIRECT("EnvName")</formula1>
      <formula2>0</formula2>
    </dataValidation>
    <dataValidation allowBlank="true" operator="between" showDropDown="false" showErrorMessage="true" showInputMessage="true" sqref="G60:G79" type="list">
      <formula1>INDIRECT("OutboundDst[Inbound_Dst]")</formula1>
      <formula2>0</formula2>
    </dataValidation>
    <dataValidation allowBlank="true" error="Please enter a valid IP address or Subnet" errorTitle="Invalid IP address" operator="between" showDropDown="false" showErrorMessage="true" showInputMessage="true" sqref="F60:F79" type="custom">
      <formula1>O60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tableParts>
    <tablePart r:id="rId2"/>
    <tablePart r:id="rId3"/>
    <tablePart r:id="rId4"/>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B1:E35"/>
  <sheetViews>
    <sheetView windowProtection="false"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G13" activeCellId="1" sqref="E72:I72 G13"/>
    </sheetView>
  </sheetViews>
  <sheetFormatPr defaultRowHeight="16"/>
  <cols>
    <col collapsed="false" hidden="false" max="1" min="1" style="0" width="11.4615384615385"/>
    <col collapsed="false" hidden="false" max="2" min="2" style="0" width="4.06882591093117"/>
    <col collapsed="false" hidden="false" max="3" min="3" style="181" width="6"/>
    <col collapsed="false" hidden="false" max="4" min="4" style="182" width="87.4089068825911"/>
    <col collapsed="false" hidden="false" max="5" min="5" style="0" width="3.42914979757085"/>
    <col collapsed="false" hidden="false" max="1025" min="6" style="0" width="11.4615384615385"/>
  </cols>
  <sheetData>
    <row r="1" customFormat="false" ht="17" hidden="false" customHeight="false" outlineLevel="0" collapsed="false">
      <c r="C1" s="0"/>
      <c r="D1" s="0"/>
    </row>
    <row r="2" customFormat="false" ht="17" hidden="false" customHeight="false" outlineLevel="0" collapsed="false">
      <c r="B2" s="183"/>
      <c r="C2" s="184"/>
      <c r="D2" s="185"/>
      <c r="E2" s="186"/>
    </row>
    <row r="3" customFormat="false" ht="16" hidden="false" customHeight="false" outlineLevel="0" collapsed="false">
      <c r="B3" s="187"/>
      <c r="C3" s="188" t="s">
        <v>79</v>
      </c>
      <c r="D3" s="188"/>
      <c r="E3" s="189"/>
    </row>
    <row r="4" customFormat="false" ht="17" hidden="false" customHeight="false" outlineLevel="0" collapsed="false">
      <c r="B4" s="187"/>
      <c r="C4" s="190"/>
      <c r="D4" s="191"/>
      <c r="E4" s="189"/>
    </row>
    <row r="5" customFormat="false" ht="16" hidden="false" customHeight="false" outlineLevel="0" collapsed="false">
      <c r="B5" s="187"/>
      <c r="C5" s="192" t="s">
        <v>80</v>
      </c>
      <c r="D5" s="192"/>
      <c r="E5" s="189"/>
    </row>
    <row r="6" customFormat="false" ht="32" hidden="false" customHeight="false" outlineLevel="0" collapsed="false">
      <c r="B6" s="187"/>
      <c r="C6" s="190"/>
      <c r="D6" s="193" t="s">
        <v>81</v>
      </c>
      <c r="E6" s="189"/>
    </row>
    <row r="7" customFormat="false" ht="17" hidden="false" customHeight="false" outlineLevel="0" collapsed="false">
      <c r="B7" s="187"/>
      <c r="C7" s="190"/>
      <c r="D7" s="191"/>
      <c r="E7" s="189"/>
    </row>
    <row r="8" customFormat="false" ht="16" hidden="false" customHeight="false" outlineLevel="0" collapsed="false">
      <c r="B8" s="187"/>
      <c r="C8" s="192" t="s">
        <v>82</v>
      </c>
      <c r="D8" s="192"/>
      <c r="E8" s="189"/>
    </row>
    <row r="9" customFormat="false" ht="30" hidden="false" customHeight="true" outlineLevel="0" collapsed="false">
      <c r="B9" s="187"/>
      <c r="C9" s="190"/>
      <c r="D9" s="193" t="s">
        <v>83</v>
      </c>
      <c r="E9" s="189"/>
    </row>
    <row r="10" customFormat="false" ht="32" hidden="false" customHeight="false" outlineLevel="0" collapsed="false">
      <c r="B10" s="187"/>
      <c r="C10" s="190"/>
      <c r="D10" s="193" t="s">
        <v>84</v>
      </c>
      <c r="E10" s="189"/>
    </row>
    <row r="11" customFormat="false" ht="19.5" hidden="false" customHeight="true" outlineLevel="0" collapsed="false">
      <c r="B11" s="187"/>
      <c r="C11" s="190"/>
      <c r="D11" s="193" t="s">
        <v>85</v>
      </c>
      <c r="E11" s="189"/>
    </row>
    <row r="12" customFormat="false" ht="16" hidden="false" customHeight="false" outlineLevel="0" collapsed="false">
      <c r="B12" s="187"/>
      <c r="C12" s="190"/>
      <c r="D12" s="193" t="s">
        <v>86</v>
      </c>
      <c r="E12" s="189"/>
    </row>
    <row r="13" customFormat="false" ht="16" hidden="false" customHeight="false" outlineLevel="0" collapsed="false">
      <c r="B13" s="187"/>
      <c r="C13" s="190"/>
      <c r="D13" s="193" t="s">
        <v>87</v>
      </c>
      <c r="E13" s="189"/>
    </row>
    <row r="14" customFormat="false" ht="17" hidden="false" customHeight="false" outlineLevel="0" collapsed="false">
      <c r="B14" s="187"/>
      <c r="C14" s="190"/>
      <c r="D14" s="191"/>
      <c r="E14" s="189"/>
    </row>
    <row r="15" customFormat="false" ht="16" hidden="false" customHeight="false" outlineLevel="0" collapsed="false">
      <c r="B15" s="187"/>
      <c r="C15" s="192" t="s">
        <v>88</v>
      </c>
      <c r="D15" s="192"/>
      <c r="E15" s="189"/>
    </row>
    <row r="16" customFormat="false" ht="32" hidden="false" customHeight="false" outlineLevel="0" collapsed="false">
      <c r="B16" s="187"/>
      <c r="C16" s="190"/>
      <c r="D16" s="193" t="s">
        <v>89</v>
      </c>
      <c r="E16" s="189"/>
    </row>
    <row r="17" customFormat="false" ht="32" hidden="false" customHeight="false" outlineLevel="0" collapsed="false">
      <c r="B17" s="187"/>
      <c r="C17" s="190"/>
      <c r="D17" s="193" t="s">
        <v>90</v>
      </c>
      <c r="E17" s="189"/>
    </row>
    <row r="18" customFormat="false" ht="48" hidden="false" customHeight="false" outlineLevel="0" collapsed="false">
      <c r="B18" s="187"/>
      <c r="C18" s="190"/>
      <c r="D18" s="193" t="s">
        <v>91</v>
      </c>
      <c r="E18" s="189"/>
    </row>
    <row r="19" customFormat="false" ht="32" hidden="false" customHeight="false" outlineLevel="0" collapsed="false">
      <c r="B19" s="187"/>
      <c r="C19" s="190"/>
      <c r="D19" s="194" t="s">
        <v>92</v>
      </c>
      <c r="E19" s="189"/>
    </row>
    <row r="20" customFormat="false" ht="32" hidden="false" customHeight="false" outlineLevel="0" collapsed="false">
      <c r="B20" s="187"/>
      <c r="C20" s="190"/>
      <c r="D20" s="193" t="s">
        <v>93</v>
      </c>
      <c r="E20" s="189"/>
    </row>
    <row r="21" customFormat="false" ht="32" hidden="false" customHeight="false" outlineLevel="0" collapsed="false">
      <c r="B21" s="187"/>
      <c r="C21" s="191"/>
      <c r="D21" s="193" t="s">
        <v>94</v>
      </c>
      <c r="E21" s="189"/>
    </row>
    <row r="22" customFormat="false" ht="17" hidden="false" customHeight="false" outlineLevel="0" collapsed="false">
      <c r="B22" s="187"/>
      <c r="C22" s="191"/>
      <c r="D22" s="191"/>
      <c r="E22" s="189"/>
    </row>
    <row r="23" customFormat="false" ht="16" hidden="false" customHeight="false" outlineLevel="0" collapsed="false">
      <c r="B23" s="187"/>
      <c r="C23" s="192" t="s">
        <v>95</v>
      </c>
      <c r="D23" s="192"/>
      <c r="E23" s="189"/>
    </row>
    <row r="24" customFormat="false" ht="16" hidden="false" customHeight="false" outlineLevel="0" collapsed="false">
      <c r="B24" s="187"/>
      <c r="C24" s="191"/>
      <c r="D24" s="193" t="s">
        <v>96</v>
      </c>
      <c r="E24" s="189"/>
    </row>
    <row r="25" customFormat="false" ht="32" hidden="false" customHeight="false" outlineLevel="0" collapsed="false">
      <c r="B25" s="187"/>
      <c r="C25" s="191"/>
      <c r="D25" s="193" t="s">
        <v>97</v>
      </c>
      <c r="E25" s="189"/>
    </row>
    <row r="26" customFormat="false" ht="16" hidden="false" customHeight="false" outlineLevel="0" collapsed="false">
      <c r="B26" s="187"/>
      <c r="C26" s="191"/>
      <c r="D26" s="193" t="s">
        <v>98</v>
      </c>
      <c r="E26" s="189"/>
    </row>
    <row r="27" customFormat="false" ht="16" hidden="false" customHeight="false" outlineLevel="0" collapsed="false">
      <c r="B27" s="187"/>
      <c r="C27" s="191"/>
      <c r="D27" s="193" t="s">
        <v>99</v>
      </c>
      <c r="E27" s="189"/>
    </row>
    <row r="28" customFormat="false" ht="48" hidden="false" customHeight="false" outlineLevel="0" collapsed="false">
      <c r="B28" s="187"/>
      <c r="C28" s="191"/>
      <c r="D28" s="193" t="s">
        <v>100</v>
      </c>
      <c r="E28" s="189"/>
    </row>
    <row r="29" customFormat="false" ht="48" hidden="false" customHeight="false" outlineLevel="0" collapsed="false">
      <c r="B29" s="187"/>
      <c r="C29" s="191"/>
      <c r="D29" s="193" t="s">
        <v>101</v>
      </c>
      <c r="E29" s="189"/>
    </row>
    <row r="30" customFormat="false" ht="32" hidden="false" customHeight="false" outlineLevel="0" collapsed="false">
      <c r="B30" s="187"/>
      <c r="C30" s="191"/>
      <c r="D30" s="193" t="s">
        <v>102</v>
      </c>
      <c r="E30" s="189"/>
    </row>
    <row r="31" customFormat="false" ht="16" hidden="false" customHeight="false" outlineLevel="0" collapsed="false">
      <c r="B31" s="187"/>
      <c r="C31" s="191"/>
      <c r="D31" s="193" t="s">
        <v>103</v>
      </c>
      <c r="E31" s="189"/>
    </row>
    <row r="32" customFormat="false" ht="16" hidden="false" customHeight="false" outlineLevel="0" collapsed="false">
      <c r="B32" s="187"/>
      <c r="C32" s="191"/>
      <c r="D32" s="193" t="s">
        <v>104</v>
      </c>
      <c r="E32" s="189"/>
    </row>
    <row r="33" customFormat="false" ht="16" hidden="false" customHeight="false" outlineLevel="0" collapsed="false">
      <c r="B33" s="187"/>
      <c r="C33" s="191"/>
      <c r="D33" s="193" t="s">
        <v>105</v>
      </c>
      <c r="E33" s="189"/>
    </row>
    <row r="34" customFormat="false" ht="32" hidden="false" customHeight="false" outlineLevel="0" collapsed="false">
      <c r="B34" s="187"/>
      <c r="C34" s="195"/>
      <c r="D34" s="196" t="s">
        <v>106</v>
      </c>
      <c r="E34" s="189"/>
    </row>
    <row r="35" customFormat="false" ht="17" hidden="false" customHeight="false" outlineLevel="0" collapsed="false">
      <c r="B35" s="197"/>
      <c r="C35" s="198"/>
      <c r="D35" s="199"/>
      <c r="E35" s="200"/>
    </row>
  </sheetData>
  <sheetProtection sheet="true" objects="true" scenarios="true"/>
  <mergeCells count="1">
    <mergeCell ref="C3:D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6"/>
  <sheetViews>
    <sheetView windowProtection="false" showFormulas="false" showGridLines="true" showRowColHeaders="true" showZeros="true" rightToLeft="false" tabSelected="true" showOutlineSymbols="true" defaultGridColor="true" view="normal" topLeftCell="A62" colorId="64" zoomScale="100" zoomScaleNormal="100" zoomScalePageLayoutView="100" workbookViewId="0">
      <selection pane="topLeft" activeCell="E72" activeCellId="0" sqref="E72:I72"/>
    </sheetView>
  </sheetViews>
  <sheetFormatPr defaultRowHeight="15"/>
  <cols>
    <col collapsed="false" hidden="false" max="1" min="1" style="201" width="11.6761133603239"/>
    <col collapsed="false" hidden="false" max="2" min="2" style="202" width="11.1417004048583"/>
    <col collapsed="false" hidden="false" max="3" min="3" style="203" width="15.1052631578947"/>
    <col collapsed="false" hidden="false" max="4" min="4" style="201" width="13.0688259109312"/>
    <col collapsed="false" hidden="false" max="5" min="5" style="201" width="21.5303643724696"/>
    <col collapsed="false" hidden="true" max="6" min="6" style="201" width="0"/>
    <col collapsed="false" hidden="false" max="8" min="7" style="201" width="21.5303643724696"/>
    <col collapsed="false" hidden="false" max="9" min="9" style="201" width="37.919028340081"/>
    <col collapsed="false" hidden="false" max="1025" min="10" style="201" width="21.5303643724696"/>
  </cols>
  <sheetData>
    <row r="1" customFormat="false" ht="36" hidden="false" customHeight="true" outlineLevel="0" collapsed="false">
      <c r="A1" s="204" t="s">
        <v>107</v>
      </c>
      <c r="B1" s="204"/>
      <c r="C1" s="204"/>
      <c r="D1" s="204"/>
      <c r="E1" s="204"/>
      <c r="F1" s="204"/>
      <c r="G1" s="204"/>
      <c r="H1" s="204"/>
      <c r="I1" s="204"/>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202" customFormat="true" ht="26.5" hidden="false" customHeight="true" outlineLevel="0" collapsed="false">
      <c r="A3" s="205" t="s">
        <v>108</v>
      </c>
      <c r="B3" s="205"/>
      <c r="C3" s="205"/>
      <c r="D3" s="205"/>
      <c r="E3" s="206" t="s">
        <v>109</v>
      </c>
      <c r="F3" s="206"/>
      <c r="G3" s="206" t="s">
        <v>110</v>
      </c>
      <c r="H3" s="206" t="s">
        <v>111</v>
      </c>
      <c r="I3" s="207" t="s">
        <v>112</v>
      </c>
    </row>
    <row r="4" customFormat="false" ht="15" hidden="true" customHeight="true" outlineLevel="0" collapsed="false">
      <c r="A4" s="205"/>
      <c r="B4" s="205"/>
      <c r="C4" s="205"/>
      <c r="D4" s="205"/>
      <c r="E4" s="206"/>
      <c r="F4" s="206"/>
      <c r="G4" s="206"/>
      <c r="H4" s="206"/>
      <c r="I4" s="207"/>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2" hidden="false" customHeight="true" outlineLevel="0" collapsed="false">
      <c r="A5" s="208" t="s">
        <v>113</v>
      </c>
      <c r="B5" s="209" t="s">
        <v>114</v>
      </c>
      <c r="C5" s="209" t="s">
        <v>115</v>
      </c>
      <c r="D5" s="209" t="s">
        <v>116</v>
      </c>
      <c r="E5" s="210" t="s">
        <v>117</v>
      </c>
      <c r="F5" s="210"/>
      <c r="G5" s="210"/>
      <c r="H5" s="210"/>
      <c r="I5" s="21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true" outlineLevel="0" collapsed="false">
      <c r="A6" s="211" t="s">
        <v>118</v>
      </c>
      <c r="B6" s="212" t="s">
        <v>119</v>
      </c>
      <c r="C6" s="213" t="s">
        <v>120</v>
      </c>
      <c r="D6" s="214" t="s">
        <v>121</v>
      </c>
      <c r="E6" s="215" t="s">
        <v>122</v>
      </c>
      <c r="F6" s="215" t="s">
        <v>122</v>
      </c>
      <c r="G6" s="215"/>
      <c r="H6" s="215" t="s">
        <v>122</v>
      </c>
      <c r="I6" s="216" t="s">
        <v>122</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1.5" hidden="false" customHeight="true" outlineLevel="0" collapsed="false">
      <c r="A7" s="211"/>
      <c r="B7" s="212"/>
      <c r="C7" s="213"/>
      <c r="D7" s="214"/>
      <c r="E7" s="217" t="s">
        <v>123</v>
      </c>
      <c r="F7" s="217"/>
      <c r="G7" s="217"/>
      <c r="H7" s="217"/>
      <c r="I7" s="217"/>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true" outlineLevel="0" collapsed="false">
      <c r="A8" s="211"/>
      <c r="B8" s="212"/>
      <c r="C8" s="218" t="s">
        <v>124</v>
      </c>
      <c r="D8" s="214" t="s">
        <v>121</v>
      </c>
      <c r="E8" s="215" t="s">
        <v>122</v>
      </c>
      <c r="F8" s="215" t="s">
        <v>122</v>
      </c>
      <c r="G8" s="215"/>
      <c r="H8" s="215" t="s">
        <v>122</v>
      </c>
      <c r="I8" s="216" t="s">
        <v>125</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82" hidden="false" customHeight="true" outlineLevel="0" collapsed="false">
      <c r="A9" s="211"/>
      <c r="B9" s="212"/>
      <c r="C9" s="218"/>
      <c r="D9" s="214"/>
      <c r="E9" s="217" t="s">
        <v>126</v>
      </c>
      <c r="F9" s="217"/>
      <c r="G9" s="217"/>
      <c r="H9" s="217"/>
      <c r="I9" s="217"/>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true" outlineLevel="0" collapsed="false">
      <c r="A10" s="211"/>
      <c r="B10" s="212"/>
      <c r="C10" s="218" t="s">
        <v>127</v>
      </c>
      <c r="D10" s="219" t="s">
        <v>128</v>
      </c>
      <c r="E10" s="216" t="s">
        <v>125</v>
      </c>
      <c r="F10" s="216" t="s">
        <v>125</v>
      </c>
      <c r="G10" s="216" t="s">
        <v>125</v>
      </c>
      <c r="H10" s="216" t="s">
        <v>125</v>
      </c>
      <c r="I10" s="216" t="s">
        <v>125</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56" hidden="false" customHeight="true" outlineLevel="0" collapsed="false">
      <c r="A11" s="211"/>
      <c r="B11" s="212"/>
      <c r="C11" s="218"/>
      <c r="D11" s="219"/>
      <c r="E11" s="220" t="s">
        <v>129</v>
      </c>
      <c r="F11" s="220"/>
      <c r="G11" s="220"/>
      <c r="H11" s="220"/>
      <c r="I11" s="22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true" outlineLevel="0" collapsed="false">
      <c r="A12" s="211"/>
      <c r="B12" s="212"/>
      <c r="C12" s="221" t="s">
        <v>130</v>
      </c>
      <c r="D12" s="219" t="s">
        <v>131</v>
      </c>
      <c r="E12" s="216" t="s">
        <v>125</v>
      </c>
      <c r="F12" s="216" t="s">
        <v>125</v>
      </c>
      <c r="G12" s="216" t="s">
        <v>125</v>
      </c>
      <c r="H12" s="216" t="s">
        <v>125</v>
      </c>
      <c r="I12" s="216" t="s">
        <v>125</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3" hidden="false" customHeight="true" outlineLevel="0" collapsed="false">
      <c r="A13" s="211"/>
      <c r="B13" s="212"/>
      <c r="C13" s="221"/>
      <c r="D13" s="219"/>
      <c r="E13" s="220" t="s">
        <v>129</v>
      </c>
      <c r="F13" s="220"/>
      <c r="G13" s="220"/>
      <c r="H13" s="220"/>
      <c r="I13" s="22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true" outlineLevel="0" collapsed="false">
      <c r="A14" s="211"/>
      <c r="B14" s="212"/>
      <c r="C14" s="221" t="s">
        <v>132</v>
      </c>
      <c r="D14" s="222" t="s">
        <v>133</v>
      </c>
      <c r="E14" s="215" t="s">
        <v>125</v>
      </c>
      <c r="F14" s="223"/>
      <c r="G14" s="215" t="s">
        <v>125</v>
      </c>
      <c r="H14" s="215" t="s">
        <v>125</v>
      </c>
      <c r="I14" s="216" t="s">
        <v>125</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3" hidden="false" customHeight="true" outlineLevel="0" collapsed="false">
      <c r="A15" s="211"/>
      <c r="B15" s="212"/>
      <c r="C15" s="221"/>
      <c r="D15" s="222"/>
      <c r="E15" s="220" t="s">
        <v>134</v>
      </c>
      <c r="F15" s="220"/>
      <c r="G15" s="220"/>
      <c r="H15" s="220"/>
      <c r="I15" s="22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true" outlineLevel="0" collapsed="false">
      <c r="A16" s="211"/>
      <c r="B16" s="212"/>
      <c r="C16" s="224" t="s">
        <v>135</v>
      </c>
      <c r="D16" s="225" t="s">
        <v>136</v>
      </c>
      <c r="E16" s="215" t="s">
        <v>122</v>
      </c>
      <c r="F16" s="215" t="s">
        <v>122</v>
      </c>
      <c r="G16" s="215"/>
      <c r="H16" s="215" t="s">
        <v>122</v>
      </c>
      <c r="I16" s="216" t="s">
        <v>122</v>
      </c>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8" hidden="false" customHeight="true" outlineLevel="0" collapsed="false">
      <c r="A17" s="211"/>
      <c r="B17" s="212"/>
      <c r="C17" s="224"/>
      <c r="D17" s="225"/>
      <c r="E17" s="226" t="s">
        <v>137</v>
      </c>
      <c r="F17" s="226"/>
      <c r="G17" s="226"/>
      <c r="H17" s="226"/>
      <c r="I17" s="226"/>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 hidden="false" customHeight="true" outlineLevel="0" collapsed="false">
      <c r="A18" s="211"/>
      <c r="B18" s="227" t="s">
        <v>138</v>
      </c>
      <c r="C18" s="228" t="s">
        <v>139</v>
      </c>
      <c r="D18" s="214" t="s">
        <v>139</v>
      </c>
      <c r="E18" s="229" t="s">
        <v>140</v>
      </c>
      <c r="F18" s="229"/>
      <c r="G18" s="229"/>
      <c r="H18" s="229"/>
      <c r="I18" s="229"/>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6" hidden="false" customHeight="tru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1" s="202" customFormat="true" ht="26.5" hidden="false" customHeight="true" outlineLevel="0" collapsed="false">
      <c r="A21" s="205" t="s">
        <v>141</v>
      </c>
      <c r="B21" s="205"/>
      <c r="C21" s="205"/>
      <c r="D21" s="205"/>
      <c r="E21" s="206" t="s">
        <v>109</v>
      </c>
      <c r="F21" s="206"/>
      <c r="G21" s="206" t="s">
        <v>110</v>
      </c>
      <c r="H21" s="206" t="s">
        <v>111</v>
      </c>
      <c r="I21" s="207" t="s">
        <v>112</v>
      </c>
    </row>
    <row r="22" customFormat="false" ht="15" hidden="true" customHeight="true" outlineLevel="0" collapsed="false">
      <c r="A22" s="205"/>
      <c r="B22" s="205"/>
      <c r="C22" s="205"/>
      <c r="D22" s="205"/>
      <c r="E22" s="206"/>
      <c r="F22" s="206"/>
      <c r="G22" s="206"/>
      <c r="H22" s="206"/>
      <c r="I22" s="207"/>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40" hidden="false" customHeight="true" outlineLevel="0" collapsed="false">
      <c r="A23" s="230" t="s">
        <v>113</v>
      </c>
      <c r="B23" s="209" t="s">
        <v>114</v>
      </c>
      <c r="C23" s="209" t="s">
        <v>115</v>
      </c>
      <c r="D23" s="209" t="s">
        <v>116</v>
      </c>
      <c r="E23" s="231" t="s">
        <v>117</v>
      </c>
      <c r="F23" s="231"/>
      <c r="G23" s="231"/>
      <c r="H23" s="231"/>
      <c r="I23" s="231"/>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6.75" hidden="false" customHeight="true" outlineLevel="0" collapsed="false">
      <c r="A24" s="232" t="s">
        <v>142</v>
      </c>
      <c r="B24" s="233" t="s">
        <v>119</v>
      </c>
      <c r="C24" s="228" t="s">
        <v>143</v>
      </c>
      <c r="D24" s="234" t="s">
        <v>144</v>
      </c>
      <c r="E24" s="235" t="s">
        <v>145</v>
      </c>
      <c r="F24" s="235" t="s">
        <v>145</v>
      </c>
      <c r="G24" s="235" t="s">
        <v>145</v>
      </c>
      <c r="H24" s="235" t="s">
        <v>145</v>
      </c>
      <c r="I24" s="236" t="s">
        <v>145</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4.25" hidden="false" customHeight="true" outlineLevel="0" collapsed="false">
      <c r="A25" s="232"/>
      <c r="B25" s="233"/>
      <c r="C25" s="228"/>
      <c r="D25" s="234"/>
      <c r="E25" s="237" t="s">
        <v>146</v>
      </c>
      <c r="F25" s="237"/>
      <c r="G25" s="237"/>
      <c r="H25" s="237"/>
      <c r="I25" s="237"/>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6.5" hidden="false" customHeight="true" outlineLevel="0" collapsed="false">
      <c r="A26" s="232"/>
      <c r="B26" s="238" t="s">
        <v>138</v>
      </c>
      <c r="C26" s="228" t="s">
        <v>139</v>
      </c>
      <c r="D26" s="214" t="s">
        <v>139</v>
      </c>
      <c r="E26" s="229" t="s">
        <v>147</v>
      </c>
      <c r="F26" s="229"/>
      <c r="G26" s="229"/>
      <c r="H26" s="229"/>
      <c r="I26" s="229"/>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5" hidden="false" customHeight="true" outlineLevel="0" collapsed="false">
      <c r="A27" s="239"/>
      <c r="B27" s="240"/>
      <c r="C27" s="241"/>
      <c r="D27" s="241"/>
      <c r="E27" s="242"/>
      <c r="F27" s="242"/>
      <c r="G27" s="242"/>
      <c r="H27" s="242"/>
      <c r="I27" s="242"/>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6" hidden="false" customHeight="fals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8.25" hidden="false" customHeight="true" outlineLevel="0" collapsed="false">
      <c r="A29" s="205" t="s">
        <v>148</v>
      </c>
      <c r="B29" s="205"/>
      <c r="C29" s="205"/>
      <c r="D29" s="205"/>
      <c r="E29" s="206" t="s">
        <v>109</v>
      </c>
      <c r="F29" s="206"/>
      <c r="G29" s="206" t="s">
        <v>110</v>
      </c>
      <c r="H29" s="206" t="s">
        <v>111</v>
      </c>
      <c r="I29" s="207" t="s">
        <v>112</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1" hidden="false" customHeight="true" outlineLevel="0" collapsed="false">
      <c r="A30" s="230" t="s">
        <v>113</v>
      </c>
      <c r="B30" s="243" t="s">
        <v>114</v>
      </c>
      <c r="C30" s="209" t="s">
        <v>115</v>
      </c>
      <c r="D30" s="209" t="s">
        <v>116</v>
      </c>
      <c r="E30" s="231" t="s">
        <v>117</v>
      </c>
      <c r="F30" s="231"/>
      <c r="G30" s="231"/>
      <c r="H30" s="231"/>
      <c r="I30" s="231"/>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true" outlineLevel="0" collapsed="false">
      <c r="A31" s="244" t="s">
        <v>149</v>
      </c>
      <c r="B31" s="245" t="s">
        <v>119</v>
      </c>
      <c r="C31" s="246" t="s">
        <v>150</v>
      </c>
      <c r="D31" s="247" t="s">
        <v>151</v>
      </c>
      <c r="E31" s="248" t="s">
        <v>152</v>
      </c>
      <c r="F31" s="248"/>
      <c r="G31" s="248"/>
      <c r="H31" s="248"/>
      <c r="I31" s="248"/>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6" hidden="false" customHeight="false" outlineLevel="0" collapsed="false">
      <c r="A32" s="244"/>
      <c r="B32" s="245"/>
      <c r="C32" s="246"/>
      <c r="D32" s="247"/>
      <c r="E32" s="249" t="s">
        <v>125</v>
      </c>
      <c r="F32" s="250"/>
      <c r="G32" s="251" t="s">
        <v>125</v>
      </c>
      <c r="H32" s="251" t="s">
        <v>125</v>
      </c>
      <c r="I32" s="252" t="s">
        <v>125</v>
      </c>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41" hidden="false" customHeight="true" outlineLevel="0" collapsed="false">
      <c r="A33" s="244"/>
      <c r="B33" s="245"/>
      <c r="C33" s="246"/>
      <c r="D33" s="247"/>
      <c r="E33" s="253" t="s">
        <v>153</v>
      </c>
      <c r="F33" s="253"/>
      <c r="G33" s="253"/>
      <c r="H33" s="253"/>
      <c r="I33" s="253"/>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6" hidden="false" customHeight="true" outlineLevel="0" collapsed="false">
      <c r="A34" s="244"/>
      <c r="B34" s="245"/>
      <c r="C34" s="246"/>
      <c r="D34" s="247"/>
      <c r="E34" s="254" t="s">
        <v>154</v>
      </c>
      <c r="F34" s="254"/>
      <c r="G34" s="254"/>
      <c r="H34" s="254"/>
      <c r="I34" s="254"/>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9.25" hidden="false" customHeight="true" outlineLevel="0" collapsed="false">
      <c r="A35" s="244"/>
      <c r="B35" s="245"/>
      <c r="C35" s="246"/>
      <c r="D35" s="247"/>
      <c r="E35" s="249" t="s">
        <v>125</v>
      </c>
      <c r="F35" s="255"/>
      <c r="G35" s="251" t="s">
        <v>125</v>
      </c>
      <c r="H35" s="256" t="s">
        <v>145</v>
      </c>
      <c r="I35" s="257" t="s">
        <v>145</v>
      </c>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4" hidden="false" customHeight="true" outlineLevel="0" collapsed="false">
      <c r="A36" s="244"/>
      <c r="B36" s="245"/>
      <c r="C36" s="246"/>
      <c r="D36" s="247"/>
      <c r="E36" s="253" t="s">
        <v>153</v>
      </c>
      <c r="F36" s="253"/>
      <c r="G36" s="253"/>
      <c r="H36" s="253"/>
      <c r="I36" s="253"/>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true" outlineLevel="0" collapsed="false">
      <c r="A37" s="244"/>
      <c r="B37" s="245"/>
      <c r="C37" s="258" t="s">
        <v>127</v>
      </c>
      <c r="D37" s="247" t="s">
        <v>155</v>
      </c>
      <c r="E37" s="248" t="s">
        <v>152</v>
      </c>
      <c r="F37" s="248"/>
      <c r="G37" s="248"/>
      <c r="H37" s="248"/>
      <c r="I37" s="248"/>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true" outlineLevel="0" collapsed="false">
      <c r="A38" s="244"/>
      <c r="B38" s="245"/>
      <c r="C38" s="258"/>
      <c r="D38" s="258"/>
      <c r="E38" s="259" t="s">
        <v>125</v>
      </c>
      <c r="F38" s="216" t="s">
        <v>125</v>
      </c>
      <c r="G38" s="216" t="s">
        <v>125</v>
      </c>
      <c r="H38" s="216" t="s">
        <v>125</v>
      </c>
      <c r="I38" s="216" t="s">
        <v>125</v>
      </c>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56" hidden="false" customHeight="true" outlineLevel="0" collapsed="false">
      <c r="A39" s="244"/>
      <c r="B39" s="245"/>
      <c r="C39" s="258"/>
      <c r="D39" s="258"/>
      <c r="E39" s="260" t="s">
        <v>129</v>
      </c>
      <c r="F39" s="260"/>
      <c r="G39" s="260"/>
      <c r="H39" s="260"/>
      <c r="I39" s="26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6" hidden="false" customHeight="true" outlineLevel="0" collapsed="false">
      <c r="A40" s="244"/>
      <c r="B40" s="245"/>
      <c r="C40" s="258"/>
      <c r="D40" s="258"/>
      <c r="E40" s="254" t="s">
        <v>154</v>
      </c>
      <c r="F40" s="254"/>
      <c r="G40" s="254"/>
      <c r="H40" s="254"/>
      <c r="I40" s="254"/>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9.25" hidden="false" customHeight="true" outlineLevel="0" collapsed="false">
      <c r="A41" s="244"/>
      <c r="B41" s="245"/>
      <c r="C41" s="258"/>
      <c r="D41" s="258"/>
      <c r="E41" s="249" t="s">
        <v>125</v>
      </c>
      <c r="F41" s="255"/>
      <c r="G41" s="251" t="s">
        <v>125</v>
      </c>
      <c r="H41" s="256" t="s">
        <v>145</v>
      </c>
      <c r="I41" s="257" t="s">
        <v>145</v>
      </c>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44" hidden="false" customHeight="true" outlineLevel="0" collapsed="false">
      <c r="A42" s="244"/>
      <c r="B42" s="245"/>
      <c r="C42" s="258"/>
      <c r="D42" s="258"/>
      <c r="E42" s="260" t="s">
        <v>129</v>
      </c>
      <c r="F42" s="260"/>
      <c r="G42" s="260"/>
      <c r="H42" s="260"/>
      <c r="I42" s="26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true" outlineLevel="0" collapsed="false">
      <c r="A43" s="244"/>
      <c r="B43" s="245"/>
      <c r="C43" s="247" t="s">
        <v>130</v>
      </c>
      <c r="D43" s="247" t="s">
        <v>156</v>
      </c>
      <c r="E43" s="248" t="s">
        <v>152</v>
      </c>
      <c r="F43" s="248"/>
      <c r="G43" s="248"/>
      <c r="H43" s="248"/>
      <c r="I43" s="248"/>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true" outlineLevel="0" collapsed="false">
      <c r="A44" s="244"/>
      <c r="B44" s="245"/>
      <c r="C44" s="247"/>
      <c r="D44" s="247"/>
      <c r="E44" s="259" t="s">
        <v>125</v>
      </c>
      <c r="F44" s="216" t="s">
        <v>125</v>
      </c>
      <c r="G44" s="216" t="s">
        <v>125</v>
      </c>
      <c r="H44" s="216" t="s">
        <v>125</v>
      </c>
      <c r="I44" s="216" t="s">
        <v>125</v>
      </c>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53" hidden="false" customHeight="true" outlineLevel="0" collapsed="false">
      <c r="A45" s="244"/>
      <c r="B45" s="245"/>
      <c r="C45" s="247"/>
      <c r="D45" s="247"/>
      <c r="E45" s="260" t="s">
        <v>157</v>
      </c>
      <c r="F45" s="260"/>
      <c r="G45" s="260"/>
      <c r="H45" s="260"/>
      <c r="I45" s="26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6" hidden="false" customHeight="true" outlineLevel="0" collapsed="false">
      <c r="A46" s="244"/>
      <c r="B46" s="245"/>
      <c r="C46" s="247"/>
      <c r="D46" s="247"/>
      <c r="E46" s="254" t="s">
        <v>154</v>
      </c>
      <c r="F46" s="254"/>
      <c r="G46" s="254"/>
      <c r="H46" s="254"/>
      <c r="I46" s="254"/>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9.25" hidden="false" customHeight="true" outlineLevel="0" collapsed="false">
      <c r="A47" s="244"/>
      <c r="B47" s="245"/>
      <c r="C47" s="247"/>
      <c r="D47" s="247"/>
      <c r="E47" s="249" t="s">
        <v>125</v>
      </c>
      <c r="F47" s="255"/>
      <c r="G47" s="251" t="s">
        <v>125</v>
      </c>
      <c r="H47" s="256" t="s">
        <v>145</v>
      </c>
      <c r="I47" s="257" t="s">
        <v>145</v>
      </c>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44" hidden="false" customHeight="true" outlineLevel="0" collapsed="false">
      <c r="A48" s="244"/>
      <c r="B48" s="245"/>
      <c r="C48" s="247"/>
      <c r="D48" s="247"/>
      <c r="E48" s="260" t="s">
        <v>157</v>
      </c>
      <c r="F48" s="260"/>
      <c r="G48" s="260"/>
      <c r="H48" s="260"/>
      <c r="I48" s="26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true" outlineLevel="0" collapsed="false">
      <c r="A49" s="244"/>
      <c r="B49" s="245"/>
      <c r="C49" s="247" t="s">
        <v>132</v>
      </c>
      <c r="D49" s="247" t="s">
        <v>158</v>
      </c>
      <c r="E49" s="248" t="s">
        <v>152</v>
      </c>
      <c r="F49" s="248"/>
      <c r="G49" s="248"/>
      <c r="H49" s="248"/>
      <c r="I49" s="248"/>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true" outlineLevel="0" collapsed="false">
      <c r="A50" s="244"/>
      <c r="B50" s="245"/>
      <c r="C50" s="247"/>
      <c r="D50" s="247"/>
      <c r="E50" s="261" t="s">
        <v>125</v>
      </c>
      <c r="F50" s="223"/>
      <c r="G50" s="215" t="s">
        <v>125</v>
      </c>
      <c r="H50" s="215" t="s">
        <v>125</v>
      </c>
      <c r="I50" s="216" t="s">
        <v>125</v>
      </c>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49.75" hidden="false" customHeight="true" outlineLevel="0" collapsed="false">
      <c r="A51" s="244"/>
      <c r="B51" s="245"/>
      <c r="C51" s="247"/>
      <c r="D51" s="247"/>
      <c r="E51" s="260" t="s">
        <v>134</v>
      </c>
      <c r="F51" s="260"/>
      <c r="G51" s="260"/>
      <c r="H51" s="260"/>
      <c r="I51" s="26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6" hidden="false" customHeight="true" outlineLevel="0" collapsed="false">
      <c r="A52" s="244"/>
      <c r="B52" s="245"/>
      <c r="C52" s="247"/>
      <c r="D52" s="247"/>
      <c r="E52" s="254" t="s">
        <v>154</v>
      </c>
      <c r="F52" s="254"/>
      <c r="G52" s="254"/>
      <c r="H52" s="254"/>
      <c r="I52" s="254"/>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9.25" hidden="false" customHeight="true" outlineLevel="0" collapsed="false">
      <c r="A53" s="244"/>
      <c r="B53" s="245"/>
      <c r="C53" s="247"/>
      <c r="D53" s="247"/>
      <c r="E53" s="249" t="s">
        <v>125</v>
      </c>
      <c r="F53" s="255"/>
      <c r="G53" s="251" t="s">
        <v>125</v>
      </c>
      <c r="H53" s="256" t="s">
        <v>145</v>
      </c>
      <c r="I53" s="257" t="s">
        <v>145</v>
      </c>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44" hidden="false" customHeight="true" outlineLevel="0" collapsed="false">
      <c r="A54" s="244"/>
      <c r="B54" s="245"/>
      <c r="C54" s="247"/>
      <c r="D54" s="247"/>
      <c r="E54" s="260" t="s">
        <v>134</v>
      </c>
      <c r="F54" s="260"/>
      <c r="G54" s="260"/>
      <c r="H54" s="260"/>
      <c r="I54" s="26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6.25" hidden="false" customHeight="true" outlineLevel="0" collapsed="false">
      <c r="A55" s="244"/>
      <c r="B55" s="245"/>
      <c r="C55" s="258" t="s">
        <v>159</v>
      </c>
      <c r="D55" s="258" t="s">
        <v>144</v>
      </c>
      <c r="E55" s="248" t="s">
        <v>152</v>
      </c>
      <c r="F55" s="248"/>
      <c r="G55" s="248"/>
      <c r="H55" s="248"/>
      <c r="I55" s="248"/>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0.5" hidden="false" customHeight="true" outlineLevel="0" collapsed="false">
      <c r="A56" s="244"/>
      <c r="B56" s="245"/>
      <c r="C56" s="258"/>
      <c r="D56" s="258"/>
      <c r="E56" s="249" t="s">
        <v>125</v>
      </c>
      <c r="F56" s="250"/>
      <c r="G56" s="251" t="s">
        <v>125</v>
      </c>
      <c r="H56" s="251" t="s">
        <v>125</v>
      </c>
      <c r="I56" s="252" t="s">
        <v>125</v>
      </c>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40" hidden="false" customHeight="true" outlineLevel="0" collapsed="false">
      <c r="A57" s="244"/>
      <c r="B57" s="245"/>
      <c r="C57" s="258"/>
      <c r="D57" s="258"/>
      <c r="E57" s="253" t="s">
        <v>160</v>
      </c>
      <c r="F57" s="253"/>
      <c r="G57" s="253"/>
      <c r="H57" s="253"/>
      <c r="I57" s="253"/>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true" outlineLevel="0" collapsed="false">
      <c r="A58" s="244"/>
      <c r="B58" s="245"/>
      <c r="C58" s="258"/>
      <c r="D58" s="258"/>
      <c r="E58" s="254" t="s">
        <v>154</v>
      </c>
      <c r="F58" s="254"/>
      <c r="G58" s="254"/>
      <c r="H58" s="254"/>
      <c r="I58" s="254"/>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7.5" hidden="false" customHeight="true" outlineLevel="0" collapsed="false">
      <c r="A59" s="244"/>
      <c r="B59" s="245"/>
      <c r="C59" s="258"/>
      <c r="D59" s="258"/>
      <c r="E59" s="249" t="s">
        <v>125</v>
      </c>
      <c r="F59" s="255"/>
      <c r="G59" s="251" t="s">
        <v>125</v>
      </c>
      <c r="H59" s="256" t="s">
        <v>145</v>
      </c>
      <c r="I59" s="257" t="s">
        <v>145</v>
      </c>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41.5" hidden="false" customHeight="true" outlineLevel="0" collapsed="false">
      <c r="A60" s="244"/>
      <c r="B60" s="245"/>
      <c r="C60" s="258"/>
      <c r="D60" s="258"/>
      <c r="E60" s="253" t="s">
        <v>161</v>
      </c>
      <c r="F60" s="253"/>
      <c r="G60" s="253"/>
      <c r="H60" s="253"/>
      <c r="I60" s="253"/>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64.25" hidden="false" customHeight="true" outlineLevel="0" collapsed="false">
      <c r="A61" s="244"/>
      <c r="B61" s="262" t="s">
        <v>138</v>
      </c>
      <c r="C61" s="228" t="s">
        <v>139</v>
      </c>
      <c r="D61" s="214" t="s">
        <v>139</v>
      </c>
      <c r="E61" s="263" t="s">
        <v>162</v>
      </c>
      <c r="F61" s="263"/>
      <c r="G61" s="263"/>
      <c r="H61" s="263"/>
      <c r="I61" s="263"/>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58.25" hidden="false" customHeight="true" outlineLevel="0" collapsed="false">
      <c r="A62" s="244"/>
      <c r="B62" s="262"/>
      <c r="C62" s="228" t="s">
        <v>163</v>
      </c>
      <c r="D62" s="214" t="s">
        <v>164</v>
      </c>
      <c r="E62" s="263" t="s">
        <v>165</v>
      </c>
      <c r="F62" s="263"/>
      <c r="G62" s="263"/>
      <c r="H62" s="263"/>
      <c r="I62" s="263"/>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0"/>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6" hidden="false" customHeight="false" outlineLevel="0" collapsed="false">
      <c r="A64" s="0"/>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202" customFormat="true" ht="31.25" hidden="false" customHeight="true" outlineLevel="0" collapsed="false">
      <c r="A65" s="205" t="s">
        <v>166</v>
      </c>
      <c r="B65" s="205"/>
      <c r="C65" s="205"/>
      <c r="D65" s="205"/>
      <c r="E65" s="206" t="s">
        <v>109</v>
      </c>
      <c r="F65" s="206"/>
      <c r="G65" s="206" t="s">
        <v>110</v>
      </c>
      <c r="H65" s="206" t="s">
        <v>111</v>
      </c>
      <c r="I65" s="207" t="s">
        <v>112</v>
      </c>
    </row>
    <row r="66" customFormat="false" ht="31" hidden="false" customHeight="true" outlineLevel="0" collapsed="false">
      <c r="A66" s="230" t="s">
        <v>113</v>
      </c>
      <c r="B66" s="243" t="s">
        <v>114</v>
      </c>
      <c r="C66" s="209" t="s">
        <v>115</v>
      </c>
      <c r="D66" s="209" t="s">
        <v>116</v>
      </c>
      <c r="E66" s="231" t="s">
        <v>117</v>
      </c>
      <c r="F66" s="231"/>
      <c r="G66" s="231"/>
      <c r="H66" s="231"/>
      <c r="I66" s="231"/>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5" hidden="false" customHeight="true" outlineLevel="0" collapsed="false">
      <c r="A67" s="244" t="s">
        <v>167</v>
      </c>
      <c r="B67" s="264" t="s">
        <v>119</v>
      </c>
      <c r="C67" s="265" t="s">
        <v>168</v>
      </c>
      <c r="D67" s="214" t="s">
        <v>169</v>
      </c>
      <c r="E67" s="266" t="s">
        <v>152</v>
      </c>
      <c r="F67" s="266"/>
      <c r="G67" s="266"/>
      <c r="H67" s="266"/>
      <c r="I67" s="266"/>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4.5" hidden="false" customHeight="true" outlineLevel="0" collapsed="false">
      <c r="A68" s="244"/>
      <c r="B68" s="264"/>
      <c r="C68" s="265"/>
      <c r="D68" s="214"/>
      <c r="E68" s="251" t="s">
        <v>125</v>
      </c>
      <c r="F68" s="251" t="s">
        <v>125</v>
      </c>
      <c r="G68" s="251"/>
      <c r="H68" s="251" t="s">
        <v>125</v>
      </c>
      <c r="I68" s="252" t="s">
        <v>125</v>
      </c>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30.75" hidden="false" customHeight="true" outlineLevel="0" collapsed="false">
      <c r="A69" s="244"/>
      <c r="B69" s="264"/>
      <c r="C69" s="265"/>
      <c r="D69" s="214"/>
      <c r="E69" s="267" t="s">
        <v>170</v>
      </c>
      <c r="F69" s="267"/>
      <c r="G69" s="267"/>
      <c r="H69" s="267"/>
      <c r="I69" s="267"/>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5" hidden="false" customHeight="true" outlineLevel="0" collapsed="false">
      <c r="A70" s="244"/>
      <c r="B70" s="264"/>
      <c r="C70" s="265"/>
      <c r="D70" s="214"/>
      <c r="E70" s="268" t="s">
        <v>154</v>
      </c>
      <c r="F70" s="268"/>
      <c r="G70" s="268"/>
      <c r="H70" s="268"/>
      <c r="I70" s="268"/>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244"/>
      <c r="B71" s="264"/>
      <c r="C71" s="265"/>
      <c r="D71" s="214"/>
      <c r="E71" s="251" t="s">
        <v>125</v>
      </c>
      <c r="F71" s="269"/>
      <c r="G71" s="251" t="s">
        <v>125</v>
      </c>
      <c r="H71" s="270" t="s">
        <v>145</v>
      </c>
      <c r="I71" s="257" t="s">
        <v>145</v>
      </c>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1.25" hidden="false" customHeight="true" outlineLevel="0" collapsed="false">
      <c r="A72" s="244"/>
      <c r="B72" s="264"/>
      <c r="C72" s="265"/>
      <c r="D72" s="214"/>
      <c r="E72" s="267" t="s">
        <v>171</v>
      </c>
      <c r="F72" s="267"/>
      <c r="G72" s="267"/>
      <c r="H72" s="267"/>
      <c r="I72" s="267"/>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true" outlineLevel="0" collapsed="false">
      <c r="A73" s="244"/>
      <c r="B73" s="264"/>
      <c r="C73" s="228" t="s">
        <v>143</v>
      </c>
      <c r="D73" s="271" t="s">
        <v>144</v>
      </c>
      <c r="E73" s="266" t="s">
        <v>152</v>
      </c>
      <c r="F73" s="266"/>
      <c r="G73" s="266"/>
      <c r="H73" s="266"/>
      <c r="I73" s="266"/>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4.5" hidden="false" customHeight="true" outlineLevel="0" collapsed="false">
      <c r="A74" s="244"/>
      <c r="B74" s="264"/>
      <c r="C74" s="228"/>
      <c r="D74" s="271"/>
      <c r="E74" s="272" t="s">
        <v>125</v>
      </c>
      <c r="F74" s="250"/>
      <c r="G74" s="251" t="s">
        <v>125</v>
      </c>
      <c r="H74" s="251" t="s">
        <v>125</v>
      </c>
      <c r="I74" s="252" t="s">
        <v>125</v>
      </c>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48.5" hidden="false" customHeight="true" outlineLevel="0" collapsed="false">
      <c r="A75" s="244"/>
      <c r="B75" s="264"/>
      <c r="C75" s="228"/>
      <c r="D75" s="271"/>
      <c r="E75" s="273" t="s">
        <v>172</v>
      </c>
      <c r="F75" s="273"/>
      <c r="G75" s="273"/>
      <c r="H75" s="273"/>
      <c r="I75" s="273"/>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7.5" hidden="false" customHeight="true" outlineLevel="0" collapsed="false">
      <c r="A76" s="244"/>
      <c r="B76" s="264"/>
      <c r="C76" s="228"/>
      <c r="D76" s="271"/>
      <c r="E76" s="268" t="s">
        <v>154</v>
      </c>
      <c r="F76" s="268"/>
      <c r="G76" s="268"/>
      <c r="H76" s="268"/>
      <c r="I76" s="268"/>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244"/>
      <c r="B77" s="264"/>
      <c r="C77" s="228"/>
      <c r="D77" s="271"/>
      <c r="E77" s="272" t="s">
        <v>125</v>
      </c>
      <c r="F77" s="255"/>
      <c r="G77" s="251" t="s">
        <v>125</v>
      </c>
      <c r="H77" s="256" t="s">
        <v>145</v>
      </c>
      <c r="I77" s="257" t="s">
        <v>145</v>
      </c>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35.5" hidden="false" customHeight="true" outlineLevel="0" collapsed="false">
      <c r="A78" s="244"/>
      <c r="B78" s="264"/>
      <c r="C78" s="228"/>
      <c r="D78" s="271"/>
      <c r="E78" s="273" t="s">
        <v>173</v>
      </c>
      <c r="F78" s="273"/>
      <c r="G78" s="273"/>
      <c r="H78" s="273"/>
      <c r="I78" s="273"/>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80.5" hidden="false" customHeight="true" outlineLevel="0" collapsed="false">
      <c r="A79" s="244"/>
      <c r="B79" s="274" t="s">
        <v>138</v>
      </c>
      <c r="C79" s="228" t="s">
        <v>139</v>
      </c>
      <c r="D79" s="214" t="s">
        <v>139</v>
      </c>
      <c r="E79" s="229" t="s">
        <v>174</v>
      </c>
      <c r="F79" s="229"/>
      <c r="G79" s="229"/>
      <c r="H79" s="229"/>
      <c r="I79" s="229"/>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5" hidden="false" customHeight="true" outlineLevel="0" collapsed="false">
      <c r="A80" s="275"/>
      <c r="B80" s="276"/>
      <c r="C80" s="241"/>
      <c r="D80" s="241"/>
      <c r="E80" s="277"/>
      <c r="F80" s="277"/>
      <c r="G80" s="277"/>
      <c r="H80" s="277"/>
      <c r="I80" s="277"/>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6" hidden="false" customHeight="false" outlineLevel="0" collapsed="false">
      <c r="A81" s="0"/>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202" customFormat="true" ht="22.75" hidden="false" customHeight="true" outlineLevel="0" collapsed="false">
      <c r="A82" s="205" t="s">
        <v>175</v>
      </c>
      <c r="B82" s="205"/>
      <c r="C82" s="205"/>
      <c r="D82" s="205"/>
      <c r="E82" s="206" t="s">
        <v>109</v>
      </c>
      <c r="F82" s="206"/>
      <c r="G82" s="206" t="s">
        <v>110</v>
      </c>
      <c r="H82" s="206" t="s">
        <v>111</v>
      </c>
      <c r="I82" s="207" t="s">
        <v>112</v>
      </c>
    </row>
    <row r="83" customFormat="false" ht="36.5" hidden="false" customHeight="true" outlineLevel="0" collapsed="false">
      <c r="A83" s="230" t="s">
        <v>113</v>
      </c>
      <c r="B83" s="209" t="s">
        <v>114</v>
      </c>
      <c r="C83" s="209" t="s">
        <v>115</v>
      </c>
      <c r="D83" s="209" t="s">
        <v>116</v>
      </c>
      <c r="E83" s="231" t="s">
        <v>117</v>
      </c>
      <c r="F83" s="231"/>
      <c r="G83" s="231"/>
      <c r="H83" s="231"/>
      <c r="I83" s="231"/>
    </row>
    <row r="84" customFormat="false" ht="31.25" hidden="false" customHeight="true" outlineLevel="0" collapsed="false">
      <c r="A84" s="278" t="s">
        <v>176</v>
      </c>
      <c r="B84" s="279" t="s">
        <v>119</v>
      </c>
      <c r="C84" s="280" t="s">
        <v>177</v>
      </c>
      <c r="D84" s="281" t="s">
        <v>177</v>
      </c>
      <c r="E84" s="229" t="s">
        <v>178</v>
      </c>
      <c r="F84" s="229"/>
      <c r="G84" s="229"/>
      <c r="H84" s="229"/>
      <c r="I84" s="229"/>
    </row>
    <row r="85" customFormat="false" ht="30" hidden="false" customHeight="true" outlineLevel="0" collapsed="false">
      <c r="A85" s="278"/>
      <c r="B85" s="282" t="s">
        <v>138</v>
      </c>
      <c r="C85" s="214" t="s">
        <v>179</v>
      </c>
      <c r="D85" s="214" t="s">
        <v>180</v>
      </c>
      <c r="E85" s="215" t="s">
        <v>181</v>
      </c>
      <c r="F85" s="215" t="s">
        <v>181</v>
      </c>
      <c r="G85" s="215" t="s">
        <v>181</v>
      </c>
      <c r="H85" s="215" t="s">
        <v>181</v>
      </c>
      <c r="I85" s="216" t="s">
        <v>181</v>
      </c>
    </row>
    <row r="86" customFormat="false" ht="40.75" hidden="false" customHeight="true" outlineLevel="0" collapsed="false">
      <c r="A86" s="278"/>
      <c r="B86" s="282"/>
      <c r="C86" s="214"/>
      <c r="D86" s="214"/>
      <c r="E86" s="283" t="s">
        <v>182</v>
      </c>
      <c r="F86" s="283"/>
      <c r="G86" s="283"/>
      <c r="H86" s="283"/>
      <c r="I86" s="283"/>
    </row>
  </sheetData>
  <sheetProtection sheet="true" objects="true" scenarios="true"/>
  <mergeCells count="109">
    <mergeCell ref="A1:I1"/>
    <mergeCell ref="A3:D4"/>
    <mergeCell ref="E3:F4"/>
    <mergeCell ref="G3:G4"/>
    <mergeCell ref="H3:H4"/>
    <mergeCell ref="I3:I4"/>
    <mergeCell ref="E5:I5"/>
    <mergeCell ref="A6:A18"/>
    <mergeCell ref="B6:B17"/>
    <mergeCell ref="C6:C7"/>
    <mergeCell ref="D6:D7"/>
    <mergeCell ref="F6:G6"/>
    <mergeCell ref="E7:I7"/>
    <mergeCell ref="C8:C9"/>
    <mergeCell ref="D8:D9"/>
    <mergeCell ref="F8:G8"/>
    <mergeCell ref="E9:I9"/>
    <mergeCell ref="C10:C11"/>
    <mergeCell ref="D10:D11"/>
    <mergeCell ref="E11:I11"/>
    <mergeCell ref="C12:C13"/>
    <mergeCell ref="D12:D13"/>
    <mergeCell ref="E13:I13"/>
    <mergeCell ref="C14:C15"/>
    <mergeCell ref="D14:D15"/>
    <mergeCell ref="E15:I15"/>
    <mergeCell ref="C16:C17"/>
    <mergeCell ref="D16:D17"/>
    <mergeCell ref="F16:G16"/>
    <mergeCell ref="E17:I17"/>
    <mergeCell ref="E18:I18"/>
    <mergeCell ref="A21:D22"/>
    <mergeCell ref="E21:F22"/>
    <mergeCell ref="G21:G22"/>
    <mergeCell ref="H21:H22"/>
    <mergeCell ref="I21:I22"/>
    <mergeCell ref="E23:I23"/>
    <mergeCell ref="A24:A26"/>
    <mergeCell ref="B24:B25"/>
    <mergeCell ref="C24:C25"/>
    <mergeCell ref="D24:D25"/>
    <mergeCell ref="E25:I25"/>
    <mergeCell ref="E26:I26"/>
    <mergeCell ref="A29:D29"/>
    <mergeCell ref="E29:F29"/>
    <mergeCell ref="E30:I30"/>
    <mergeCell ref="A31:A62"/>
    <mergeCell ref="B31:B60"/>
    <mergeCell ref="C31:C36"/>
    <mergeCell ref="D31:D36"/>
    <mergeCell ref="E31:I31"/>
    <mergeCell ref="E33:I33"/>
    <mergeCell ref="E34:I34"/>
    <mergeCell ref="E36:I36"/>
    <mergeCell ref="C37:C42"/>
    <mergeCell ref="D37:D42"/>
    <mergeCell ref="E37:I37"/>
    <mergeCell ref="E39:I39"/>
    <mergeCell ref="E40:I40"/>
    <mergeCell ref="E42:I42"/>
    <mergeCell ref="C43:C48"/>
    <mergeCell ref="D43:D48"/>
    <mergeCell ref="E43:I43"/>
    <mergeCell ref="E45:I45"/>
    <mergeCell ref="E46:I46"/>
    <mergeCell ref="E48:I48"/>
    <mergeCell ref="C49:C54"/>
    <mergeCell ref="D49:D54"/>
    <mergeCell ref="E49:I49"/>
    <mergeCell ref="E51:I51"/>
    <mergeCell ref="E52:I52"/>
    <mergeCell ref="E54:I54"/>
    <mergeCell ref="C55:C60"/>
    <mergeCell ref="D55:D60"/>
    <mergeCell ref="E55:I55"/>
    <mergeCell ref="E57:I57"/>
    <mergeCell ref="E58:I58"/>
    <mergeCell ref="E60:I60"/>
    <mergeCell ref="B61:B62"/>
    <mergeCell ref="E61:I61"/>
    <mergeCell ref="E62:I62"/>
    <mergeCell ref="A65:D65"/>
    <mergeCell ref="E65:F65"/>
    <mergeCell ref="E66:I66"/>
    <mergeCell ref="A67:A79"/>
    <mergeCell ref="B67:B78"/>
    <mergeCell ref="C67:C72"/>
    <mergeCell ref="D67:D72"/>
    <mergeCell ref="E67:I67"/>
    <mergeCell ref="F68:G68"/>
    <mergeCell ref="E69:I69"/>
    <mergeCell ref="E70:I70"/>
    <mergeCell ref="E72:I72"/>
    <mergeCell ref="C73:C78"/>
    <mergeCell ref="D73:D78"/>
    <mergeCell ref="E73:I73"/>
    <mergeCell ref="E75:I75"/>
    <mergeCell ref="E76:I76"/>
    <mergeCell ref="E78:I78"/>
    <mergeCell ref="E79:I79"/>
    <mergeCell ref="A82:D82"/>
    <mergeCell ref="E82:F82"/>
    <mergeCell ref="E83:I83"/>
    <mergeCell ref="A84:A86"/>
    <mergeCell ref="E84:I84"/>
    <mergeCell ref="B85:B86"/>
    <mergeCell ref="C85:C86"/>
    <mergeCell ref="D85:D86"/>
    <mergeCell ref="E86:I8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40" activeCellId="1" sqref="E72:I72 C40"/>
    </sheetView>
  </sheetViews>
  <sheetFormatPr defaultRowHeight="15"/>
  <cols>
    <col collapsed="false" hidden="false" max="1" min="1" style="0" width="12.5344129554656"/>
    <col collapsed="false" hidden="false" max="2" min="2" style="0" width="8.78542510121457"/>
    <col collapsed="false" hidden="false" max="3" min="3" style="0" width="59.9878542510121"/>
    <col collapsed="false" hidden="false" max="1025" min="4" style="0" width="8.78542510121457"/>
  </cols>
  <sheetData>
    <row r="1" customFormat="false" ht="15" hidden="false" customHeight="false" outlineLevel="0" collapsed="false">
      <c r="A1" s="284" t="s">
        <v>183</v>
      </c>
      <c r="B1" s="284" t="s">
        <v>2</v>
      </c>
      <c r="C1" s="284" t="s">
        <v>184</v>
      </c>
    </row>
    <row r="2" customFormat="false" ht="15" hidden="false" customHeight="false" outlineLevel="0" collapsed="false">
      <c r="A2" s="285" t="n">
        <v>42807</v>
      </c>
      <c r="B2" s="0" t="s">
        <v>185</v>
      </c>
      <c r="C2" s="0" t="s">
        <v>186</v>
      </c>
    </row>
    <row r="3" customFormat="false" ht="15" hidden="false" customHeight="false" outlineLevel="0" collapsed="false">
      <c r="A3" s="285" t="n">
        <v>42824</v>
      </c>
      <c r="B3" s="0" t="s">
        <v>187</v>
      </c>
      <c r="C3" s="0" t="s">
        <v>188</v>
      </c>
    </row>
    <row r="4" customFormat="false" ht="15" hidden="false" customHeight="false" outlineLevel="0" collapsed="false">
      <c r="A4" s="285" t="n">
        <v>42825</v>
      </c>
      <c r="B4" s="0" t="s">
        <v>189</v>
      </c>
      <c r="C4" s="0" t="s">
        <v>190</v>
      </c>
    </row>
    <row r="5" customFormat="false" ht="15" hidden="false" customHeight="false" outlineLevel="0" collapsed="false">
      <c r="A5" s="285" t="n">
        <v>42825</v>
      </c>
      <c r="B5" s="0" t="s">
        <v>191</v>
      </c>
      <c r="C5" s="0" t="s">
        <v>192</v>
      </c>
    </row>
    <row r="6" customFormat="false" ht="15" hidden="false" customHeight="false" outlineLevel="0" collapsed="false">
      <c r="A6" s="285" t="n">
        <v>42829</v>
      </c>
      <c r="B6" s="0" t="s">
        <v>193</v>
      </c>
      <c r="C6" s="0" t="s">
        <v>194</v>
      </c>
    </row>
    <row r="7" customFormat="false" ht="15" hidden="false" customHeight="false" outlineLevel="0" collapsed="false">
      <c r="A7" s="285" t="n">
        <v>42829</v>
      </c>
      <c r="B7" s="0" t="s">
        <v>195</v>
      </c>
      <c r="C7" s="0" t="s">
        <v>196</v>
      </c>
    </row>
    <row r="8" customFormat="false" ht="15" hidden="false" customHeight="false" outlineLevel="0" collapsed="false">
      <c r="A8" s="285" t="n">
        <v>42829</v>
      </c>
      <c r="B8" s="0" t="s">
        <v>197</v>
      </c>
      <c r="C8" s="0" t="s">
        <v>198</v>
      </c>
    </row>
    <row r="9" customFormat="false" ht="15" hidden="false" customHeight="false" outlineLevel="0" collapsed="false">
      <c r="A9" s="285" t="n">
        <v>42829</v>
      </c>
      <c r="B9" s="0" t="s">
        <v>199</v>
      </c>
      <c r="C9" s="0" t="s">
        <v>200</v>
      </c>
    </row>
    <row r="10" customFormat="false" ht="15" hidden="false" customHeight="false" outlineLevel="0" collapsed="false">
      <c r="A10" s="285" t="n">
        <v>42829</v>
      </c>
      <c r="B10" s="0" t="s">
        <v>201</v>
      </c>
      <c r="C10" s="0" t="s">
        <v>202</v>
      </c>
    </row>
  </sheetData>
  <sheetProtection sheet="true" objects="true" scenarios="tru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T41"/>
  <sheetViews>
    <sheetView windowProtection="false" showFormulas="false" showGridLines="true" showRowColHeaders="true" showZeros="true" rightToLeft="false" tabSelected="false" showOutlineSymbols="true" defaultGridColor="true" view="normal" topLeftCell="AL1" colorId="64" zoomScale="100" zoomScaleNormal="100" zoomScalePageLayoutView="100" workbookViewId="0">
      <selection pane="topLeft" activeCell="AS16" activeCellId="1" sqref="E72:I72 AS16"/>
    </sheetView>
  </sheetViews>
  <sheetFormatPr defaultRowHeight="15"/>
  <cols>
    <col collapsed="false" hidden="false" max="1" min="1" style="0" width="13.497975708502"/>
    <col collapsed="false" hidden="false" max="2" min="2" style="0" width="14.5668016194332"/>
    <col collapsed="false" hidden="false" max="3" min="3" style="0" width="17.7813765182186"/>
    <col collapsed="false" hidden="false" max="4" min="4" style="0" width="29.6720647773279"/>
    <col collapsed="false" hidden="false" max="5" min="5" style="0" width="25.4939271255061"/>
    <col collapsed="false" hidden="false" max="6" min="6" style="0" width="24.2105263157895"/>
    <col collapsed="false" hidden="false" max="7" min="7" style="0" width="23.5668016194332"/>
    <col collapsed="false" hidden="false" max="8" min="8" style="0" width="21.8542510121457"/>
    <col collapsed="false" hidden="false" max="9" min="9" style="0" width="14.0323886639676"/>
    <col collapsed="false" hidden="false" max="10" min="10" style="0" width="17.7813765182186"/>
    <col collapsed="false" hidden="false" max="11" min="11" style="0" width="17.4615384615385"/>
    <col collapsed="false" hidden="false" max="12" min="12" style="0" width="15.4251012145749"/>
    <col collapsed="false" hidden="false" max="13" min="13" style="0" width="11.6761133603239"/>
    <col collapsed="false" hidden="false" max="14" min="14" style="0" width="14.5668016194332"/>
    <col collapsed="false" hidden="false" max="15" min="15" style="0" width="17.7813765182186"/>
    <col collapsed="false" hidden="false" max="16" min="16" style="0" width="19.8178137651822"/>
    <col collapsed="false" hidden="false" max="17" min="17" style="0" width="25.4939271255061"/>
    <col collapsed="false" hidden="false" max="18" min="18" style="0" width="24.2105263157895"/>
    <col collapsed="false" hidden="false" max="19" min="19" style="0" width="23.5668016194332"/>
    <col collapsed="false" hidden="false" max="20" min="20" style="0" width="16.1740890688259"/>
    <col collapsed="false" hidden="false" max="21" min="21" style="0" width="14.0323886639676"/>
    <col collapsed="false" hidden="false" max="22" min="22" style="0" width="17.7813765182186"/>
    <col collapsed="false" hidden="false" max="23" min="23" style="0" width="17.4615384615385"/>
    <col collapsed="false" hidden="false" max="24" min="24" style="0" width="15.4251012145749"/>
    <col collapsed="false" hidden="false" max="25" min="25" style="0" width="13.3886639676113"/>
    <col collapsed="false" hidden="false" max="26" min="26" style="0" width="11.7813765182186"/>
    <col collapsed="false" hidden="false" max="27" min="27" style="0" width="14.5668016194332"/>
    <col collapsed="false" hidden="false" max="28" min="28" style="0" width="17.7813765182186"/>
    <col collapsed="false" hidden="false" max="29" min="29" style="0" width="22.1740890688259"/>
    <col collapsed="false" hidden="false" max="30" min="30" style="0" width="33.7408906882591"/>
    <col collapsed="false" hidden="false" max="31" min="31" style="0" width="24.2105263157895"/>
    <col collapsed="false" hidden="false" max="32" min="32" style="0" width="23.5668016194332"/>
    <col collapsed="false" hidden="false" max="33" min="33" style="0" width="16.0688259109312"/>
    <col collapsed="false" hidden="false" max="34" min="34" style="0" width="14.0323886639676"/>
    <col collapsed="false" hidden="false" max="35" min="35" style="0" width="17.7813765182186"/>
    <col collapsed="false" hidden="false" max="36" min="36" style="0" width="17.4615384615385"/>
    <col collapsed="false" hidden="false" max="37" min="37" style="0" width="15.4251012145749"/>
    <col collapsed="false" hidden="false" max="38" min="38" style="0" width="11.0323886639676"/>
    <col collapsed="false" hidden="false" max="39" min="39" style="0" width="8.78542510121457"/>
    <col collapsed="false" hidden="false" max="40" min="40" style="0" width="11.0323886639676"/>
    <col collapsed="false" hidden="false" max="41" min="41" style="0" width="8.78542510121457"/>
    <col collapsed="false" hidden="false" max="42" min="42" style="0" width="29.6720647773279"/>
    <col collapsed="false" hidden="false" max="43" min="43" style="0" width="20.5668016194332"/>
    <col collapsed="false" hidden="false" max="44" min="44" style="0" width="8.78542510121457"/>
    <col collapsed="false" hidden="false" max="45" min="45" style="0" width="43.8097165991903"/>
    <col collapsed="false" hidden="false" max="46" min="46" style="0" width="16.8178137651822"/>
    <col collapsed="false" hidden="false" max="1025" min="47" style="0" width="8.78542510121457"/>
  </cols>
  <sheetData>
    <row r="1" customFormat="false" ht="15" hidden="false" customHeight="false" outlineLevel="0" collapsed="false">
      <c r="A1" s="0" t="s">
        <v>203</v>
      </c>
      <c r="B1" s="0" t="s">
        <v>21</v>
      </c>
      <c r="C1" s="0" t="s">
        <v>22</v>
      </c>
      <c r="D1" s="0" t="s">
        <v>23</v>
      </c>
      <c r="E1" s="0" t="s">
        <v>204</v>
      </c>
      <c r="F1" s="0" t="s">
        <v>25</v>
      </c>
      <c r="G1" s="0" t="s">
        <v>205</v>
      </c>
      <c r="H1" s="0" t="s">
        <v>27</v>
      </c>
      <c r="I1" s="0" t="s">
        <v>206</v>
      </c>
      <c r="J1" s="0" t="s">
        <v>30</v>
      </c>
      <c r="K1" s="0" t="s">
        <v>31</v>
      </c>
      <c r="L1" s="0" t="s">
        <v>207</v>
      </c>
      <c r="M1" s="0" t="s">
        <v>208</v>
      </c>
      <c r="N1" s="0" t="s">
        <v>21</v>
      </c>
      <c r="O1" s="0" t="s">
        <v>22</v>
      </c>
      <c r="P1" s="0" t="s">
        <v>23</v>
      </c>
      <c r="Q1" s="0" t="s">
        <v>204</v>
      </c>
      <c r="R1" s="0" t="s">
        <v>25</v>
      </c>
      <c r="S1" s="0" t="s">
        <v>205</v>
      </c>
      <c r="T1" s="0" t="s">
        <v>27</v>
      </c>
      <c r="U1" s="0" t="s">
        <v>206</v>
      </c>
      <c r="V1" s="0" t="s">
        <v>209</v>
      </c>
      <c r="W1" s="0" t="s">
        <v>30</v>
      </c>
      <c r="X1" s="0" t="s">
        <v>31</v>
      </c>
      <c r="Y1" s="0" t="s">
        <v>207</v>
      </c>
      <c r="Z1" s="0" t="s">
        <v>210</v>
      </c>
      <c r="AA1" s="0" t="s">
        <v>21</v>
      </c>
      <c r="AB1" s="0" t="s">
        <v>23</v>
      </c>
      <c r="AC1" s="0" t="s">
        <v>204</v>
      </c>
      <c r="AD1" s="0" t="s">
        <v>25</v>
      </c>
      <c r="AE1" s="0" t="s">
        <v>205</v>
      </c>
      <c r="AF1" s="0" t="s">
        <v>27</v>
      </c>
      <c r="AG1" s="0" t="s">
        <v>206</v>
      </c>
      <c r="AH1" s="0" t="s">
        <v>209</v>
      </c>
      <c r="AI1" s="0" t="s">
        <v>30</v>
      </c>
      <c r="AJ1" s="0" t="s">
        <v>31</v>
      </c>
      <c r="AK1" s="0" t="s">
        <v>207</v>
      </c>
      <c r="AN1" s="286" t="s">
        <v>211</v>
      </c>
      <c r="AP1" s="286" t="s">
        <v>212</v>
      </c>
      <c r="AQ1" s="286" t="s">
        <v>213</v>
      </c>
      <c r="AS1" s="286" t="s">
        <v>214</v>
      </c>
      <c r="AT1" s="286" t="s">
        <v>215</v>
      </c>
    </row>
    <row r="2" customFormat="false" ht="15" hidden="false" customHeight="false" outlineLevel="0" collapsed="false">
      <c r="A2" s="0" t="str">
        <f aca="false" t="array" ref="A2:A2">IF(SUM((TBL_Outbound[Rule ID]&lt;&gt;"")*ISERROR(MATCH(TBL_Outbound[Rule ID],$A$1:A1,0)))&lt;&gt;0,INDEX(TBL_Outbound[Rule ID],MATCH(1,--ISERROR(IF(ISBLANK(TBL_Outbound[Rule ID]),0,MATCH(TBL_Outbound[Rule ID],$A$1:A1,0))),0),1),"")</f>
        <v>T1</v>
      </c>
      <c r="B2" s="0" t="str">
        <f aca="false">TRIM(LOWER(IF(A2="","",IF(VLOOKUP(A2,TBL_Outbound[],2,0)=0,"",LEFT(VLOOKUP(A2,TBL_Outbound[],2,0),1)&amp;IF(ISNUMBER(VALUE(RIGHT(VLOOKUP(A2,TBL_Outbound[],2,0),1))),RIGHT(VLOOKUP(A2,TBL_Outbound[],2,0),1),"")))))</f>
        <v/>
      </c>
      <c r="C2" s="0" t="str">
        <f aca="false">TRIM(IF(A2="","",IF(VLOOKUP(A2,TBL_Outbound[],3,0)=0,"",VLOOKUP(A2,TBL_Outbound[],3,0))))</f>
        <v/>
      </c>
      <c r="D2" s="0" t="str">
        <f aca="false">TRIM(IF(A2="","",IF(VLOOKUP(A2,TBL_Outbound[],4,0)=0,"",VLOOKUP(A2,TBL_Outbound[],4,0))))</f>
        <v/>
      </c>
      <c r="E2" s="0" t="str">
        <f aca="false">TRIM(IF(OR(D2="",D2="Hybris CUSTOM Servers"),IF(A2="","",IF(VLOOKUP(A2,TBL_Outbound[],5,0)=0,"",VLOOKUP(A2,TBL_Outbound[],5,0))),VLOOKUP(D2,OutboundSrc[],2,0)))</f>
        <v/>
      </c>
      <c r="F2" s="0" t="str">
        <f aca="false">TRIM(IF(A2="","",IF(VLOOKUP(A2,TBL_Outbound[],6,0)=0,"",VLOOKUP(A2,TBL_Outbound[],6,0))))</f>
        <v/>
      </c>
      <c r="G2" s="0" t="str">
        <f aca="false">TRIM(IF(A2="","",IF(VLOOKUP(A2,TBL_Outbound[],7,0)=0,"",VLOOKUP(A2,TBL_Outbound[],7,0))))</f>
        <v/>
      </c>
      <c r="H2" s="0" t="str">
        <f aca="false">TRIM(IF(A2="","",IF(VLOOKUP(A2,TBL_Outbound[],8,0)=0,"",VLOOKUP(A2,TBL_Outbound[],8,0))))</f>
        <v/>
      </c>
      <c r="I2" s="0" t="str">
        <f aca="false">TRIM(IF(A2="","",IF(VLOOKUP(A2,TBL_Outbound[],9,0)=0,"",VLOOKUP(A2,TBL_Outbound[],9,0))))</f>
        <v/>
      </c>
      <c r="J2" s="0" t="str">
        <f aca="false">TRIM(IF(A2="","",IF(VLOOKUP(A2,TBL_Outbound[],11,0)=0,"",VLOOKUP(A2,TBL_Outbound[],11,0))))</f>
        <v/>
      </c>
      <c r="K2" s="0" t="str">
        <f aca="false">IF(A2="","",IF(VLOOKUP(A2,TBL_Outbound[],12,0)=0,"",VLOOKUP(A2,TBL_Outbound[],12,0)))</f>
        <v/>
      </c>
      <c r="L2" s="0" t="str">
        <f aca="false">TRIM(IF(A2="","",IF(VLOOKUP(A2,TBL_Outbound[],13,0)=0,"",VLOOKUP(A2,TBL_Outbound[],13,0))))</f>
        <v>TRUE</v>
      </c>
      <c r="M2" s="0" t="str">
        <f aca="false" t="array" ref="M2:M2">IF(SUM((TBL_Inbound[Rule ID]&lt;&gt;"")*ISERROR(MATCH(TBL_Inbound[Rule ID],$M$1:M1,0)))&lt;&gt;0,INDEX(TBL_Inbound[Rule ID],MATCH(1,--ISERROR(IF(ISBLANK(TBL_Inbound[Rule ID]),0,MATCH(TBL_Inbound[Rule ID],$M$1:M1,0))),0),1),"")</f>
        <v>N1</v>
      </c>
      <c r="N2" s="0" t="str">
        <f aca="false">TRIM(LOWER(IF(M2="","",IF(VLOOKUP(M2,TBL_Inbound[],2,0)=0,"",LEFT(VLOOKUP(M2,TBL_Inbound[],2,0),1)&amp;IF(ISNUMBER(VALUE(RIGHT(VLOOKUP(M2,TBL_Inbound[],2,0),1))),RIGHT(VLOOKUP(M2,TBL_Inbound[],2,0),1),"")))))</f>
        <v/>
      </c>
      <c r="O2" s="0" t="str">
        <f aca="false">TRIM(IF($M2="","",IF(VLOOKUP($M2,TBL_Inbound[],3,0)=0,"",VLOOKUP($M2,TBL_Inbound[],3,0))))</f>
        <v/>
      </c>
      <c r="P2" s="0" t="str">
        <f aca="false">TRIM(IF($M2="","",IF(VLOOKUP($M2,TBL_Inbound[],4,0)=0,"",VLOOKUP($M2,TBL_Inbound[],4,0))))</f>
        <v/>
      </c>
      <c r="Q2" s="0" t="str">
        <f aca="false">TRIM(IF($M2="","",IF(VLOOKUP($M2,TBL_Inbound[],5,0)=0,"",VLOOKUP($M2,TBL_Inbound[],5,0))))</f>
        <v/>
      </c>
      <c r="R2" s="0" t="str">
        <f aca="false">TRIM(IF($M2="","",IF(VLOOKUP($M2,TBL_Inbound[],6,0)=0,"",VLOOKUP($M2,TBL_Inbound[],6,0))))</f>
        <v/>
      </c>
      <c r="S2" s="0" t="str">
        <f aca="false">TRIM(IF(OR(R2="",R2="Hybris CUSTOM Servers"),IF(M2="","",IF(VLOOKUP(M2,TBL_Inbound[],5,0)=0,"",VLOOKUP(M2,TBL_Inbound[],5,0))),VLOOKUP(R2,OutboundDst[],2,0)))</f>
        <v/>
      </c>
      <c r="T2" s="0" t="str">
        <f aca="false">TRIM(IF($M2="","",IF(VLOOKUP($M2,TBL_Inbound[],8,0)=0,"",VLOOKUP($M2,TBL_Inbound[],8,0))))</f>
        <v/>
      </c>
      <c r="U2" s="0" t="str">
        <f aca="false">TRIM(IF($M2="","",IF(VLOOKUP($M2,TBL_Inbound[],9,0)=0,"",VLOOKUP($M2,TBL_Inbound[],9,0))))</f>
        <v/>
      </c>
      <c r="V2" s="0" t="str">
        <f aca="false">TRIM(IF($M2="","",IF(VLOOKUP($M2,TBL_Inbound[],10,0)=0,"",VLOOKUP($M2,TBL_Inbound[],10,0))))</f>
        <v/>
      </c>
      <c r="W2" s="0" t="str">
        <f aca="false">IF($M2="","",IF(VLOOKUP($M2,TBL_Inbound[],11,0)=0,"",VLOOKUP($M2,TBL_Inbound[],11,0)))</f>
        <v/>
      </c>
      <c r="X2" s="0" t="str">
        <f aca="false">TRIM(IF($M2="","",IF(VLOOKUP($M2,TBL_Inbound[],12,0)=0,"",VLOOKUP($M2,TBL_Inbound[],12,0))))</f>
        <v/>
      </c>
      <c r="Y2" s="0" t="n">
        <f aca="false">IF($M2="","",IF(VLOOKUP($M2,TBL_Inbound[],13,0)=0,"",VLOOKUP($M2,TBL_Inbound[],13,0)))</f>
        <v>1</v>
      </c>
      <c r="Z2" s="0" t="str">
        <f aca="false" t="array" ref="Z2:Z2">IF(SUM((TBL_Internal[Rule ID]&lt;&gt;"")*ISERROR(MATCH(TBL_Internal[Rule ID],$Z$1:Z1,0)))&lt;&gt;0,INDEX(TBL_Internal[Rule ID],MATCH(1,--ISERROR(IF(ISBLANK(TBL_Internal[Rule ID]),0,MATCH(TBL_Internal[Rule ID],$Z$1:Z1,0))),0),1),"")</f>
        <v>I1</v>
      </c>
      <c r="AA2" s="0" t="str">
        <f aca="false">TRIM(LOWER(IF(Z2="","",IF(VLOOKUP(Z2,TBL_Internal[],2,0)=0,"",LEFT(VLOOKUP(Z2,TBL_Internal[],2,0),1)&amp;IF(ISNUMBER(VALUE(RIGHT(VLOOKUP(Z2,TBL_Internal[],2,0),1))),RIGHT(VLOOKUP(Z2,TBL_Internal[],2,0),1),"")))))</f>
        <v/>
      </c>
      <c r="AB2" s="0" t="str">
        <f aca="false">TRIM(IF($Z2="","",IF(VLOOKUP($Z2,TBL_Internal[],3,0)=0,"",VLOOKUP($Z2,TBL_Internal[],3,0))))</f>
        <v/>
      </c>
      <c r="AC2" s="0" t="str">
        <f aca="false">TRIM(IF($Z2="","",IF(VLOOKUP($Z2,TBL_Internal[],4,0)=0,"",VLOOKUP($Z2,TBL_Internal[],4,0))))</f>
        <v/>
      </c>
      <c r="AD2" s="0" t="str">
        <f aca="false">TRIM(IF($Z2="","",IF(VLOOKUP($Z2,TBL_Internal[],5,0)=0,"",VLOOKUP($Z2,TBL_Internal[],5,0))))</f>
        <v/>
      </c>
      <c r="AE2" s="0" t="str">
        <f aca="false">TRIM(IF($Z2="","",IF(VLOOKUP($Z2,TBL_Internal[],6,0)=0,"",VLOOKUP($Z2,TBL_Internal[],6,0))))</f>
        <v/>
      </c>
      <c r="AF2" s="0" t="str">
        <f aca="false">TRIM(IF($Z2="","",IF(VLOOKUP($Z2,TBL_Internal[],7,0)=0,"",VLOOKUP($Z2,TBL_Internal[],7,0))))</f>
        <v/>
      </c>
      <c r="AG2" s="0" t="str">
        <f aca="false">TRIM(IF($Z2="","",IF(VLOOKUP($Z2,TBL_Internal[],8,0)=0,"",VLOOKUP($Z2,TBL_Internal[],8,0))))</f>
        <v/>
      </c>
      <c r="AH2" s="0" t="str">
        <f aca="false">TRIM(IF($Z2="","",IF(VLOOKUP($Z2,TBL_Internal[],9,0)=0,"",VLOOKUP($Z2,TBL_Internal[],9,0))))</f>
        <v/>
      </c>
      <c r="AI2" s="0" t="str">
        <f aca="false">TRIM(IF($Z2="","",IF(VLOOKUP($Z2,TBL_Internal[],10,0)=0,"",VLOOKUP($Z2,TBL_Internal[],10,0))))</f>
        <v/>
      </c>
      <c r="AJ2" s="0" t="str">
        <f aca="false">IF($Z2="","",IF(VLOOKUP($Z2,TBL_Internal[],11,0)=0,"",VLOOKUP($Z2,TBL_Internal[],11,0)))</f>
        <v/>
      </c>
      <c r="AK2" s="0" t="str">
        <f aca="false">TRIM(IF($Z2="","",IF(VLOOKUP($Z2,TBL_Internal[],12,0)=0,"",VLOOKUP($Z2,TBL_Internal[],12,0))))</f>
        <v>TRUE</v>
      </c>
      <c r="AN2" s="0" t="s">
        <v>216</v>
      </c>
      <c r="AP2" s="0" t="s">
        <v>35</v>
      </c>
      <c r="AQ2" s="0" t="s">
        <v>217</v>
      </c>
      <c r="AS2" s="0" t="s">
        <v>58</v>
      </c>
      <c r="AT2" s="0" t="s">
        <v>218</v>
      </c>
    </row>
    <row r="3" customFormat="false" ht="15" hidden="false" customHeight="false" outlineLevel="0" collapsed="false">
      <c r="A3" s="0" t="str">
        <f aca="false" t="array" ref="A3:A3">IF(SUM((TBL_Outbound[Rule ID]&lt;&gt;"")*ISERROR(MATCH(TBL_Outbound[Rule ID],$A$1:A2,0)))&lt;&gt;0,INDEX(TBL_Outbound[Rule ID],MATCH(1,--ISERROR(IF(ISBLANK(TBL_Outbound[Rule ID]),0,MATCH(TBL_Outbound[Rule ID],$A$1:A2,0))),0),1),"")</f>
        <v>T2</v>
      </c>
      <c r="B3" s="0" t="str">
        <f aca="false">TRIM(LOWER(IF(A3="","",IF(VLOOKUP(A3,TBL_Outbound[],2,0)=0,"",LEFT(VLOOKUP(A3,TBL_Outbound[],2,0),1)&amp;IF(ISNUMBER(VALUE(RIGHT(VLOOKUP(A3,TBL_Outbound[],2,0),1))),RIGHT(VLOOKUP(A3,TBL_Outbound[],2,0),1),"")))))</f>
        <v/>
      </c>
      <c r="C3" s="0" t="str">
        <f aca="false">TRIM(IF(A3="","",IF(VLOOKUP(A3,TBL_Outbound[],3,0)=0,"",VLOOKUP(A3,TBL_Outbound[],3,0))))</f>
        <v/>
      </c>
      <c r="D3" s="0" t="str">
        <f aca="false">TRIM(IF(A3="","",IF(VLOOKUP(A3,TBL_Outbound[],4,0)=0,"",VLOOKUP(A3,TBL_Outbound[],4,0))))</f>
        <v/>
      </c>
      <c r="E3" s="0" t="str">
        <f aca="false">TRIM(IF(OR(D3="",D3="Hybris CUSTOM Servers"),IF(A3="","",IF(VLOOKUP(A3,TBL_Outbound[],5,0)=0,"",VLOOKUP(A3,TBL_Outbound[],5,0))),VLOOKUP(D3,OutboundSrc[],2,0)))</f>
        <v/>
      </c>
      <c r="F3" s="0" t="str">
        <f aca="false">TRIM(IF(A3="","",IF(VLOOKUP(A3,TBL_Outbound[],6,0)=0,"",VLOOKUP(A3,TBL_Outbound[],6,0))))</f>
        <v/>
      </c>
      <c r="G3" s="0" t="str">
        <f aca="false">TRIM(IF(A3="","",IF(VLOOKUP(A3,TBL_Outbound[],7,0)=0,"",VLOOKUP(A3,TBL_Outbound[],7,0))))</f>
        <v/>
      </c>
      <c r="H3" s="0" t="str">
        <f aca="false">TRIM(IF(A3="","",IF(VLOOKUP(A3,TBL_Outbound[],8,0)=0,"",VLOOKUP(A3,TBL_Outbound[],8,0))))</f>
        <v/>
      </c>
      <c r="I3" s="0" t="str">
        <f aca="false">TRIM(IF(A3="","",IF(VLOOKUP(A3,TBL_Outbound[],9,0)=0,"",VLOOKUP(A3,TBL_Outbound[],9,0))))</f>
        <v/>
      </c>
      <c r="J3" s="0" t="str">
        <f aca="false">TRIM(IF(A3="","",IF(VLOOKUP(A3,TBL_Outbound[],11,0)=0,"",VLOOKUP(A3,TBL_Outbound[],11,0))))</f>
        <v/>
      </c>
      <c r="K3" s="0" t="str">
        <f aca="false">IF(A3="","",IF(VLOOKUP(A3,TBL_Outbound[],12,0)=0,"",VLOOKUP(A3,TBL_Outbound[],12,0)))</f>
        <v/>
      </c>
      <c r="L3" s="0" t="str">
        <f aca="false">TRIM(IF(A3="","",IF(VLOOKUP(A3,TBL_Outbound[],13,0)=0,"",VLOOKUP(A3,TBL_Outbound[],13,0))))</f>
        <v>TRUE</v>
      </c>
      <c r="M3" s="0" t="str">
        <f aca="false" t="array" ref="M3:M3">IF(SUM((TBL_Inbound[Rule ID]&lt;&gt;"")*ISERROR(MATCH(TBL_Inbound[Rule ID],$M$1:M2,0)))&lt;&gt;0,INDEX(TBL_Inbound[Rule ID],MATCH(1,--ISERROR(IF(ISBLANK(TBL_Inbound[Rule ID]),0,MATCH(TBL_Inbound[Rule ID],$M$1:M2,0))),0),1),"")</f>
        <v>N2</v>
      </c>
      <c r="N3" s="0" t="str">
        <f aca="false">TRIM(LOWER(IF(M3="","",IF(VLOOKUP(M3,TBL_Inbound[],2,0)=0,"",LEFT(VLOOKUP(M3,TBL_Inbound[],2,0),1)&amp;IF(ISNUMBER(VALUE(RIGHT(VLOOKUP(M3,TBL_Inbound[],2,0),1))),RIGHT(VLOOKUP(M3,TBL_Inbound[],2,0),1),"")))))</f>
        <v/>
      </c>
      <c r="O3" s="0" t="str">
        <f aca="false">TRIM(IF($M3="","",IF(VLOOKUP($M3,TBL_Inbound[],3,0)=0,"",VLOOKUP($M3,TBL_Inbound[],3,0))))</f>
        <v/>
      </c>
      <c r="P3" s="0" t="str">
        <f aca="false">TRIM(IF($M3="","",IF(VLOOKUP($M3,TBL_Inbound[],4,0)=0,"",VLOOKUP($M3,TBL_Inbound[],4,0))))</f>
        <v/>
      </c>
      <c r="Q3" s="0" t="str">
        <f aca="false">TRIM(IF($M3="","",IF(VLOOKUP($M3,TBL_Inbound[],5,0)=0,"",VLOOKUP($M3,TBL_Inbound[],5,0))))</f>
        <v/>
      </c>
      <c r="R3" s="0" t="str">
        <f aca="false">TRIM(IF($M3="","",IF(VLOOKUP($M3,TBL_Inbound[],6,0)=0,"",VLOOKUP($M3,TBL_Inbound[],6,0))))</f>
        <v/>
      </c>
      <c r="S3" s="0" t="str">
        <f aca="false">TRIM(IF(OR(R3="",R3="Hybris CUSTOM Servers"),IF(M3="","",IF(VLOOKUP(M3,TBL_Inbound[],5,0)=0,"",VLOOKUP(M3,TBL_Inbound[],5,0))),VLOOKUP(R3,OutboundDst[],2,0)))</f>
        <v/>
      </c>
      <c r="T3" s="0" t="str">
        <f aca="false">TRIM(IF($M3="","",IF(VLOOKUP($M3,TBL_Inbound[],8,0)=0,"",VLOOKUP($M3,TBL_Inbound[],8,0))))</f>
        <v/>
      </c>
      <c r="U3" s="0" t="str">
        <f aca="false">TRIM(IF($M3="","",IF(VLOOKUP($M3,TBL_Inbound[],9,0)=0,"",VLOOKUP($M3,TBL_Inbound[],9,0))))</f>
        <v/>
      </c>
      <c r="V3" s="0" t="str">
        <f aca="false">TRIM(IF($M3="","",IF(VLOOKUP($M3,TBL_Inbound[],10,0)=0,"",VLOOKUP($M3,TBL_Inbound[],10,0))))</f>
        <v/>
      </c>
      <c r="W3" s="0" t="str">
        <f aca="false">IF($M3="","",IF(VLOOKUP($M3,TBL_Inbound[],11,0)=0,"",VLOOKUP($M3,TBL_Inbound[],11,0)))</f>
        <v/>
      </c>
      <c r="X3" s="0" t="str">
        <f aca="false">TRIM(IF($M3="","",IF(VLOOKUP($M3,TBL_Inbound[],12,0)=0,"",VLOOKUP($M3,TBL_Inbound[],12,0))))</f>
        <v/>
      </c>
      <c r="Y3" s="0" t="n">
        <f aca="false">IF($M3="","",IF(VLOOKUP($M3,TBL_Inbound[],13,0)=0,"",VLOOKUP($M3,TBL_Inbound[],13,0)))</f>
        <v>1</v>
      </c>
      <c r="Z3" s="0" t="str">
        <f aca="false" t="array" ref="Z3:Z3">IF(SUM((TBL_Internal[Rule ID]&lt;&gt;"")*ISERROR(MATCH(TBL_Internal[Rule ID],$Z$1:Z2,0)))&lt;&gt;0,INDEX(TBL_Internal[Rule ID],MATCH(1,--ISERROR(IF(ISBLANK(TBL_Internal[Rule ID]),0,MATCH(TBL_Internal[Rule ID],$Z$1:Z2,0))),0),1),"")</f>
        <v>I2</v>
      </c>
      <c r="AA3" s="0" t="str">
        <f aca="false">TRIM(LOWER(IF(Z3="","",IF(VLOOKUP(Z3,TBL_Internal[],2,0)=0,"",LEFT(VLOOKUP(Z3,TBL_Internal[],2,0),1)&amp;IF(ISNUMBER(VALUE(RIGHT(VLOOKUP(Z3,TBL_Internal[],2,0),1))),RIGHT(VLOOKUP(Z3,TBL_Internal[],2,0),1),"")))))</f>
        <v/>
      </c>
      <c r="AB3" s="0" t="str">
        <f aca="false">TRIM(IF($Z3="","",IF(VLOOKUP($Z3,TBL_Internal[],3,0)=0,"",VLOOKUP($Z3,TBL_Internal[],3,0))))</f>
        <v/>
      </c>
      <c r="AC3" s="0" t="str">
        <f aca="false">TRIM(IF($Z3="","",IF(VLOOKUP($Z3,TBL_Internal[],4,0)=0,"",VLOOKUP($Z3,TBL_Internal[],4,0))))</f>
        <v/>
      </c>
      <c r="AD3" s="0" t="str">
        <f aca="false">TRIM(IF($Z3="","",IF(VLOOKUP($Z3,TBL_Internal[],5,0)=0,"",VLOOKUP($Z3,TBL_Internal[],5,0))))</f>
        <v/>
      </c>
      <c r="AE3" s="0" t="str">
        <f aca="false">TRIM(IF($Z3="","",IF(VLOOKUP($Z3,TBL_Internal[],6,0)=0,"",VLOOKUP($Z3,TBL_Internal[],6,0))))</f>
        <v/>
      </c>
      <c r="AF3" s="0" t="str">
        <f aca="false">TRIM(IF($Z3="","",IF(VLOOKUP($Z3,TBL_Internal[],7,0)=0,"",VLOOKUP($Z3,TBL_Internal[],7,0))))</f>
        <v/>
      </c>
      <c r="AG3" s="0" t="str">
        <f aca="false">TRIM(IF($Z3="","",IF(VLOOKUP($Z3,TBL_Internal[],8,0)=0,"",VLOOKUP($Z3,TBL_Internal[],8,0))))</f>
        <v/>
      </c>
      <c r="AH3" s="0" t="str">
        <f aca="false">TRIM(IF($Z3="","",IF(VLOOKUP($Z3,TBL_Internal[],9,0)=0,"",VLOOKUP($Z3,TBL_Internal[],9,0))))</f>
        <v/>
      </c>
      <c r="AI3" s="0" t="str">
        <f aca="false">TRIM(IF($Z3="","",IF(VLOOKUP($Z3,TBL_Internal[],10,0)=0,"",VLOOKUP($Z3,TBL_Internal[],10,0))))</f>
        <v/>
      </c>
      <c r="AJ3" s="0" t="str">
        <f aca="false">IF($Z3="","",IF(VLOOKUP($Z3,TBL_Internal[],11,0)=0,"",VLOOKUP($Z3,TBL_Internal[],11,0)))</f>
        <v/>
      </c>
      <c r="AK3" s="0" t="str">
        <f aca="false">TRIM(IF($Z3="","",IF(VLOOKUP($Z3,TBL_Internal[],12,0)=0,"",VLOOKUP($Z3,TBL_Internal[],12,0))))</f>
        <v>TRUE</v>
      </c>
      <c r="AN3" s="0" t="s">
        <v>219</v>
      </c>
      <c r="AP3" s="0" t="s">
        <v>220</v>
      </c>
      <c r="AQ3" s="0" t="s">
        <v>221</v>
      </c>
      <c r="AS3" s="0" t="s">
        <v>63</v>
      </c>
      <c r="AT3" s="0" t="s">
        <v>222</v>
      </c>
    </row>
    <row r="4" customFormat="false" ht="15" hidden="false" customHeight="false" outlineLevel="0" collapsed="false">
      <c r="A4" s="0" t="str">
        <f aca="false" t="array" ref="A4:A4">IF(SUM((TBL_Outbound[Rule ID]&lt;&gt;"")*ISERROR(MATCH(TBL_Outbound[Rule ID],$A$1:A3,0)))&lt;&gt;0,INDEX(TBL_Outbound[Rule ID],MATCH(1,--ISERROR(IF(ISBLANK(TBL_Outbound[Rule ID]),0,MATCH(TBL_Outbound[Rule ID],$A$1:A3,0))),0),1),"")</f>
        <v>T3</v>
      </c>
      <c r="B4" s="0" t="str">
        <f aca="false">TRIM(LOWER(IF(A4="","",IF(VLOOKUP(A4,TBL_Outbound[],2,0)=0,"",LEFT(VLOOKUP(A4,TBL_Outbound[],2,0),1)&amp;IF(ISNUMBER(VALUE(RIGHT(VLOOKUP(A4,TBL_Outbound[],2,0),1))),RIGHT(VLOOKUP(A4,TBL_Outbound[],2,0),1),"")))))</f>
        <v/>
      </c>
      <c r="C4" s="0" t="str">
        <f aca="false">TRIM(IF(A4="","",IF(VLOOKUP(A4,TBL_Outbound[],3,0)=0,"",VLOOKUP(A4,TBL_Outbound[],3,0))))</f>
        <v/>
      </c>
      <c r="D4" s="0" t="str">
        <f aca="false">TRIM(IF(A4="","",IF(VLOOKUP(A4,TBL_Outbound[],4,0)=0,"",VLOOKUP(A4,TBL_Outbound[],4,0))))</f>
        <v/>
      </c>
      <c r="E4" s="0" t="str">
        <f aca="false">TRIM(IF(OR(D4="",D4="Hybris CUSTOM Servers"),IF(A4="","",IF(VLOOKUP(A4,TBL_Outbound[],5,0)=0,"",VLOOKUP(A4,TBL_Outbound[],5,0))),VLOOKUP(D4,OutboundSrc[],2,0)))</f>
        <v/>
      </c>
      <c r="F4" s="0" t="str">
        <f aca="false">TRIM(IF(A4="","",IF(VLOOKUP(A4,TBL_Outbound[],6,0)=0,"",VLOOKUP(A4,TBL_Outbound[],6,0))))</f>
        <v/>
      </c>
      <c r="G4" s="0" t="str">
        <f aca="false">TRIM(IF(A4="","",IF(VLOOKUP(A4,TBL_Outbound[],7,0)=0,"",VLOOKUP(A4,TBL_Outbound[],7,0))))</f>
        <v/>
      </c>
      <c r="H4" s="0" t="str">
        <f aca="false">TRIM(IF(A4="","",IF(VLOOKUP(A4,TBL_Outbound[],8,0)=0,"",VLOOKUP(A4,TBL_Outbound[],8,0))))</f>
        <v/>
      </c>
      <c r="I4" s="0" t="str">
        <f aca="false">TRIM(IF(A4="","",IF(VLOOKUP(A4,TBL_Outbound[],9,0)=0,"",VLOOKUP(A4,TBL_Outbound[],9,0))))</f>
        <v/>
      </c>
      <c r="J4" s="0" t="str">
        <f aca="false">TRIM(IF(A4="","",IF(VLOOKUP(A4,TBL_Outbound[],11,0)=0,"",VLOOKUP(A4,TBL_Outbound[],11,0))))</f>
        <v/>
      </c>
      <c r="K4" s="0" t="str">
        <f aca="false">IF(A4="","",IF(VLOOKUP(A4,TBL_Outbound[],12,0)=0,"",VLOOKUP(A4,TBL_Outbound[],12,0)))</f>
        <v/>
      </c>
      <c r="L4" s="0" t="str">
        <f aca="false">TRIM(IF(A4="","",IF(VLOOKUP(A4,TBL_Outbound[],13,0)=0,"",VLOOKUP(A4,TBL_Outbound[],13,0))))</f>
        <v>TRUE</v>
      </c>
      <c r="M4" s="0" t="str">
        <f aca="false" t="array" ref="M4:M4">IF(SUM((TBL_Inbound[Rule ID]&lt;&gt;"")*ISERROR(MATCH(TBL_Inbound[Rule ID],$M$1:M3,0)))&lt;&gt;0,INDEX(TBL_Inbound[Rule ID],MATCH(1,--ISERROR(IF(ISBLANK(TBL_Inbound[Rule ID]),0,MATCH(TBL_Inbound[Rule ID],$M$1:M3,0))),0),1),"")</f>
        <v>N3</v>
      </c>
      <c r="N4" s="0" t="str">
        <f aca="false">TRIM(LOWER(IF(M4="","",IF(VLOOKUP(M4,TBL_Inbound[],2,0)=0,"",LEFT(VLOOKUP(M4,TBL_Inbound[],2,0),1)&amp;IF(ISNUMBER(VALUE(RIGHT(VLOOKUP(M4,TBL_Inbound[],2,0),1))),RIGHT(VLOOKUP(M4,TBL_Inbound[],2,0),1),"")))))</f>
        <v/>
      </c>
      <c r="O4" s="0" t="str">
        <f aca="false">TRIM(IF($M4="","",IF(VLOOKUP($M4,TBL_Inbound[],3,0)=0,"",VLOOKUP($M4,TBL_Inbound[],3,0))))</f>
        <v/>
      </c>
      <c r="P4" s="0" t="str">
        <f aca="false">TRIM(IF($M4="","",IF(VLOOKUP($M4,TBL_Inbound[],4,0)=0,"",VLOOKUP($M4,TBL_Inbound[],4,0))))</f>
        <v/>
      </c>
      <c r="Q4" s="0" t="str">
        <f aca="false">TRIM(IF($M4="","",IF(VLOOKUP($M4,TBL_Inbound[],5,0)=0,"",VLOOKUP($M4,TBL_Inbound[],5,0))))</f>
        <v/>
      </c>
      <c r="R4" s="0" t="str">
        <f aca="false">TRIM(IF($M4="","",IF(VLOOKUP($M4,TBL_Inbound[],6,0)=0,"",VLOOKUP($M4,TBL_Inbound[],6,0))))</f>
        <v/>
      </c>
      <c r="S4" s="0" t="str">
        <f aca="false">TRIM(IF(OR(R4="",R4="Hybris CUSTOM Servers"),IF(M4="","",IF(VLOOKUP(M4,TBL_Inbound[],5,0)=0,"",VLOOKUP(M4,TBL_Inbound[],5,0))),VLOOKUP(R4,OutboundDst[],2,0)))</f>
        <v/>
      </c>
      <c r="T4" s="0" t="str">
        <f aca="false">TRIM(IF($M4="","",IF(VLOOKUP($M4,TBL_Inbound[],8,0)=0,"",VLOOKUP($M4,TBL_Inbound[],8,0))))</f>
        <v/>
      </c>
      <c r="U4" s="0" t="str">
        <f aca="false">TRIM(IF($M4="","",IF(VLOOKUP($M4,TBL_Inbound[],9,0)=0,"",VLOOKUP($M4,TBL_Inbound[],9,0))))</f>
        <v/>
      </c>
      <c r="V4" s="0" t="str">
        <f aca="false">TRIM(IF($M4="","",IF(VLOOKUP($M4,TBL_Inbound[],10,0)=0,"",VLOOKUP($M4,TBL_Inbound[],10,0))))</f>
        <v/>
      </c>
      <c r="W4" s="0" t="str">
        <f aca="false">IF($M4="","",IF(VLOOKUP($M4,TBL_Inbound[],11,0)=0,"",VLOOKUP($M4,TBL_Inbound[],11,0)))</f>
        <v/>
      </c>
      <c r="X4" s="0" t="str">
        <f aca="false">TRIM(IF($M4="","",IF(VLOOKUP($M4,TBL_Inbound[],12,0)=0,"",VLOOKUP($M4,TBL_Inbound[],12,0))))</f>
        <v/>
      </c>
      <c r="Y4" s="0" t="n">
        <f aca="false">IF($M4="","",IF(VLOOKUP($M4,TBL_Inbound[],13,0)=0,"",VLOOKUP($M4,TBL_Inbound[],13,0)))</f>
        <v>1</v>
      </c>
      <c r="Z4" s="0" t="str">
        <f aca="false" t="array" ref="Z4:Z4">IF(SUM((TBL_Internal[Rule ID]&lt;&gt;"")*ISERROR(MATCH(TBL_Internal[Rule ID],$Z$1:Z3,0)))&lt;&gt;0,INDEX(TBL_Internal[Rule ID],MATCH(1,--ISERROR(IF(ISBLANK(TBL_Internal[Rule ID]),0,MATCH(TBL_Internal[Rule ID],$Z$1:Z3,0))),0),1),"")</f>
        <v>I3</v>
      </c>
      <c r="AA4" s="0" t="str">
        <f aca="false">TRIM(LOWER(IF(Z4="","",IF(VLOOKUP(Z4,TBL_Internal[],2,0)=0,"",LEFT(VLOOKUP(Z4,TBL_Internal[],2,0),1)&amp;IF(ISNUMBER(VALUE(RIGHT(VLOOKUP(Z4,TBL_Internal[],2,0),1))),RIGHT(VLOOKUP(Z4,TBL_Internal[],2,0),1),"")))))</f>
        <v/>
      </c>
      <c r="AB4" s="0" t="str">
        <f aca="false">TRIM(IF($Z4="","",IF(VLOOKUP($Z4,TBL_Internal[],3,0)=0,"",VLOOKUP($Z4,TBL_Internal[],3,0))))</f>
        <v/>
      </c>
      <c r="AC4" s="0" t="str">
        <f aca="false">TRIM(IF($Z4="","",IF(VLOOKUP($Z4,TBL_Internal[],4,0)=0,"",VLOOKUP($Z4,TBL_Internal[],4,0))))</f>
        <v/>
      </c>
      <c r="AD4" s="0" t="str">
        <f aca="false">TRIM(IF($Z4="","",IF(VLOOKUP($Z4,TBL_Internal[],5,0)=0,"",VLOOKUP($Z4,TBL_Internal[],5,0))))</f>
        <v/>
      </c>
      <c r="AE4" s="0" t="str">
        <f aca="false">TRIM(IF($Z4="","",IF(VLOOKUP($Z4,TBL_Internal[],6,0)=0,"",VLOOKUP($Z4,TBL_Internal[],6,0))))</f>
        <v/>
      </c>
      <c r="AF4" s="0" t="str">
        <f aca="false">TRIM(IF($Z4="","",IF(VLOOKUP($Z4,TBL_Internal[],7,0)=0,"",VLOOKUP($Z4,TBL_Internal[],7,0))))</f>
        <v/>
      </c>
      <c r="AG4" s="0" t="str">
        <f aca="false">TRIM(IF($Z4="","",IF(VLOOKUP($Z4,TBL_Internal[],8,0)=0,"",VLOOKUP($Z4,TBL_Internal[],8,0))))</f>
        <v/>
      </c>
      <c r="AH4" s="0" t="str">
        <f aca="false">TRIM(IF($Z4="","",IF(VLOOKUP($Z4,TBL_Internal[],9,0)=0,"",VLOOKUP($Z4,TBL_Internal[],9,0))))</f>
        <v/>
      </c>
      <c r="AI4" s="0" t="str">
        <f aca="false">TRIM(IF($Z4="","",IF(VLOOKUP($Z4,TBL_Internal[],10,0)=0,"",VLOOKUP($Z4,TBL_Internal[],10,0))))</f>
        <v/>
      </c>
      <c r="AJ4" s="0" t="str">
        <f aca="false">IF($Z4="","",IF(VLOOKUP($Z4,TBL_Internal[],11,0)=0,"",VLOOKUP($Z4,TBL_Internal[],11,0)))</f>
        <v/>
      </c>
      <c r="AK4" s="0" t="str">
        <f aca="false">TRIM(IF($Z4="","",IF(VLOOKUP($Z4,TBL_Internal[],12,0)=0,"",VLOOKUP($Z4,TBL_Internal[],12,0))))</f>
        <v>TRUE</v>
      </c>
      <c r="AN4" s="0" t="s">
        <v>33</v>
      </c>
      <c r="AP4" s="0" t="s">
        <v>223</v>
      </c>
      <c r="AQ4" s="0" t="s">
        <v>224</v>
      </c>
      <c r="AS4" s="0" t="s">
        <v>225</v>
      </c>
      <c r="AT4" s="0" t="s">
        <v>226</v>
      </c>
    </row>
    <row r="5" customFormat="false" ht="15" hidden="false" customHeight="false" outlineLevel="0" collapsed="false">
      <c r="A5" s="0" t="str">
        <f aca="false" t="array" ref="A5:A5">IF(SUM((TBL_Outbound[Rule ID]&lt;&gt;"")*ISERROR(MATCH(TBL_Outbound[Rule ID],$A$1:A4,0)))&lt;&gt;0,INDEX(TBL_Outbound[Rule ID],MATCH(1,--ISERROR(IF(ISBLANK(TBL_Outbound[Rule ID]),0,MATCH(TBL_Outbound[Rule ID],$A$1:A4,0))),0),1),"")</f>
        <v>T4</v>
      </c>
      <c r="B5" s="0" t="str">
        <f aca="false">TRIM(LOWER(IF(A5="","",IF(VLOOKUP(A5,TBL_Outbound[],2,0)=0,"",LEFT(VLOOKUP(A5,TBL_Outbound[],2,0),1)&amp;IF(ISNUMBER(VALUE(RIGHT(VLOOKUP(A5,TBL_Outbound[],2,0),1))),RIGHT(VLOOKUP(A5,TBL_Outbound[],2,0),1),"")))))</f>
        <v/>
      </c>
      <c r="C5" s="0" t="str">
        <f aca="false">TRIM(IF(A5="","",IF(VLOOKUP(A5,TBL_Outbound[],3,0)=0,"",VLOOKUP(A5,TBL_Outbound[],3,0))))</f>
        <v/>
      </c>
      <c r="D5" s="0" t="str">
        <f aca="false">TRIM(IF(A5="","",IF(VLOOKUP(A5,TBL_Outbound[],4,0)=0,"",VLOOKUP(A5,TBL_Outbound[],4,0))))</f>
        <v/>
      </c>
      <c r="E5" s="0" t="str">
        <f aca="false">TRIM(IF(OR(D5="",D5="Hybris CUSTOM Servers"),IF(A5="","",IF(VLOOKUP(A5,TBL_Outbound[],5,0)=0,"",VLOOKUP(A5,TBL_Outbound[],5,0))),VLOOKUP(D5,OutboundSrc[],2,0)))</f>
        <v/>
      </c>
      <c r="F5" s="0" t="str">
        <f aca="false">TRIM(IF(A5="","",IF(VLOOKUP(A5,TBL_Outbound[],6,0)=0,"",VLOOKUP(A5,TBL_Outbound[],6,0))))</f>
        <v/>
      </c>
      <c r="G5" s="0" t="str">
        <f aca="false">TRIM(IF(A5="","",IF(VLOOKUP(A5,TBL_Outbound[],7,0)=0,"",VLOOKUP(A5,TBL_Outbound[],7,0))))</f>
        <v/>
      </c>
      <c r="H5" s="0" t="str">
        <f aca="false">TRIM(IF(A5="","",IF(VLOOKUP(A5,TBL_Outbound[],8,0)=0,"",VLOOKUP(A5,TBL_Outbound[],8,0))))</f>
        <v/>
      </c>
      <c r="I5" s="0" t="str">
        <f aca="false">TRIM(IF(A5="","",IF(VLOOKUP(A5,TBL_Outbound[],9,0)=0,"",VLOOKUP(A5,TBL_Outbound[],9,0))))</f>
        <v/>
      </c>
      <c r="J5" s="0" t="str">
        <f aca="false">TRIM(IF(A5="","",IF(VLOOKUP(A5,TBL_Outbound[],11,0)=0,"",VLOOKUP(A5,TBL_Outbound[],11,0))))</f>
        <v/>
      </c>
      <c r="K5" s="0" t="str">
        <f aca="false">IF(A5="","",IF(VLOOKUP(A5,TBL_Outbound[],12,0)=0,"",VLOOKUP(A5,TBL_Outbound[],12,0)))</f>
        <v/>
      </c>
      <c r="L5" s="0" t="str">
        <f aca="false">TRIM(IF(A5="","",IF(VLOOKUP(A5,TBL_Outbound[],13,0)=0,"",VLOOKUP(A5,TBL_Outbound[],13,0))))</f>
        <v>TRUE</v>
      </c>
      <c r="M5" s="0" t="str">
        <f aca="false" t="array" ref="M5:M5">IF(SUM((TBL_Inbound[Rule ID]&lt;&gt;"")*ISERROR(MATCH(TBL_Inbound[Rule ID],$M$1:M4,0)))&lt;&gt;0,INDEX(TBL_Inbound[Rule ID],MATCH(1,--ISERROR(IF(ISBLANK(TBL_Inbound[Rule ID]),0,MATCH(TBL_Inbound[Rule ID],$M$1:M4,0))),0),1),"")</f>
        <v>N4</v>
      </c>
      <c r="N5" s="0" t="str">
        <f aca="false">TRIM(LOWER(IF(M5="","",IF(VLOOKUP(M5,TBL_Inbound[],2,0)=0,"",LEFT(VLOOKUP(M5,TBL_Inbound[],2,0),1)&amp;IF(ISNUMBER(VALUE(RIGHT(VLOOKUP(M5,TBL_Inbound[],2,0),1))),RIGHT(VLOOKUP(M5,TBL_Inbound[],2,0),1),"")))))</f>
        <v/>
      </c>
      <c r="O5" s="0" t="str">
        <f aca="false">TRIM(IF($M5="","",IF(VLOOKUP($M5,TBL_Inbound[],3,0)=0,"",VLOOKUP($M5,TBL_Inbound[],3,0))))</f>
        <v/>
      </c>
      <c r="P5" s="0" t="str">
        <f aca="false">TRIM(IF($M5="","",IF(VLOOKUP($M5,TBL_Inbound[],4,0)=0,"",VLOOKUP($M5,TBL_Inbound[],4,0))))</f>
        <v/>
      </c>
      <c r="Q5" s="0" t="str">
        <f aca="false">TRIM(IF($M5="","",IF(VLOOKUP($M5,TBL_Inbound[],5,0)=0,"",VLOOKUP($M5,TBL_Inbound[],5,0))))</f>
        <v/>
      </c>
      <c r="R5" s="0" t="str">
        <f aca="false">TRIM(IF($M5="","",IF(VLOOKUP($M5,TBL_Inbound[],6,0)=0,"",VLOOKUP($M5,TBL_Inbound[],6,0))))</f>
        <v/>
      </c>
      <c r="S5" s="0" t="str">
        <f aca="false">TRIM(IF(OR(R5="",R5="Hybris CUSTOM Servers"),IF(M5="","",IF(VLOOKUP(M5,TBL_Inbound[],5,0)=0,"",VLOOKUP(M5,TBL_Inbound[],5,0))),VLOOKUP(R5,OutboundDst[],2,0)))</f>
        <v/>
      </c>
      <c r="T5" s="0" t="str">
        <f aca="false">TRIM(IF($M5="","",IF(VLOOKUP($M5,TBL_Inbound[],8,0)=0,"",VLOOKUP($M5,TBL_Inbound[],8,0))))</f>
        <v/>
      </c>
      <c r="U5" s="0" t="str">
        <f aca="false">TRIM(IF($M5="","",IF(VLOOKUP($M5,TBL_Inbound[],9,0)=0,"",VLOOKUP($M5,TBL_Inbound[],9,0))))</f>
        <v/>
      </c>
      <c r="V5" s="0" t="str">
        <f aca="false">TRIM(IF($M5="","",IF(VLOOKUP($M5,TBL_Inbound[],10,0)=0,"",VLOOKUP($M5,TBL_Inbound[],10,0))))</f>
        <v/>
      </c>
      <c r="W5" s="0" t="str">
        <f aca="false">IF($M5="","",IF(VLOOKUP($M5,TBL_Inbound[],11,0)=0,"",VLOOKUP($M5,TBL_Inbound[],11,0)))</f>
        <v/>
      </c>
      <c r="X5" s="0" t="str">
        <f aca="false">TRIM(IF($M5="","",IF(VLOOKUP($M5,TBL_Inbound[],12,0)=0,"",VLOOKUP($M5,TBL_Inbound[],12,0))))</f>
        <v/>
      </c>
      <c r="Y5" s="0" t="n">
        <f aca="false">IF($M5="","",IF(VLOOKUP($M5,TBL_Inbound[],13,0)=0,"",VLOOKUP($M5,TBL_Inbound[],13,0)))</f>
        <v>1</v>
      </c>
      <c r="Z5" s="0" t="str">
        <f aca="false" t="array" ref="Z5:Z5">IF(SUM((TBL_Internal[Rule ID]&lt;&gt;"")*ISERROR(MATCH(TBL_Internal[Rule ID],$Z$1:Z4,0)))&lt;&gt;0,INDEX(TBL_Internal[Rule ID],MATCH(1,--ISERROR(IF(ISBLANK(TBL_Internal[Rule ID]),0,MATCH(TBL_Internal[Rule ID],$Z$1:Z4,0))),0),1),"")</f>
        <v>I4</v>
      </c>
      <c r="AA5" s="0" t="str">
        <f aca="false">TRIM(LOWER(IF(Z5="","",IF(VLOOKUP(Z5,TBL_Internal[],2,0)=0,"",LEFT(VLOOKUP(Z5,TBL_Internal[],2,0),1)&amp;IF(ISNUMBER(VALUE(RIGHT(VLOOKUP(Z5,TBL_Internal[],2,0),1))),RIGHT(VLOOKUP(Z5,TBL_Internal[],2,0),1),"")))))</f>
        <v/>
      </c>
      <c r="AB5" s="0" t="str">
        <f aca="false">TRIM(IF($Z5="","",IF(VLOOKUP($Z5,TBL_Internal[],3,0)=0,"",VLOOKUP($Z5,TBL_Internal[],3,0))))</f>
        <v/>
      </c>
      <c r="AC5" s="0" t="str">
        <f aca="false">TRIM(IF($Z5="","",IF(VLOOKUP($Z5,TBL_Internal[],4,0)=0,"",VLOOKUP($Z5,TBL_Internal[],4,0))))</f>
        <v/>
      </c>
      <c r="AD5" s="0" t="str">
        <f aca="false">TRIM(IF($Z5="","",IF(VLOOKUP($Z5,TBL_Internal[],5,0)=0,"",VLOOKUP($Z5,TBL_Internal[],5,0))))</f>
        <v/>
      </c>
      <c r="AE5" s="0" t="str">
        <f aca="false">TRIM(IF($Z5="","",IF(VLOOKUP($Z5,TBL_Internal[],6,0)=0,"",VLOOKUP($Z5,TBL_Internal[],6,0))))</f>
        <v/>
      </c>
      <c r="AF5" s="0" t="str">
        <f aca="false">TRIM(IF($Z5="","",IF(VLOOKUP($Z5,TBL_Internal[],7,0)=0,"",VLOOKUP($Z5,TBL_Internal[],7,0))))</f>
        <v/>
      </c>
      <c r="AG5" s="0" t="str">
        <f aca="false">TRIM(IF($Z5="","",IF(VLOOKUP($Z5,TBL_Internal[],8,0)=0,"",VLOOKUP($Z5,TBL_Internal[],8,0))))</f>
        <v/>
      </c>
      <c r="AH5" s="0" t="str">
        <f aca="false">TRIM(IF($Z5="","",IF(VLOOKUP($Z5,TBL_Internal[],9,0)=0,"",VLOOKUP($Z5,TBL_Internal[],9,0))))</f>
        <v/>
      </c>
      <c r="AI5" s="0" t="str">
        <f aca="false">TRIM(IF($Z5="","",IF(VLOOKUP($Z5,TBL_Internal[],10,0)=0,"",VLOOKUP($Z5,TBL_Internal[],10,0))))</f>
        <v/>
      </c>
      <c r="AJ5" s="0" t="str">
        <f aca="false">IF($Z5="","",IF(VLOOKUP($Z5,TBL_Internal[],11,0)=0,"",VLOOKUP($Z5,TBL_Internal[],11,0)))</f>
        <v/>
      </c>
      <c r="AK5" s="0" t="str">
        <f aca="false">TRIM(IF($Z5="","",IF(VLOOKUP($Z5,TBL_Internal[],12,0)=0,"",VLOOKUP($Z5,TBL_Internal[],12,0))))</f>
        <v>TRUE</v>
      </c>
      <c r="AN5" s="0" t="s">
        <v>227</v>
      </c>
      <c r="AP5" s="0" t="s">
        <v>43</v>
      </c>
      <c r="AQ5" s="0" t="s">
        <v>228</v>
      </c>
      <c r="AS5" s="0" t="s">
        <v>229</v>
      </c>
      <c r="AT5" s="0" t="s">
        <v>217</v>
      </c>
    </row>
    <row r="6" customFormat="false" ht="15" hidden="false" customHeight="false" outlineLevel="0" collapsed="false">
      <c r="A6" s="0" t="str">
        <f aca="false" t="array" ref="A6:A6">IF(SUM((TBL_Outbound[Rule ID]&lt;&gt;"")*ISERROR(MATCH(TBL_Outbound[Rule ID],$A$1:A5,0)))&lt;&gt;0,INDEX(TBL_Outbound[Rule ID],MATCH(1,--ISERROR(IF(ISBLANK(TBL_Outbound[Rule ID]),0,MATCH(TBL_Outbound[Rule ID],$A$1:A5,0))),0),1),"")</f>
        <v>T5</v>
      </c>
      <c r="B6" s="0" t="str">
        <f aca="false">TRIM(LOWER(IF(A6="","",IF(VLOOKUP(A6,TBL_Outbound[],2,0)=0,"",LEFT(VLOOKUP(A6,TBL_Outbound[],2,0),1)&amp;IF(ISNUMBER(VALUE(RIGHT(VLOOKUP(A6,TBL_Outbound[],2,0),1))),RIGHT(VLOOKUP(A6,TBL_Outbound[],2,0),1),"")))))</f>
        <v/>
      </c>
      <c r="C6" s="0" t="str">
        <f aca="false">TRIM(IF(A6="","",IF(VLOOKUP(A6,TBL_Outbound[],3,0)=0,"",VLOOKUP(A6,TBL_Outbound[],3,0))))</f>
        <v/>
      </c>
      <c r="D6" s="0" t="str">
        <f aca="false">TRIM(IF(A6="","",IF(VLOOKUP(A6,TBL_Outbound[],4,0)=0,"",VLOOKUP(A6,TBL_Outbound[],4,0))))</f>
        <v/>
      </c>
      <c r="E6" s="0" t="str">
        <f aca="false">TRIM(IF(OR(D6="",D6="Hybris CUSTOM Servers"),IF(A6="","",IF(VLOOKUP(A6,TBL_Outbound[],5,0)=0,"",VLOOKUP(A6,TBL_Outbound[],5,0))),VLOOKUP(D6,OutboundSrc[],2,0)))</f>
        <v/>
      </c>
      <c r="F6" s="0" t="str">
        <f aca="false">TRIM(IF(A6="","",IF(VLOOKUP(A6,TBL_Outbound[],6,0)=0,"",VLOOKUP(A6,TBL_Outbound[],6,0))))</f>
        <v/>
      </c>
      <c r="G6" s="0" t="str">
        <f aca="false">TRIM(IF(A6="","",IF(VLOOKUP(A6,TBL_Outbound[],7,0)=0,"",VLOOKUP(A6,TBL_Outbound[],7,0))))</f>
        <v/>
      </c>
      <c r="H6" s="0" t="str">
        <f aca="false">TRIM(IF(A6="","",IF(VLOOKUP(A6,TBL_Outbound[],8,0)=0,"",VLOOKUP(A6,TBL_Outbound[],8,0))))</f>
        <v/>
      </c>
      <c r="I6" s="0" t="str">
        <f aca="false">TRIM(IF(A6="","",IF(VLOOKUP(A6,TBL_Outbound[],9,0)=0,"",VLOOKUP(A6,TBL_Outbound[],9,0))))</f>
        <v/>
      </c>
      <c r="J6" s="0" t="str">
        <f aca="false">TRIM(IF(A6="","",IF(VLOOKUP(A6,TBL_Outbound[],11,0)=0,"",VLOOKUP(A6,TBL_Outbound[],11,0))))</f>
        <v/>
      </c>
      <c r="K6" s="0" t="str">
        <f aca="false">IF(A6="","",IF(VLOOKUP(A6,TBL_Outbound[],12,0)=0,"",VLOOKUP(A6,TBL_Outbound[],12,0)))</f>
        <v/>
      </c>
      <c r="L6" s="0" t="str">
        <f aca="false">TRIM(IF(A6="","",IF(VLOOKUP(A6,TBL_Outbound[],13,0)=0,"",VLOOKUP(A6,TBL_Outbound[],13,0))))</f>
        <v>TRUE</v>
      </c>
      <c r="M6" s="0" t="str">
        <f aca="false" t="array" ref="M6:M6">IF(SUM((TBL_Inbound[Rule ID]&lt;&gt;"")*ISERROR(MATCH(TBL_Inbound[Rule ID],$M$1:M5,0)))&lt;&gt;0,INDEX(TBL_Inbound[Rule ID],MATCH(1,--ISERROR(IF(ISBLANK(TBL_Inbound[Rule ID]),0,MATCH(TBL_Inbound[Rule ID],$M$1:M5,0))),0),1),"")</f>
        <v>N5</v>
      </c>
      <c r="N6" s="0" t="str">
        <f aca="false">TRIM(LOWER(IF(M6="","",IF(VLOOKUP(M6,TBL_Inbound[],2,0)=0,"",LEFT(VLOOKUP(M6,TBL_Inbound[],2,0),1)&amp;IF(ISNUMBER(VALUE(RIGHT(VLOOKUP(M6,TBL_Inbound[],2,0),1))),RIGHT(VLOOKUP(M6,TBL_Inbound[],2,0),1),"")))))</f>
        <v/>
      </c>
      <c r="O6" s="0" t="str">
        <f aca="false">TRIM(IF($M6="","",IF(VLOOKUP($M6,TBL_Inbound[],3,0)=0,"",VLOOKUP($M6,TBL_Inbound[],3,0))))</f>
        <v/>
      </c>
      <c r="P6" s="0" t="str">
        <f aca="false">TRIM(IF($M6="","",IF(VLOOKUP($M6,TBL_Inbound[],4,0)=0,"",VLOOKUP($M6,TBL_Inbound[],4,0))))</f>
        <v/>
      </c>
      <c r="Q6" s="0" t="str">
        <f aca="false">TRIM(IF($M6="","",IF(VLOOKUP($M6,TBL_Inbound[],5,0)=0,"",VLOOKUP($M6,TBL_Inbound[],5,0))))</f>
        <v/>
      </c>
      <c r="R6" s="0" t="str">
        <f aca="false">TRIM(IF($M6="","",IF(VLOOKUP($M6,TBL_Inbound[],6,0)=0,"",VLOOKUP($M6,TBL_Inbound[],6,0))))</f>
        <v/>
      </c>
      <c r="S6" s="0" t="str">
        <f aca="false">TRIM(IF(OR(R6="",R6="Hybris CUSTOM Servers"),IF(M6="","",IF(VLOOKUP(M6,TBL_Inbound[],5,0)=0,"",VLOOKUP(M6,TBL_Inbound[],5,0))),VLOOKUP(R6,OutboundDst[],2,0)))</f>
        <v/>
      </c>
      <c r="T6" s="0" t="str">
        <f aca="false">TRIM(IF($M6="","",IF(VLOOKUP($M6,TBL_Inbound[],8,0)=0,"",VLOOKUP($M6,TBL_Inbound[],8,0))))</f>
        <v/>
      </c>
      <c r="U6" s="0" t="str">
        <f aca="false">TRIM(IF($M6="","",IF(VLOOKUP($M6,TBL_Inbound[],9,0)=0,"",VLOOKUP($M6,TBL_Inbound[],9,0))))</f>
        <v/>
      </c>
      <c r="V6" s="0" t="str">
        <f aca="false">TRIM(IF($M6="","",IF(VLOOKUP($M6,TBL_Inbound[],10,0)=0,"",VLOOKUP($M6,TBL_Inbound[],10,0))))</f>
        <v/>
      </c>
      <c r="W6" s="0" t="str">
        <f aca="false">IF($M6="","",IF(VLOOKUP($M6,TBL_Inbound[],11,0)=0,"",VLOOKUP($M6,TBL_Inbound[],11,0)))</f>
        <v/>
      </c>
      <c r="X6" s="0" t="str">
        <f aca="false">TRIM(IF($M6="","",IF(VLOOKUP($M6,TBL_Inbound[],12,0)=0,"",VLOOKUP($M6,TBL_Inbound[],12,0))))</f>
        <v/>
      </c>
      <c r="Y6" s="0" t="n">
        <f aca="false">IF($M6="","",IF(VLOOKUP($M6,TBL_Inbound[],13,0)=0,"",VLOOKUP($M6,TBL_Inbound[],13,0)))</f>
        <v>1</v>
      </c>
      <c r="Z6" s="0" t="str">
        <f aca="false" t="array" ref="Z6:Z6">IF(SUM((TBL_Internal[Rule ID]&lt;&gt;"")*ISERROR(MATCH(TBL_Internal[Rule ID],$Z$1:Z5,0)))&lt;&gt;0,INDEX(TBL_Internal[Rule ID],MATCH(1,--ISERROR(IF(ISBLANK(TBL_Internal[Rule ID]),0,MATCH(TBL_Internal[Rule ID],$Z$1:Z5,0))),0),1),"")</f>
        <v>I5</v>
      </c>
      <c r="AA6" s="0" t="str">
        <f aca="false">TRIM(LOWER(IF(Z6="","",IF(VLOOKUP(Z6,TBL_Internal[],2,0)=0,"",LEFT(VLOOKUP(Z6,TBL_Internal[],2,0),1)&amp;IF(ISNUMBER(VALUE(RIGHT(VLOOKUP(Z6,TBL_Internal[],2,0),1))),RIGHT(VLOOKUP(Z6,TBL_Internal[],2,0),1),"")))))</f>
        <v/>
      </c>
      <c r="AB6" s="0" t="str">
        <f aca="false">TRIM(IF($Z6="","",IF(VLOOKUP($Z6,TBL_Internal[],3,0)=0,"",VLOOKUP($Z6,TBL_Internal[],3,0))))</f>
        <v/>
      </c>
      <c r="AC6" s="0" t="str">
        <f aca="false">TRIM(IF($Z6="","",IF(VLOOKUP($Z6,TBL_Internal[],4,0)=0,"",VLOOKUP($Z6,TBL_Internal[],4,0))))</f>
        <v/>
      </c>
      <c r="AD6" s="0" t="str">
        <f aca="false">TRIM(IF($Z6="","",IF(VLOOKUP($Z6,TBL_Internal[],5,0)=0,"",VLOOKUP($Z6,TBL_Internal[],5,0))))</f>
        <v/>
      </c>
      <c r="AE6" s="0" t="str">
        <f aca="false">TRIM(IF($Z6="","",IF(VLOOKUP($Z6,TBL_Internal[],6,0)=0,"",VLOOKUP($Z6,TBL_Internal[],6,0))))</f>
        <v/>
      </c>
      <c r="AF6" s="0" t="str">
        <f aca="false">TRIM(IF($Z6="","",IF(VLOOKUP($Z6,TBL_Internal[],7,0)=0,"",VLOOKUP($Z6,TBL_Internal[],7,0))))</f>
        <v/>
      </c>
      <c r="AG6" s="0" t="str">
        <f aca="false">TRIM(IF($Z6="","",IF(VLOOKUP($Z6,TBL_Internal[],8,0)=0,"",VLOOKUP($Z6,TBL_Internal[],8,0))))</f>
        <v/>
      </c>
      <c r="AH6" s="0" t="str">
        <f aca="false">TRIM(IF($Z6="","",IF(VLOOKUP($Z6,TBL_Internal[],9,0)=0,"",VLOOKUP($Z6,TBL_Internal[],9,0))))</f>
        <v/>
      </c>
      <c r="AI6" s="0" t="str">
        <f aca="false">TRIM(IF($Z6="","",IF(VLOOKUP($Z6,TBL_Internal[],10,0)=0,"",VLOOKUP($Z6,TBL_Internal[],10,0))))</f>
        <v/>
      </c>
      <c r="AJ6" s="0" t="str">
        <f aca="false">IF($Z6="","",IF(VLOOKUP($Z6,TBL_Internal[],11,0)=0,"",VLOOKUP($Z6,TBL_Internal[],11,0)))</f>
        <v/>
      </c>
      <c r="AK6" s="0" t="str">
        <f aca="false">TRIM(IF($Z6="","",IF(VLOOKUP($Z6,TBL_Internal[],12,0)=0,"",VLOOKUP($Z6,TBL_Internal[],12,0))))</f>
        <v>TRUE</v>
      </c>
      <c r="AN6" s="0" t="s">
        <v>230</v>
      </c>
      <c r="AS6" s="0" t="s">
        <v>231</v>
      </c>
      <c r="AT6" s="0" t="s">
        <v>221</v>
      </c>
    </row>
    <row r="7" customFormat="false" ht="15" hidden="false" customHeight="false" outlineLevel="0" collapsed="false">
      <c r="A7" s="0" t="str">
        <f aca="false" t="array" ref="A7:A7">IF(SUM((TBL_Outbound[Rule ID]&lt;&gt;"")*ISERROR(MATCH(TBL_Outbound[Rule ID],$A$1:A6,0)))&lt;&gt;0,INDEX(TBL_Outbound[Rule ID],MATCH(1,--ISERROR(IF(ISBLANK(TBL_Outbound[Rule ID]),0,MATCH(TBL_Outbound[Rule ID],$A$1:A6,0))),0),1),"")</f>
        <v>T6</v>
      </c>
      <c r="B7" s="0" t="str">
        <f aca="false">TRIM(LOWER(IF(A7="","",IF(VLOOKUP(A7,TBL_Outbound[],2,0)=0,"",LEFT(VLOOKUP(A7,TBL_Outbound[],2,0),1)&amp;IF(ISNUMBER(VALUE(RIGHT(VLOOKUP(A7,TBL_Outbound[],2,0),1))),RIGHT(VLOOKUP(A7,TBL_Outbound[],2,0),1),"")))))</f>
        <v/>
      </c>
      <c r="C7" s="0" t="str">
        <f aca="false">TRIM(IF(A7="","",IF(VLOOKUP(A7,TBL_Outbound[],3,0)=0,"",VLOOKUP(A7,TBL_Outbound[],3,0))))</f>
        <v/>
      </c>
      <c r="D7" s="0" t="str">
        <f aca="false">TRIM(IF(A7="","",IF(VLOOKUP(A7,TBL_Outbound[],4,0)=0,"",VLOOKUP(A7,TBL_Outbound[],4,0))))</f>
        <v/>
      </c>
      <c r="E7" s="0" t="str">
        <f aca="false">TRIM(IF(OR(D7="",D7="Hybris CUSTOM Servers"),IF(A7="","",IF(VLOOKUP(A7,TBL_Outbound[],5,0)=0,"",VLOOKUP(A7,TBL_Outbound[],5,0))),VLOOKUP(D7,OutboundSrc[],2,0)))</f>
        <v/>
      </c>
      <c r="F7" s="0" t="str">
        <f aca="false">TRIM(IF(A7="","",IF(VLOOKUP(A7,TBL_Outbound[],6,0)=0,"",VLOOKUP(A7,TBL_Outbound[],6,0))))</f>
        <v/>
      </c>
      <c r="G7" s="0" t="str">
        <f aca="false">TRIM(IF(A7="","",IF(VLOOKUP(A7,TBL_Outbound[],7,0)=0,"",VLOOKUP(A7,TBL_Outbound[],7,0))))</f>
        <v/>
      </c>
      <c r="H7" s="0" t="str">
        <f aca="false">TRIM(IF(A7="","",IF(VLOOKUP(A7,TBL_Outbound[],8,0)=0,"",VLOOKUP(A7,TBL_Outbound[],8,0))))</f>
        <v/>
      </c>
      <c r="I7" s="0" t="str">
        <f aca="false">TRIM(IF(A7="","",IF(VLOOKUP(A7,TBL_Outbound[],9,0)=0,"",VLOOKUP(A7,TBL_Outbound[],9,0))))</f>
        <v/>
      </c>
      <c r="J7" s="0" t="str">
        <f aca="false">TRIM(IF(A7="","",IF(VLOOKUP(A7,TBL_Outbound[],11,0)=0,"",VLOOKUP(A7,TBL_Outbound[],11,0))))</f>
        <v/>
      </c>
      <c r="K7" s="0" t="str">
        <f aca="false">IF(A7="","",IF(VLOOKUP(A7,TBL_Outbound[],12,0)=0,"",VLOOKUP(A7,TBL_Outbound[],12,0)))</f>
        <v/>
      </c>
      <c r="L7" s="0" t="str">
        <f aca="false">TRIM(IF(A7="","",IF(VLOOKUP(A7,TBL_Outbound[],13,0)=0,"",VLOOKUP(A7,TBL_Outbound[],13,0))))</f>
        <v>TRUE</v>
      </c>
      <c r="M7" s="0" t="str">
        <f aca="false" t="array" ref="M7:M7">IF(SUM((TBL_Inbound[Rule ID]&lt;&gt;"")*ISERROR(MATCH(TBL_Inbound[Rule ID],$M$1:M6,0)))&lt;&gt;0,INDEX(TBL_Inbound[Rule ID],MATCH(1,--ISERROR(IF(ISBLANK(TBL_Inbound[Rule ID]),0,MATCH(TBL_Inbound[Rule ID],$M$1:M6,0))),0),1),"")</f>
        <v>N6</v>
      </c>
      <c r="N7" s="0" t="str">
        <f aca="false">TRIM(LOWER(IF(M7="","",IF(VLOOKUP(M7,TBL_Inbound[],2,0)=0,"",LEFT(VLOOKUP(M7,TBL_Inbound[],2,0),1)&amp;IF(ISNUMBER(VALUE(RIGHT(VLOOKUP(M7,TBL_Inbound[],2,0),1))),RIGHT(VLOOKUP(M7,TBL_Inbound[],2,0),1),"")))))</f>
        <v/>
      </c>
      <c r="O7" s="0" t="str">
        <f aca="false">TRIM(IF($M7="","",IF(VLOOKUP($M7,TBL_Inbound[],3,0)=0,"",VLOOKUP($M7,TBL_Inbound[],3,0))))</f>
        <v/>
      </c>
      <c r="P7" s="0" t="str">
        <f aca="false">TRIM(IF($M7="","",IF(VLOOKUP($M7,TBL_Inbound[],4,0)=0,"",VLOOKUP($M7,TBL_Inbound[],4,0))))</f>
        <v/>
      </c>
      <c r="Q7" s="0" t="str">
        <f aca="false">TRIM(IF($M7="","",IF(VLOOKUP($M7,TBL_Inbound[],5,0)=0,"",VLOOKUP($M7,TBL_Inbound[],5,0))))</f>
        <v/>
      </c>
      <c r="R7" s="0" t="str">
        <f aca="false">TRIM(IF($M7="","",IF(VLOOKUP($M7,TBL_Inbound[],6,0)=0,"",VLOOKUP($M7,TBL_Inbound[],6,0))))</f>
        <v/>
      </c>
      <c r="S7" s="0" t="str">
        <f aca="false">TRIM(IF(OR(R7="",R7="Hybris CUSTOM Servers"),IF(M7="","",IF(VLOOKUP(M7,TBL_Inbound[],5,0)=0,"",VLOOKUP(M7,TBL_Inbound[],5,0))),VLOOKUP(R7,OutboundDst[],2,0)))</f>
        <v/>
      </c>
      <c r="T7" s="0" t="str">
        <f aca="false">TRIM(IF($M7="","",IF(VLOOKUP($M7,TBL_Inbound[],8,0)=0,"",VLOOKUP($M7,TBL_Inbound[],8,0))))</f>
        <v/>
      </c>
      <c r="U7" s="0" t="str">
        <f aca="false">TRIM(IF($M7="","",IF(VLOOKUP($M7,TBL_Inbound[],9,0)=0,"",VLOOKUP($M7,TBL_Inbound[],9,0))))</f>
        <v/>
      </c>
      <c r="V7" s="0" t="str">
        <f aca="false">TRIM(IF($M7="","",IF(VLOOKUP($M7,TBL_Inbound[],10,0)=0,"",VLOOKUP($M7,TBL_Inbound[],10,0))))</f>
        <v/>
      </c>
      <c r="W7" s="0" t="str">
        <f aca="false">IF($M7="","",IF(VLOOKUP($M7,TBL_Inbound[],11,0)=0,"",VLOOKUP($M7,TBL_Inbound[],11,0)))</f>
        <v/>
      </c>
      <c r="X7" s="0" t="str">
        <f aca="false">TRIM(IF($M7="","",IF(VLOOKUP($M7,TBL_Inbound[],12,0)=0,"",VLOOKUP($M7,TBL_Inbound[],12,0))))</f>
        <v/>
      </c>
      <c r="Y7" s="0" t="n">
        <f aca="false">IF($M7="","",IF(VLOOKUP($M7,TBL_Inbound[],13,0)=0,"",VLOOKUP($M7,TBL_Inbound[],13,0)))</f>
        <v>1</v>
      </c>
      <c r="Z7" s="0" t="str">
        <f aca="false" t="array" ref="Z7:Z7">IF(SUM((TBL_Internal[Rule ID]&lt;&gt;"")*ISERROR(MATCH(TBL_Internal[Rule ID],$Z$1:Z6,0)))&lt;&gt;0,INDEX(TBL_Internal[Rule ID],MATCH(1,--ISERROR(IF(ISBLANK(TBL_Internal[Rule ID]),0,MATCH(TBL_Internal[Rule ID],$Z$1:Z6,0))),0),1),"")</f>
        <v>I6</v>
      </c>
      <c r="AA7" s="0" t="str">
        <f aca="false">TRIM(LOWER(IF(Z7="","",IF(VLOOKUP(Z7,TBL_Internal[],2,0)=0,"",LEFT(VLOOKUP(Z7,TBL_Internal[],2,0),1)&amp;IF(ISNUMBER(VALUE(RIGHT(VLOOKUP(Z7,TBL_Internal[],2,0),1))),RIGHT(VLOOKUP(Z7,TBL_Internal[],2,0),1),"")))))</f>
        <v/>
      </c>
      <c r="AB7" s="0" t="str">
        <f aca="false">TRIM(IF($Z7="","",IF(VLOOKUP($Z7,TBL_Internal[],3,0)=0,"",VLOOKUP($Z7,TBL_Internal[],3,0))))</f>
        <v/>
      </c>
      <c r="AC7" s="0" t="str">
        <f aca="false">TRIM(IF($Z7="","",IF(VLOOKUP($Z7,TBL_Internal[],4,0)=0,"",VLOOKUP($Z7,TBL_Internal[],4,0))))</f>
        <v/>
      </c>
      <c r="AD7" s="0" t="str">
        <f aca="false">TRIM(IF($Z7="","",IF(VLOOKUP($Z7,TBL_Internal[],5,0)=0,"",VLOOKUP($Z7,TBL_Internal[],5,0))))</f>
        <v/>
      </c>
      <c r="AE7" s="0" t="str">
        <f aca="false">TRIM(IF($Z7="","",IF(VLOOKUP($Z7,TBL_Internal[],6,0)=0,"",VLOOKUP($Z7,TBL_Internal[],6,0))))</f>
        <v/>
      </c>
      <c r="AF7" s="0" t="str">
        <f aca="false">TRIM(IF($Z7="","",IF(VLOOKUP($Z7,TBL_Internal[],7,0)=0,"",VLOOKUP($Z7,TBL_Internal[],7,0))))</f>
        <v/>
      </c>
      <c r="AG7" s="0" t="str">
        <f aca="false">TRIM(IF($Z7="","",IF(VLOOKUP($Z7,TBL_Internal[],8,0)=0,"",VLOOKUP($Z7,TBL_Internal[],8,0))))</f>
        <v/>
      </c>
      <c r="AH7" s="0" t="str">
        <f aca="false">TRIM(IF($Z7="","",IF(VLOOKUP($Z7,TBL_Internal[],9,0)=0,"",VLOOKUP($Z7,TBL_Internal[],9,0))))</f>
        <v/>
      </c>
      <c r="AI7" s="0" t="str">
        <f aca="false">TRIM(IF($Z7="","",IF(VLOOKUP($Z7,TBL_Internal[],10,0)=0,"",VLOOKUP($Z7,TBL_Internal[],10,0))))</f>
        <v/>
      </c>
      <c r="AJ7" s="0" t="str">
        <f aca="false">IF($Z7="","",IF(VLOOKUP($Z7,TBL_Internal[],11,0)=0,"",VLOOKUP($Z7,TBL_Internal[],11,0)))</f>
        <v/>
      </c>
      <c r="AK7" s="0" t="str">
        <f aca="false">TRIM(IF($Z7="","",IF(VLOOKUP($Z7,TBL_Internal[],12,0)=0,"",VLOOKUP($Z7,TBL_Internal[],12,0))))</f>
        <v>TRUE</v>
      </c>
      <c r="AN7" s="0" t="s">
        <v>232</v>
      </c>
      <c r="AS7" s="0" t="s">
        <v>233</v>
      </c>
      <c r="AT7" s="0" t="s">
        <v>224</v>
      </c>
    </row>
    <row r="8" customFormat="false" ht="15" hidden="false" customHeight="false" outlineLevel="0" collapsed="false">
      <c r="A8" s="0" t="str">
        <f aca="false" t="array" ref="A8:A8">IF(SUM((TBL_Outbound[Rule ID]&lt;&gt;"")*ISERROR(MATCH(TBL_Outbound[Rule ID],$A$1:A7,0)))&lt;&gt;0,INDEX(TBL_Outbound[Rule ID],MATCH(1,--ISERROR(IF(ISBLANK(TBL_Outbound[Rule ID]),0,MATCH(TBL_Outbound[Rule ID],$A$1:A7,0))),0),1),"")</f>
        <v>T7</v>
      </c>
      <c r="B8" s="0" t="str">
        <f aca="false">TRIM(LOWER(IF(A8="","",IF(VLOOKUP(A8,TBL_Outbound[],2,0)=0,"",LEFT(VLOOKUP(A8,TBL_Outbound[],2,0),1)&amp;IF(ISNUMBER(VALUE(RIGHT(VLOOKUP(A8,TBL_Outbound[],2,0),1))),RIGHT(VLOOKUP(A8,TBL_Outbound[],2,0),1),"")))))</f>
        <v/>
      </c>
      <c r="C8" s="0" t="str">
        <f aca="false">TRIM(IF(A8="","",IF(VLOOKUP(A8,TBL_Outbound[],3,0)=0,"",VLOOKUP(A8,TBL_Outbound[],3,0))))</f>
        <v/>
      </c>
      <c r="D8" s="0" t="str">
        <f aca="false">TRIM(IF(A8="","",IF(VLOOKUP(A8,TBL_Outbound[],4,0)=0,"",VLOOKUP(A8,TBL_Outbound[],4,0))))</f>
        <v/>
      </c>
      <c r="E8" s="0" t="str">
        <f aca="false">TRIM(IF(OR(D8="",D8="Hybris CUSTOM Servers"),IF(A8="","",IF(VLOOKUP(A8,TBL_Outbound[],5,0)=0,"",VLOOKUP(A8,TBL_Outbound[],5,0))),VLOOKUP(D8,OutboundSrc[],2,0)))</f>
        <v/>
      </c>
      <c r="F8" s="0" t="str">
        <f aca="false">TRIM(IF(A8="","",IF(VLOOKUP(A8,TBL_Outbound[],6,0)=0,"",VLOOKUP(A8,TBL_Outbound[],6,0))))</f>
        <v/>
      </c>
      <c r="G8" s="0" t="str">
        <f aca="false">TRIM(IF(A8="","",IF(VLOOKUP(A8,TBL_Outbound[],7,0)=0,"",VLOOKUP(A8,TBL_Outbound[],7,0))))</f>
        <v/>
      </c>
      <c r="H8" s="0" t="str">
        <f aca="false">TRIM(IF(A8="","",IF(VLOOKUP(A8,TBL_Outbound[],8,0)=0,"",VLOOKUP(A8,TBL_Outbound[],8,0))))</f>
        <v/>
      </c>
      <c r="I8" s="0" t="str">
        <f aca="false">TRIM(IF(A8="","",IF(VLOOKUP(A8,TBL_Outbound[],9,0)=0,"",VLOOKUP(A8,TBL_Outbound[],9,0))))</f>
        <v/>
      </c>
      <c r="J8" s="0" t="str">
        <f aca="false">TRIM(IF(A8="","",IF(VLOOKUP(A8,TBL_Outbound[],11,0)=0,"",VLOOKUP(A8,TBL_Outbound[],11,0))))</f>
        <v/>
      </c>
      <c r="K8" s="0" t="str">
        <f aca="false">IF(A8="","",IF(VLOOKUP(A8,TBL_Outbound[],12,0)=0,"",VLOOKUP(A8,TBL_Outbound[],12,0)))</f>
        <v/>
      </c>
      <c r="L8" s="0" t="str">
        <f aca="false">TRIM(IF(A8="","",IF(VLOOKUP(A8,TBL_Outbound[],13,0)=0,"",VLOOKUP(A8,TBL_Outbound[],13,0))))</f>
        <v>TRUE</v>
      </c>
      <c r="M8" s="0" t="str">
        <f aca="false" t="array" ref="M8:M8">IF(SUM((TBL_Inbound[Rule ID]&lt;&gt;"")*ISERROR(MATCH(TBL_Inbound[Rule ID],$M$1:M7,0)))&lt;&gt;0,INDEX(TBL_Inbound[Rule ID],MATCH(1,--ISERROR(IF(ISBLANK(TBL_Inbound[Rule ID]),0,MATCH(TBL_Inbound[Rule ID],$M$1:M7,0))),0),1),"")</f>
        <v>N7</v>
      </c>
      <c r="N8" s="0" t="str">
        <f aca="false">TRIM(LOWER(IF(M8="","",IF(VLOOKUP(M8,TBL_Inbound[],2,0)=0,"",LEFT(VLOOKUP(M8,TBL_Inbound[],2,0),1)&amp;IF(ISNUMBER(VALUE(RIGHT(VLOOKUP(M8,TBL_Inbound[],2,0),1))),RIGHT(VLOOKUP(M8,TBL_Inbound[],2,0),1),"")))))</f>
        <v/>
      </c>
      <c r="O8" s="0" t="str">
        <f aca="false">TRIM(IF($M8="","",IF(VLOOKUP($M8,TBL_Inbound[],3,0)=0,"",VLOOKUP($M8,TBL_Inbound[],3,0))))</f>
        <v/>
      </c>
      <c r="P8" s="0" t="str">
        <f aca="false">TRIM(IF($M8="","",IF(VLOOKUP($M8,TBL_Inbound[],4,0)=0,"",VLOOKUP($M8,TBL_Inbound[],4,0))))</f>
        <v/>
      </c>
      <c r="Q8" s="0" t="str">
        <f aca="false">TRIM(IF($M8="","",IF(VLOOKUP($M8,TBL_Inbound[],5,0)=0,"",VLOOKUP($M8,TBL_Inbound[],5,0))))</f>
        <v/>
      </c>
      <c r="R8" s="0" t="str">
        <f aca="false">TRIM(IF($M8="","",IF(VLOOKUP($M8,TBL_Inbound[],6,0)=0,"",VLOOKUP($M8,TBL_Inbound[],6,0))))</f>
        <v/>
      </c>
      <c r="S8" s="0" t="str">
        <f aca="false">TRIM(IF(OR(R8="",R8="Hybris CUSTOM Servers"),IF(M8="","",IF(VLOOKUP(M8,TBL_Inbound[],5,0)=0,"",VLOOKUP(M8,TBL_Inbound[],5,0))),VLOOKUP(R8,OutboundDst[],2,0)))</f>
        <v/>
      </c>
      <c r="T8" s="0" t="str">
        <f aca="false">TRIM(IF($M8="","",IF(VLOOKUP($M8,TBL_Inbound[],8,0)=0,"",VLOOKUP($M8,TBL_Inbound[],8,0))))</f>
        <v/>
      </c>
      <c r="U8" s="0" t="str">
        <f aca="false">TRIM(IF($M8="","",IF(VLOOKUP($M8,TBL_Inbound[],9,0)=0,"",VLOOKUP($M8,TBL_Inbound[],9,0))))</f>
        <v/>
      </c>
      <c r="V8" s="0" t="str">
        <f aca="false">TRIM(IF($M8="","",IF(VLOOKUP($M8,TBL_Inbound[],10,0)=0,"",VLOOKUP($M8,TBL_Inbound[],10,0))))</f>
        <v/>
      </c>
      <c r="W8" s="0" t="str">
        <f aca="false">IF($M8="","",IF(VLOOKUP($M8,TBL_Inbound[],11,0)=0,"",VLOOKUP($M8,TBL_Inbound[],11,0)))</f>
        <v/>
      </c>
      <c r="X8" s="0" t="str">
        <f aca="false">TRIM(IF($M8="","",IF(VLOOKUP($M8,TBL_Inbound[],12,0)=0,"",VLOOKUP($M8,TBL_Inbound[],12,0))))</f>
        <v/>
      </c>
      <c r="Y8" s="0" t="n">
        <f aca="false">IF($M8="","",IF(VLOOKUP($M8,TBL_Inbound[],13,0)=0,"",VLOOKUP($M8,TBL_Inbound[],13,0)))</f>
        <v>1</v>
      </c>
      <c r="Z8" s="0" t="str">
        <f aca="false" t="array" ref="Z8:Z8">IF(SUM((TBL_Internal[Rule ID]&lt;&gt;"")*ISERROR(MATCH(TBL_Internal[Rule ID],$Z$1:Z7,0)))&lt;&gt;0,INDEX(TBL_Internal[Rule ID],MATCH(1,--ISERROR(IF(ISBLANK(TBL_Internal[Rule ID]),0,MATCH(TBL_Internal[Rule ID],$Z$1:Z7,0))),0),1),"")</f>
        <v>I7</v>
      </c>
      <c r="AA8" s="0" t="str">
        <f aca="false">TRIM(LOWER(IF(Z8="","",IF(VLOOKUP(Z8,TBL_Internal[],2,0)=0,"",LEFT(VLOOKUP(Z8,TBL_Internal[],2,0),1)&amp;IF(ISNUMBER(VALUE(RIGHT(VLOOKUP(Z8,TBL_Internal[],2,0),1))),RIGHT(VLOOKUP(Z8,TBL_Internal[],2,0),1),"")))))</f>
        <v/>
      </c>
      <c r="AB8" s="0" t="str">
        <f aca="false">TRIM(IF($Z8="","",IF(VLOOKUP($Z8,TBL_Internal[],3,0)=0,"",VLOOKUP($Z8,TBL_Internal[],3,0))))</f>
        <v/>
      </c>
      <c r="AC8" s="0" t="str">
        <f aca="false">TRIM(IF($Z8="","",IF(VLOOKUP($Z8,TBL_Internal[],4,0)=0,"",VLOOKUP($Z8,TBL_Internal[],4,0))))</f>
        <v/>
      </c>
      <c r="AD8" s="0" t="str">
        <f aca="false">TRIM(IF($Z8="","",IF(VLOOKUP($Z8,TBL_Internal[],5,0)=0,"",VLOOKUP($Z8,TBL_Internal[],5,0))))</f>
        <v/>
      </c>
      <c r="AE8" s="0" t="str">
        <f aca="false">TRIM(IF($Z8="","",IF(VLOOKUP($Z8,TBL_Internal[],6,0)=0,"",VLOOKUP($Z8,TBL_Internal[],6,0))))</f>
        <v/>
      </c>
      <c r="AF8" s="0" t="str">
        <f aca="false">TRIM(IF($Z8="","",IF(VLOOKUP($Z8,TBL_Internal[],7,0)=0,"",VLOOKUP($Z8,TBL_Internal[],7,0))))</f>
        <v/>
      </c>
      <c r="AG8" s="0" t="str">
        <f aca="false">TRIM(IF($Z8="","",IF(VLOOKUP($Z8,TBL_Internal[],8,0)=0,"",VLOOKUP($Z8,TBL_Internal[],8,0))))</f>
        <v/>
      </c>
      <c r="AH8" s="0" t="str">
        <f aca="false">TRIM(IF($Z8="","",IF(VLOOKUP($Z8,TBL_Internal[],9,0)=0,"",VLOOKUP($Z8,TBL_Internal[],9,0))))</f>
        <v/>
      </c>
      <c r="AI8" s="0" t="str">
        <f aca="false">TRIM(IF($Z8="","",IF(VLOOKUP($Z8,TBL_Internal[],10,0)=0,"",VLOOKUP($Z8,TBL_Internal[],10,0))))</f>
        <v/>
      </c>
      <c r="AJ8" s="0" t="str">
        <f aca="false">IF($Z8="","",IF(VLOOKUP($Z8,TBL_Internal[],11,0)=0,"",VLOOKUP($Z8,TBL_Internal[],11,0)))</f>
        <v/>
      </c>
      <c r="AK8" s="0" t="str">
        <f aca="false">TRIM(IF($Z8="","",IF(VLOOKUP($Z8,TBL_Internal[],12,0)=0,"",VLOOKUP($Z8,TBL_Internal[],12,0))))</f>
        <v>TRUE</v>
      </c>
      <c r="AN8" s="0" t="s">
        <v>42</v>
      </c>
      <c r="AS8" s="0" t="s">
        <v>43</v>
      </c>
      <c r="AT8" s="0" t="s">
        <v>228</v>
      </c>
    </row>
    <row r="9" customFormat="false" ht="15" hidden="false" customHeight="false" outlineLevel="0" collapsed="false">
      <c r="A9" s="0" t="str">
        <f aca="false" t="array" ref="A9:A9">IF(SUM((TBL_Outbound[Rule ID]&lt;&gt;"")*ISERROR(MATCH(TBL_Outbound[Rule ID],$A$1:A8,0)))&lt;&gt;0,INDEX(TBL_Outbound[Rule ID],MATCH(1,--ISERROR(IF(ISBLANK(TBL_Outbound[Rule ID]),0,MATCH(TBL_Outbound[Rule ID],$A$1:A8,0))),0),1),"")</f>
        <v>T8</v>
      </c>
      <c r="B9" s="0" t="str">
        <f aca="false">TRIM(LOWER(IF(A9="","",IF(VLOOKUP(A9,TBL_Outbound[],2,0)=0,"",LEFT(VLOOKUP(A9,TBL_Outbound[],2,0),1)&amp;IF(ISNUMBER(VALUE(RIGHT(VLOOKUP(A9,TBL_Outbound[],2,0),1))),RIGHT(VLOOKUP(A9,TBL_Outbound[],2,0),1),"")))))</f>
        <v/>
      </c>
      <c r="C9" s="0" t="str">
        <f aca="false">TRIM(IF(A9="","",IF(VLOOKUP(A9,TBL_Outbound[],3,0)=0,"",VLOOKUP(A9,TBL_Outbound[],3,0))))</f>
        <v/>
      </c>
      <c r="D9" s="0" t="str">
        <f aca="false">TRIM(IF(A9="","",IF(VLOOKUP(A9,TBL_Outbound[],4,0)=0,"",VLOOKUP(A9,TBL_Outbound[],4,0))))</f>
        <v/>
      </c>
      <c r="E9" s="0" t="str">
        <f aca="false">TRIM(IF(OR(D9="",D9="Hybris CUSTOM Servers"),IF(A9="","",IF(VLOOKUP(A9,TBL_Outbound[],5,0)=0,"",VLOOKUP(A9,TBL_Outbound[],5,0))),VLOOKUP(D9,OutboundSrc[],2,0)))</f>
        <v/>
      </c>
      <c r="F9" s="0" t="str">
        <f aca="false">TRIM(IF(A9="","",IF(VLOOKUP(A9,TBL_Outbound[],6,0)=0,"",VLOOKUP(A9,TBL_Outbound[],6,0))))</f>
        <v/>
      </c>
      <c r="G9" s="0" t="str">
        <f aca="false">TRIM(IF(A9="","",IF(VLOOKUP(A9,TBL_Outbound[],7,0)=0,"",VLOOKUP(A9,TBL_Outbound[],7,0))))</f>
        <v/>
      </c>
      <c r="H9" s="0" t="str">
        <f aca="false">TRIM(IF(A9="","",IF(VLOOKUP(A9,TBL_Outbound[],8,0)=0,"",VLOOKUP(A9,TBL_Outbound[],8,0))))</f>
        <v/>
      </c>
      <c r="I9" s="0" t="str">
        <f aca="false">TRIM(IF(A9="","",IF(VLOOKUP(A9,TBL_Outbound[],9,0)=0,"",VLOOKUP(A9,TBL_Outbound[],9,0))))</f>
        <v/>
      </c>
      <c r="J9" s="0" t="str">
        <f aca="false">TRIM(IF(A9="","",IF(VLOOKUP(A9,TBL_Outbound[],11,0)=0,"",VLOOKUP(A9,TBL_Outbound[],11,0))))</f>
        <v/>
      </c>
      <c r="K9" s="0" t="str">
        <f aca="false">IF(A9="","",IF(VLOOKUP(A9,TBL_Outbound[],12,0)=0,"",VLOOKUP(A9,TBL_Outbound[],12,0)))</f>
        <v/>
      </c>
      <c r="L9" s="0" t="str">
        <f aca="false">TRIM(IF(A9="","",IF(VLOOKUP(A9,TBL_Outbound[],13,0)=0,"",VLOOKUP(A9,TBL_Outbound[],13,0))))</f>
        <v>TRUE</v>
      </c>
      <c r="M9" s="0" t="str">
        <f aca="false" t="array" ref="M9:M9">IF(SUM((TBL_Inbound[Rule ID]&lt;&gt;"")*ISERROR(MATCH(TBL_Inbound[Rule ID],$M$1:M8,0)))&lt;&gt;0,INDEX(TBL_Inbound[Rule ID],MATCH(1,--ISERROR(IF(ISBLANK(TBL_Inbound[Rule ID]),0,MATCH(TBL_Inbound[Rule ID],$M$1:M8,0))),0),1),"")</f>
        <v>N8</v>
      </c>
      <c r="N9" s="0" t="str">
        <f aca="false">TRIM(LOWER(IF(M9="","",IF(VLOOKUP(M9,TBL_Inbound[],2,0)=0,"",LEFT(VLOOKUP(M9,TBL_Inbound[],2,0),1)&amp;IF(ISNUMBER(VALUE(RIGHT(VLOOKUP(M9,TBL_Inbound[],2,0),1))),RIGHT(VLOOKUP(M9,TBL_Inbound[],2,0),1),"")))))</f>
        <v/>
      </c>
      <c r="O9" s="0" t="str">
        <f aca="false">TRIM(IF($M9="","",IF(VLOOKUP($M9,TBL_Inbound[],3,0)=0,"",VLOOKUP($M9,TBL_Inbound[],3,0))))</f>
        <v/>
      </c>
      <c r="P9" s="0" t="str">
        <f aca="false">TRIM(IF($M9="","",IF(VLOOKUP($M9,TBL_Inbound[],4,0)=0,"",VLOOKUP($M9,TBL_Inbound[],4,0))))</f>
        <v/>
      </c>
      <c r="Q9" s="0" t="str">
        <f aca="false">TRIM(IF($M9="","",IF(VLOOKUP($M9,TBL_Inbound[],5,0)=0,"",VLOOKUP($M9,TBL_Inbound[],5,0))))</f>
        <v/>
      </c>
      <c r="R9" s="0" t="str">
        <f aca="false">TRIM(IF($M9="","",IF(VLOOKUP($M9,TBL_Inbound[],6,0)=0,"",VLOOKUP($M9,TBL_Inbound[],6,0))))</f>
        <v/>
      </c>
      <c r="S9" s="0" t="str">
        <f aca="false">TRIM(IF(OR(R9="",R9="Hybris CUSTOM Servers"),IF(M9="","",IF(VLOOKUP(M9,TBL_Inbound[],5,0)=0,"",VLOOKUP(M9,TBL_Inbound[],5,0))),VLOOKUP(R9,OutboundDst[],2,0)))</f>
        <v/>
      </c>
      <c r="T9" s="0" t="str">
        <f aca="false">TRIM(IF($M9="","",IF(VLOOKUP($M9,TBL_Inbound[],8,0)=0,"",VLOOKUP($M9,TBL_Inbound[],8,0))))</f>
        <v/>
      </c>
      <c r="U9" s="0" t="str">
        <f aca="false">TRIM(IF($M9="","",IF(VLOOKUP($M9,TBL_Inbound[],9,0)=0,"",VLOOKUP($M9,TBL_Inbound[],9,0))))</f>
        <v/>
      </c>
      <c r="V9" s="0" t="str">
        <f aca="false">TRIM(IF($M9="","",IF(VLOOKUP($M9,TBL_Inbound[],10,0)=0,"",VLOOKUP($M9,TBL_Inbound[],10,0))))</f>
        <v/>
      </c>
      <c r="W9" s="0" t="str">
        <f aca="false">IF($M9="","",IF(VLOOKUP($M9,TBL_Inbound[],11,0)=0,"",VLOOKUP($M9,TBL_Inbound[],11,0)))</f>
        <v/>
      </c>
      <c r="X9" s="0" t="str">
        <f aca="false">TRIM(IF($M9="","",IF(VLOOKUP($M9,TBL_Inbound[],12,0)=0,"",VLOOKUP($M9,TBL_Inbound[],12,0))))</f>
        <v/>
      </c>
      <c r="Y9" s="0" t="n">
        <f aca="false">IF($M9="","",IF(VLOOKUP($M9,TBL_Inbound[],13,0)=0,"",VLOOKUP($M9,TBL_Inbound[],13,0)))</f>
        <v>1</v>
      </c>
      <c r="Z9" s="0" t="str">
        <f aca="false" t="array" ref="Z9:Z9">IF(SUM((TBL_Internal[Rule ID]&lt;&gt;"")*ISERROR(MATCH(TBL_Internal[Rule ID],$Z$1:Z8,0)))&lt;&gt;0,INDEX(TBL_Internal[Rule ID],MATCH(1,--ISERROR(IF(ISBLANK(TBL_Internal[Rule ID]),0,MATCH(TBL_Internal[Rule ID],$Z$1:Z8,0))),0),1),"")</f>
        <v>I8</v>
      </c>
      <c r="AA9" s="0" t="str">
        <f aca="false">TRIM(LOWER(IF(Z9="","",IF(VLOOKUP(Z9,TBL_Internal[],2,0)=0,"",LEFT(VLOOKUP(Z9,TBL_Internal[],2,0),1)&amp;IF(ISNUMBER(VALUE(RIGHT(VLOOKUP(Z9,TBL_Internal[],2,0),1))),RIGHT(VLOOKUP(Z9,TBL_Internal[],2,0),1),"")))))</f>
        <v/>
      </c>
      <c r="AB9" s="0" t="str">
        <f aca="false">TRIM(IF($Z9="","",IF(VLOOKUP($Z9,TBL_Internal[],3,0)=0,"",VLOOKUP($Z9,TBL_Internal[],3,0))))</f>
        <v/>
      </c>
      <c r="AC9" s="0" t="str">
        <f aca="false">TRIM(IF($Z9="","",IF(VLOOKUP($Z9,TBL_Internal[],4,0)=0,"",VLOOKUP($Z9,TBL_Internal[],4,0))))</f>
        <v/>
      </c>
      <c r="AD9" s="0" t="str">
        <f aca="false">TRIM(IF($Z9="","",IF(VLOOKUP($Z9,TBL_Internal[],5,0)=0,"",VLOOKUP($Z9,TBL_Internal[],5,0))))</f>
        <v/>
      </c>
      <c r="AE9" s="0" t="str">
        <f aca="false">TRIM(IF($Z9="","",IF(VLOOKUP($Z9,TBL_Internal[],6,0)=0,"",VLOOKUP($Z9,TBL_Internal[],6,0))))</f>
        <v/>
      </c>
      <c r="AF9" s="0" t="str">
        <f aca="false">TRIM(IF($Z9="","",IF(VLOOKUP($Z9,TBL_Internal[],7,0)=0,"",VLOOKUP($Z9,TBL_Internal[],7,0))))</f>
        <v/>
      </c>
      <c r="AG9" s="0" t="str">
        <f aca="false">TRIM(IF($Z9="","",IF(VLOOKUP($Z9,TBL_Internal[],8,0)=0,"",VLOOKUP($Z9,TBL_Internal[],8,0))))</f>
        <v/>
      </c>
      <c r="AH9" s="0" t="str">
        <f aca="false">TRIM(IF($Z9="","",IF(VLOOKUP($Z9,TBL_Internal[],9,0)=0,"",VLOOKUP($Z9,TBL_Internal[],9,0))))</f>
        <v/>
      </c>
      <c r="AI9" s="0" t="str">
        <f aca="false">TRIM(IF($Z9="","",IF(VLOOKUP($Z9,TBL_Internal[],10,0)=0,"",VLOOKUP($Z9,TBL_Internal[],10,0))))</f>
        <v/>
      </c>
      <c r="AJ9" s="0" t="str">
        <f aca="false">IF($Z9="","",IF(VLOOKUP($Z9,TBL_Internal[],11,0)=0,"",VLOOKUP($Z9,TBL_Internal[],11,0)))</f>
        <v/>
      </c>
      <c r="AK9" s="0" t="str">
        <f aca="false">TRIM(IF($Z9="","",IF(VLOOKUP($Z9,TBL_Internal[],12,0)=0,"",VLOOKUP($Z9,TBL_Internal[],12,0))))</f>
        <v>TRUE</v>
      </c>
      <c r="AN9" s="0" t="s">
        <v>234</v>
      </c>
    </row>
    <row r="10" customFormat="false" ht="15" hidden="false" customHeight="false" outlineLevel="0" collapsed="false">
      <c r="A10" s="0" t="str">
        <f aca="false" t="array" ref="A10:A10">IF(SUM((TBL_Outbound[Rule ID]&lt;&gt;"")*ISERROR(MATCH(TBL_Outbound[Rule ID],$A$1:A9,0)))&lt;&gt;0,INDEX(TBL_Outbound[Rule ID],MATCH(1,--ISERROR(IF(ISBLANK(TBL_Outbound[Rule ID]),0,MATCH(TBL_Outbound[Rule ID],$A$1:A9,0))),0),1),"")</f>
        <v>T9</v>
      </c>
      <c r="B10" s="0" t="str">
        <f aca="false">TRIM(LOWER(IF(A10="","",IF(VLOOKUP(A10,TBL_Outbound[],2,0)=0,"",LEFT(VLOOKUP(A10,TBL_Outbound[],2,0),1)&amp;IF(ISNUMBER(VALUE(RIGHT(VLOOKUP(A10,TBL_Outbound[],2,0),1))),RIGHT(VLOOKUP(A10,TBL_Outbound[],2,0),1),"")))))</f>
        <v/>
      </c>
      <c r="C10" s="0" t="str">
        <f aca="false">TRIM(IF(A10="","",IF(VLOOKUP(A10,TBL_Outbound[],3,0)=0,"",VLOOKUP(A10,TBL_Outbound[],3,0))))</f>
        <v/>
      </c>
      <c r="D10" s="0" t="str">
        <f aca="false">TRIM(IF(A10="","",IF(VLOOKUP(A10,TBL_Outbound[],4,0)=0,"",VLOOKUP(A10,TBL_Outbound[],4,0))))</f>
        <v/>
      </c>
      <c r="E10" s="0" t="str">
        <f aca="false">TRIM(IF(OR(D10="",D10="Hybris CUSTOM Servers"),IF(A10="","",IF(VLOOKUP(A10,TBL_Outbound[],5,0)=0,"",VLOOKUP(A10,TBL_Outbound[],5,0))),VLOOKUP(D10,OutboundSrc[],2,0)))</f>
        <v/>
      </c>
      <c r="F10" s="0" t="str">
        <f aca="false">TRIM(IF(A10="","",IF(VLOOKUP(A10,TBL_Outbound[],6,0)=0,"",VLOOKUP(A10,TBL_Outbound[],6,0))))</f>
        <v/>
      </c>
      <c r="G10" s="0" t="str">
        <f aca="false">TRIM(IF(A10="","",IF(VLOOKUP(A10,TBL_Outbound[],7,0)=0,"",VLOOKUP(A10,TBL_Outbound[],7,0))))</f>
        <v/>
      </c>
      <c r="H10" s="0" t="str">
        <f aca="false">TRIM(IF(A10="","",IF(VLOOKUP(A10,TBL_Outbound[],8,0)=0,"",VLOOKUP(A10,TBL_Outbound[],8,0))))</f>
        <v/>
      </c>
      <c r="I10" s="0" t="str">
        <f aca="false">TRIM(IF(A10="","",IF(VLOOKUP(A10,TBL_Outbound[],9,0)=0,"",VLOOKUP(A10,TBL_Outbound[],9,0))))</f>
        <v/>
      </c>
      <c r="J10" s="0" t="str">
        <f aca="false">TRIM(IF(A10="","",IF(VLOOKUP(A10,TBL_Outbound[],11,0)=0,"",VLOOKUP(A10,TBL_Outbound[],11,0))))</f>
        <v/>
      </c>
      <c r="K10" s="0" t="str">
        <f aca="false">IF(A10="","",IF(VLOOKUP(A10,TBL_Outbound[],12,0)=0,"",VLOOKUP(A10,TBL_Outbound[],12,0)))</f>
        <v/>
      </c>
      <c r="L10" s="0" t="str">
        <f aca="false">TRIM(IF(A10="","",IF(VLOOKUP(A10,TBL_Outbound[],13,0)=0,"",VLOOKUP(A10,TBL_Outbound[],13,0))))</f>
        <v>TRUE</v>
      </c>
      <c r="M10" s="0" t="str">
        <f aca="false" t="array" ref="M10:M10">IF(SUM((TBL_Inbound[Rule ID]&lt;&gt;"")*ISERROR(MATCH(TBL_Inbound[Rule ID],$M$1:M9,0)))&lt;&gt;0,INDEX(TBL_Inbound[Rule ID],MATCH(1,--ISERROR(IF(ISBLANK(TBL_Inbound[Rule ID]),0,MATCH(TBL_Inbound[Rule ID],$M$1:M9,0))),0),1),"")</f>
        <v>N9</v>
      </c>
      <c r="N10" s="0" t="str">
        <f aca="false">TRIM(LOWER(IF(M10="","",IF(VLOOKUP(M10,TBL_Inbound[],2,0)=0,"",LEFT(VLOOKUP(M10,TBL_Inbound[],2,0),1)&amp;IF(ISNUMBER(VALUE(RIGHT(VLOOKUP(M10,TBL_Inbound[],2,0),1))),RIGHT(VLOOKUP(M10,TBL_Inbound[],2,0),1),"")))))</f>
        <v/>
      </c>
      <c r="O10" s="0" t="str">
        <f aca="false">TRIM(IF($M10="","",IF(VLOOKUP($M10,TBL_Inbound[],3,0)=0,"",VLOOKUP($M10,TBL_Inbound[],3,0))))</f>
        <v/>
      </c>
      <c r="P10" s="0" t="str">
        <f aca="false">TRIM(IF($M10="","",IF(VLOOKUP($M10,TBL_Inbound[],4,0)=0,"",VLOOKUP($M10,TBL_Inbound[],4,0))))</f>
        <v/>
      </c>
      <c r="Q10" s="0" t="str">
        <f aca="false">TRIM(IF($M10="","",IF(VLOOKUP($M10,TBL_Inbound[],5,0)=0,"",VLOOKUP($M10,TBL_Inbound[],5,0))))</f>
        <v/>
      </c>
      <c r="R10" s="0" t="str">
        <f aca="false">TRIM(IF($M10="","",IF(VLOOKUP($M10,TBL_Inbound[],6,0)=0,"",VLOOKUP($M10,TBL_Inbound[],6,0))))</f>
        <v/>
      </c>
      <c r="S10" s="0" t="str">
        <f aca="false">TRIM(IF(OR(R10="",R10="Hybris CUSTOM Servers"),IF(M10="","",IF(VLOOKUP(M10,TBL_Inbound[],5,0)=0,"",VLOOKUP(M10,TBL_Inbound[],5,0))),VLOOKUP(R10,OutboundDst[],2,0)))</f>
        <v/>
      </c>
      <c r="T10" s="0" t="str">
        <f aca="false">TRIM(IF($M10="","",IF(VLOOKUP($M10,TBL_Inbound[],8,0)=0,"",VLOOKUP($M10,TBL_Inbound[],8,0))))</f>
        <v/>
      </c>
      <c r="U10" s="0" t="str">
        <f aca="false">TRIM(IF($M10="","",IF(VLOOKUP($M10,TBL_Inbound[],9,0)=0,"",VLOOKUP($M10,TBL_Inbound[],9,0))))</f>
        <v/>
      </c>
      <c r="V10" s="0" t="str">
        <f aca="false">TRIM(IF($M10="","",IF(VLOOKUP($M10,TBL_Inbound[],10,0)=0,"",VLOOKUP($M10,TBL_Inbound[],10,0))))</f>
        <v/>
      </c>
      <c r="W10" s="0" t="str">
        <f aca="false">IF($M10="","",IF(VLOOKUP($M10,TBL_Inbound[],11,0)=0,"",VLOOKUP($M10,TBL_Inbound[],11,0)))</f>
        <v/>
      </c>
      <c r="X10" s="0" t="str">
        <f aca="false">TRIM(IF($M10="","",IF(VLOOKUP($M10,TBL_Inbound[],12,0)=0,"",VLOOKUP($M10,TBL_Inbound[],12,0))))</f>
        <v/>
      </c>
      <c r="Y10" s="0" t="n">
        <f aca="false">IF($M10="","",IF(VLOOKUP($M10,TBL_Inbound[],13,0)=0,"",VLOOKUP($M10,TBL_Inbound[],13,0)))</f>
        <v>1</v>
      </c>
      <c r="Z10" s="0" t="str">
        <f aca="false" t="array" ref="Z10:Z10">IF(SUM((TBL_Internal[Rule ID]&lt;&gt;"")*ISERROR(MATCH(TBL_Internal[Rule ID],$Z$1:Z9,0)))&lt;&gt;0,INDEX(TBL_Internal[Rule ID],MATCH(1,--ISERROR(IF(ISBLANK(TBL_Internal[Rule ID]),0,MATCH(TBL_Internal[Rule ID],$Z$1:Z9,0))),0),1),"")</f>
        <v>I9</v>
      </c>
      <c r="AA10" s="0" t="str">
        <f aca="false">TRIM(LOWER(IF(Z10="","",IF(VLOOKUP(Z10,TBL_Internal[],2,0)=0,"",LEFT(VLOOKUP(Z10,TBL_Internal[],2,0),1)&amp;IF(ISNUMBER(VALUE(RIGHT(VLOOKUP(Z10,TBL_Internal[],2,0),1))),RIGHT(VLOOKUP(Z10,TBL_Internal[],2,0),1),"")))))</f>
        <v/>
      </c>
      <c r="AB10" s="0" t="str">
        <f aca="false">TRIM(IF($Z10="","",IF(VLOOKUP($Z10,TBL_Internal[],3,0)=0,"",VLOOKUP($Z10,TBL_Internal[],3,0))))</f>
        <v/>
      </c>
      <c r="AC10" s="0" t="str">
        <f aca="false">TRIM(IF($Z10="","",IF(VLOOKUP($Z10,TBL_Internal[],4,0)=0,"",VLOOKUP($Z10,TBL_Internal[],4,0))))</f>
        <v/>
      </c>
      <c r="AD10" s="0" t="str">
        <f aca="false">TRIM(IF($Z10="","",IF(VLOOKUP($Z10,TBL_Internal[],5,0)=0,"",VLOOKUP($Z10,TBL_Internal[],5,0))))</f>
        <v/>
      </c>
      <c r="AE10" s="0" t="str">
        <f aca="false">TRIM(IF($Z10="","",IF(VLOOKUP($Z10,TBL_Internal[],6,0)=0,"",VLOOKUP($Z10,TBL_Internal[],6,0))))</f>
        <v/>
      </c>
      <c r="AF10" s="0" t="str">
        <f aca="false">TRIM(IF($Z10="","",IF(VLOOKUP($Z10,TBL_Internal[],7,0)=0,"",VLOOKUP($Z10,TBL_Internal[],7,0))))</f>
        <v/>
      </c>
      <c r="AG10" s="0" t="str">
        <f aca="false">TRIM(IF($Z10="","",IF(VLOOKUP($Z10,TBL_Internal[],8,0)=0,"",VLOOKUP($Z10,TBL_Internal[],8,0))))</f>
        <v/>
      </c>
      <c r="AH10" s="0" t="str">
        <f aca="false">TRIM(IF($Z10="","",IF(VLOOKUP($Z10,TBL_Internal[],9,0)=0,"",VLOOKUP($Z10,TBL_Internal[],9,0))))</f>
        <v/>
      </c>
      <c r="AI10" s="0" t="str">
        <f aca="false">TRIM(IF($Z10="","",IF(VLOOKUP($Z10,TBL_Internal[],10,0)=0,"",VLOOKUP($Z10,TBL_Internal[],10,0))))</f>
        <v/>
      </c>
      <c r="AJ10" s="0" t="str">
        <f aca="false">IF($Z10="","",IF(VLOOKUP($Z10,TBL_Internal[],11,0)=0,"",VLOOKUP($Z10,TBL_Internal[],11,0)))</f>
        <v/>
      </c>
      <c r="AK10" s="0" t="str">
        <f aca="false">TRIM(IF($Z10="","",IF(VLOOKUP($Z10,TBL_Internal[],12,0)=0,"",VLOOKUP($Z10,TBL_Internal[],12,0))))</f>
        <v>TRUE</v>
      </c>
      <c r="AN10" s="0" t="s">
        <v>235</v>
      </c>
    </row>
    <row r="11" customFormat="false" ht="15" hidden="false" customHeight="false" outlineLevel="0" collapsed="false">
      <c r="A11" s="0" t="str">
        <f aca="false" t="array" ref="A11:A11">IF(SUM((TBL_Outbound[Rule ID]&lt;&gt;"")*ISERROR(MATCH(TBL_Outbound[Rule ID],$A$1:A10,0)))&lt;&gt;0,INDEX(TBL_Outbound[Rule ID],MATCH(1,--ISERROR(IF(ISBLANK(TBL_Outbound[Rule ID]),0,MATCH(TBL_Outbound[Rule ID],$A$1:A10,0))),0),1),"")</f>
        <v>T10</v>
      </c>
      <c r="B11" s="0" t="str">
        <f aca="false">TRIM(LOWER(IF(A11="","",IF(VLOOKUP(A11,TBL_Outbound[],2,0)=0,"",LEFT(VLOOKUP(A11,TBL_Outbound[],2,0),1)&amp;IF(ISNUMBER(VALUE(RIGHT(VLOOKUP(A11,TBL_Outbound[],2,0),1))),RIGHT(VLOOKUP(A11,TBL_Outbound[],2,0),1),"")))))</f>
        <v/>
      </c>
      <c r="C11" s="0" t="str">
        <f aca="false">TRIM(IF(A11="","",IF(VLOOKUP(A11,TBL_Outbound[],3,0)=0,"",VLOOKUP(A11,TBL_Outbound[],3,0))))</f>
        <v/>
      </c>
      <c r="D11" s="0" t="str">
        <f aca="false">TRIM(IF(A11="","",IF(VLOOKUP(A11,TBL_Outbound[],4,0)=0,"",VLOOKUP(A11,TBL_Outbound[],4,0))))</f>
        <v/>
      </c>
      <c r="E11" s="0" t="str">
        <f aca="false">TRIM(IF(OR(D11="",D11="Hybris CUSTOM Servers"),IF(A11="","",IF(VLOOKUP(A11,TBL_Outbound[],5,0)=0,"",VLOOKUP(A11,TBL_Outbound[],5,0))),VLOOKUP(D11,OutboundSrc[],2,0)))</f>
        <v/>
      </c>
      <c r="F11" s="0" t="str">
        <f aca="false">TRIM(IF(A11="","",IF(VLOOKUP(A11,TBL_Outbound[],6,0)=0,"",VLOOKUP(A11,TBL_Outbound[],6,0))))</f>
        <v/>
      </c>
      <c r="G11" s="0" t="str">
        <f aca="false">TRIM(IF(A11="","",IF(VLOOKUP(A11,TBL_Outbound[],7,0)=0,"",VLOOKUP(A11,TBL_Outbound[],7,0))))</f>
        <v/>
      </c>
      <c r="H11" s="0" t="str">
        <f aca="false">TRIM(IF(A11="","",IF(VLOOKUP(A11,TBL_Outbound[],8,0)=0,"",VLOOKUP(A11,TBL_Outbound[],8,0))))</f>
        <v/>
      </c>
      <c r="I11" s="0" t="str">
        <f aca="false">TRIM(IF(A11="","",IF(VLOOKUP(A11,TBL_Outbound[],9,0)=0,"",VLOOKUP(A11,TBL_Outbound[],9,0))))</f>
        <v/>
      </c>
      <c r="J11" s="0" t="str">
        <f aca="false">TRIM(IF(A11="","",IF(VLOOKUP(A11,TBL_Outbound[],11,0)=0,"",VLOOKUP(A11,TBL_Outbound[],11,0))))</f>
        <v/>
      </c>
      <c r="K11" s="0" t="str">
        <f aca="false">IF(A11="","",IF(VLOOKUP(A11,TBL_Outbound[],12,0)=0,"",VLOOKUP(A11,TBL_Outbound[],12,0)))</f>
        <v/>
      </c>
      <c r="L11" s="0" t="str">
        <f aca="false">TRIM(IF(A11="","",IF(VLOOKUP(A11,TBL_Outbound[],13,0)=0,"",VLOOKUP(A11,TBL_Outbound[],13,0))))</f>
        <v>TRUE</v>
      </c>
      <c r="M11" s="0" t="str">
        <f aca="false" t="array" ref="M11:M11">IF(SUM((TBL_Inbound[Rule ID]&lt;&gt;"")*ISERROR(MATCH(TBL_Inbound[Rule ID],$M$1:M10,0)))&lt;&gt;0,INDEX(TBL_Inbound[Rule ID],MATCH(1,--ISERROR(IF(ISBLANK(TBL_Inbound[Rule ID]),0,MATCH(TBL_Inbound[Rule ID],$M$1:M10,0))),0),1),"")</f>
        <v>N10</v>
      </c>
      <c r="N11" s="0" t="str">
        <f aca="false">TRIM(LOWER(IF(M11="","",IF(VLOOKUP(M11,TBL_Inbound[],2,0)=0,"",LEFT(VLOOKUP(M11,TBL_Inbound[],2,0),1)&amp;IF(ISNUMBER(VALUE(RIGHT(VLOOKUP(M11,TBL_Inbound[],2,0),1))),RIGHT(VLOOKUP(M11,TBL_Inbound[],2,0),1),"")))))</f>
        <v/>
      </c>
      <c r="O11" s="0" t="str">
        <f aca="false">TRIM(IF($M11="","",IF(VLOOKUP($M11,TBL_Inbound[],3,0)=0,"",VLOOKUP($M11,TBL_Inbound[],3,0))))</f>
        <v/>
      </c>
      <c r="P11" s="0" t="str">
        <f aca="false">TRIM(IF($M11="","",IF(VLOOKUP($M11,TBL_Inbound[],4,0)=0,"",VLOOKUP($M11,TBL_Inbound[],4,0))))</f>
        <v/>
      </c>
      <c r="Q11" s="0" t="str">
        <f aca="false">TRIM(IF($M11="","",IF(VLOOKUP($M11,TBL_Inbound[],5,0)=0,"",VLOOKUP($M11,TBL_Inbound[],5,0))))</f>
        <v/>
      </c>
      <c r="R11" s="0" t="str">
        <f aca="false">TRIM(IF($M11="","",IF(VLOOKUP($M11,TBL_Inbound[],6,0)=0,"",VLOOKUP($M11,TBL_Inbound[],6,0))))</f>
        <v/>
      </c>
      <c r="S11" s="0" t="str">
        <f aca="false">TRIM(IF(OR(R11="",R11="Hybris CUSTOM Servers"),IF(M11="","",IF(VLOOKUP(M11,TBL_Inbound[],5,0)=0,"",VLOOKUP(M11,TBL_Inbound[],5,0))),VLOOKUP(R11,OutboundDst[],2,0)))</f>
        <v/>
      </c>
      <c r="T11" s="0" t="str">
        <f aca="false">TRIM(IF($M11="","",IF(VLOOKUP($M11,TBL_Inbound[],8,0)=0,"",VLOOKUP($M11,TBL_Inbound[],8,0))))</f>
        <v/>
      </c>
      <c r="U11" s="0" t="str">
        <f aca="false">TRIM(IF($M11="","",IF(VLOOKUP($M11,TBL_Inbound[],9,0)=0,"",VLOOKUP($M11,TBL_Inbound[],9,0))))</f>
        <v/>
      </c>
      <c r="V11" s="0" t="str">
        <f aca="false">TRIM(IF($M11="","",IF(VLOOKUP($M11,TBL_Inbound[],10,0)=0,"",VLOOKUP($M11,TBL_Inbound[],10,0))))</f>
        <v/>
      </c>
      <c r="W11" s="0" t="str">
        <f aca="false">IF($M11="","",IF(VLOOKUP($M11,TBL_Inbound[],11,0)=0,"",VLOOKUP($M11,TBL_Inbound[],11,0)))</f>
        <v/>
      </c>
      <c r="X11" s="0" t="str">
        <f aca="false">TRIM(IF($M11="","",IF(VLOOKUP($M11,TBL_Inbound[],12,0)=0,"",VLOOKUP($M11,TBL_Inbound[],12,0))))</f>
        <v/>
      </c>
      <c r="Y11" s="0" t="n">
        <f aca="false">IF($M11="","",IF(VLOOKUP($M11,TBL_Inbound[],13,0)=0,"",VLOOKUP($M11,TBL_Inbound[],13,0)))</f>
        <v>1</v>
      </c>
      <c r="Z11" s="0" t="str">
        <f aca="false" t="array" ref="Z11:Z11">IF(SUM((TBL_Internal[Rule ID]&lt;&gt;"")*ISERROR(MATCH(TBL_Internal[Rule ID],$Z$1:Z10,0)))&lt;&gt;0,INDEX(TBL_Internal[Rule ID],MATCH(1,--ISERROR(IF(ISBLANK(TBL_Internal[Rule ID]),0,MATCH(TBL_Internal[Rule ID],$Z$1:Z10,0))),0),1),"")</f>
        <v>I10</v>
      </c>
      <c r="AA11" s="0" t="str">
        <f aca="false">TRIM(LOWER(IF(Z11="","",IF(VLOOKUP(Z11,TBL_Internal[],2,0)=0,"",LEFT(VLOOKUP(Z11,TBL_Internal[],2,0),1)&amp;IF(ISNUMBER(VALUE(RIGHT(VLOOKUP(Z11,TBL_Internal[],2,0),1))),RIGHT(VLOOKUP(Z11,TBL_Internal[],2,0),1),"")))))</f>
        <v/>
      </c>
      <c r="AB11" s="0" t="str">
        <f aca="false">TRIM(IF($Z11="","",IF(VLOOKUP($Z11,TBL_Internal[],3,0)=0,"",VLOOKUP($Z11,TBL_Internal[],3,0))))</f>
        <v/>
      </c>
      <c r="AC11" s="0" t="str">
        <f aca="false">TRIM(IF($Z11="","",IF(VLOOKUP($Z11,TBL_Internal[],4,0)=0,"",VLOOKUP($Z11,TBL_Internal[],4,0))))</f>
        <v/>
      </c>
      <c r="AD11" s="0" t="str">
        <f aca="false">TRIM(IF($Z11="","",IF(VLOOKUP($Z11,TBL_Internal[],5,0)=0,"",VLOOKUP($Z11,TBL_Internal[],5,0))))</f>
        <v/>
      </c>
      <c r="AE11" s="0" t="str">
        <f aca="false">TRIM(IF($Z11="","",IF(VLOOKUP($Z11,TBL_Internal[],6,0)=0,"",VLOOKUP($Z11,TBL_Internal[],6,0))))</f>
        <v/>
      </c>
      <c r="AF11" s="0" t="str">
        <f aca="false">TRIM(IF($Z11="","",IF(VLOOKUP($Z11,TBL_Internal[],7,0)=0,"",VLOOKUP($Z11,TBL_Internal[],7,0))))</f>
        <v/>
      </c>
      <c r="AG11" s="0" t="str">
        <f aca="false">TRIM(IF($Z11="","",IF(VLOOKUP($Z11,TBL_Internal[],8,0)=0,"",VLOOKUP($Z11,TBL_Internal[],8,0))))</f>
        <v/>
      </c>
      <c r="AH11" s="0" t="str">
        <f aca="false">TRIM(IF($Z11="","",IF(VLOOKUP($Z11,TBL_Internal[],9,0)=0,"",VLOOKUP($Z11,TBL_Internal[],9,0))))</f>
        <v/>
      </c>
      <c r="AI11" s="0" t="str">
        <f aca="false">TRIM(IF($Z11="","",IF(VLOOKUP($Z11,TBL_Internal[],10,0)=0,"",VLOOKUP($Z11,TBL_Internal[],10,0))))</f>
        <v/>
      </c>
      <c r="AJ11" s="0" t="str">
        <f aca="false">IF($Z11="","",IF(VLOOKUP($Z11,TBL_Internal[],11,0)=0,"",VLOOKUP($Z11,TBL_Internal[],11,0)))</f>
        <v/>
      </c>
      <c r="AK11" s="0" t="str">
        <f aca="false">TRIM(IF($Z11="","",IF(VLOOKUP($Z11,TBL_Internal[],12,0)=0,"",VLOOKUP($Z11,TBL_Internal[],12,0))))</f>
        <v>TRUE</v>
      </c>
      <c r="AN11" s="0" t="s">
        <v>236</v>
      </c>
    </row>
    <row r="12" customFormat="false" ht="15" hidden="false" customHeight="false" outlineLevel="0" collapsed="false">
      <c r="A12" s="0" t="str">
        <f aca="false" t="array" ref="A12:A12">IF(SUM((TBL_Outbound[Rule ID]&lt;&gt;"")*ISERROR(MATCH(TBL_Outbound[Rule ID],$A$1:A11,0)))&lt;&gt;0,INDEX(TBL_Outbound[Rule ID],MATCH(1,--ISERROR(IF(ISBLANK(TBL_Outbound[Rule ID]),0,MATCH(TBL_Outbound[Rule ID],$A$1:A11,0))),0),1),"")</f>
        <v>T11</v>
      </c>
      <c r="B12" s="0" t="str">
        <f aca="false">TRIM(LOWER(IF(A12="","",IF(VLOOKUP(A12,TBL_Outbound[],2,0)=0,"",LEFT(VLOOKUP(A12,TBL_Outbound[],2,0),1)&amp;IF(ISNUMBER(VALUE(RIGHT(VLOOKUP(A12,TBL_Outbound[],2,0),1))),RIGHT(VLOOKUP(A12,TBL_Outbound[],2,0),1),"")))))</f>
        <v/>
      </c>
      <c r="C12" s="0" t="str">
        <f aca="false">TRIM(IF(A12="","",IF(VLOOKUP(A12,TBL_Outbound[],3,0)=0,"",VLOOKUP(A12,TBL_Outbound[],3,0))))</f>
        <v/>
      </c>
      <c r="D12" s="0" t="str">
        <f aca="false">TRIM(IF(A12="","",IF(VLOOKUP(A12,TBL_Outbound[],4,0)=0,"",VLOOKUP(A12,TBL_Outbound[],4,0))))</f>
        <v/>
      </c>
      <c r="E12" s="0" t="str">
        <f aca="false">TRIM(IF(OR(D12="",D12="Hybris CUSTOM Servers"),IF(A12="","",IF(VLOOKUP(A12,TBL_Outbound[],5,0)=0,"",VLOOKUP(A12,TBL_Outbound[],5,0))),VLOOKUP(D12,OutboundSrc[],2,0)))</f>
        <v/>
      </c>
      <c r="F12" s="0" t="str">
        <f aca="false">TRIM(IF(A12="","",IF(VLOOKUP(A12,TBL_Outbound[],6,0)=0,"",VLOOKUP(A12,TBL_Outbound[],6,0))))</f>
        <v/>
      </c>
      <c r="G12" s="0" t="str">
        <f aca="false">TRIM(IF(A12="","",IF(VLOOKUP(A12,TBL_Outbound[],7,0)=0,"",VLOOKUP(A12,TBL_Outbound[],7,0))))</f>
        <v/>
      </c>
      <c r="H12" s="0" t="str">
        <f aca="false">TRIM(IF(A12="","",IF(VLOOKUP(A12,TBL_Outbound[],8,0)=0,"",VLOOKUP(A12,TBL_Outbound[],8,0))))</f>
        <v/>
      </c>
      <c r="I12" s="0" t="str">
        <f aca="false">TRIM(IF(A12="","",IF(VLOOKUP(A12,TBL_Outbound[],9,0)=0,"",VLOOKUP(A12,TBL_Outbound[],9,0))))</f>
        <v/>
      </c>
      <c r="J12" s="0" t="str">
        <f aca="false">TRIM(IF(A12="","",IF(VLOOKUP(A12,TBL_Outbound[],11,0)=0,"",VLOOKUP(A12,TBL_Outbound[],11,0))))</f>
        <v/>
      </c>
      <c r="K12" s="0" t="str">
        <f aca="false">IF(A12="","",IF(VLOOKUP(A12,TBL_Outbound[],12,0)=0,"",VLOOKUP(A12,TBL_Outbound[],12,0)))</f>
        <v/>
      </c>
      <c r="L12" s="0" t="str">
        <f aca="false">TRIM(IF(A12="","",IF(VLOOKUP(A12,TBL_Outbound[],13,0)=0,"",VLOOKUP(A12,TBL_Outbound[],13,0))))</f>
        <v>TRUE</v>
      </c>
      <c r="M12" s="0" t="str">
        <f aca="false" t="array" ref="M12:M12">IF(SUM((TBL_Inbound[Rule ID]&lt;&gt;"")*ISERROR(MATCH(TBL_Inbound[Rule ID],$M$1:M11,0)))&lt;&gt;0,INDEX(TBL_Inbound[Rule ID],MATCH(1,--ISERROR(IF(ISBLANK(TBL_Inbound[Rule ID]),0,MATCH(TBL_Inbound[Rule ID],$M$1:M11,0))),0),1),"")</f>
        <v>N11</v>
      </c>
      <c r="N12" s="0" t="str">
        <f aca="false">TRIM(LOWER(IF(M12="","",IF(VLOOKUP(M12,TBL_Inbound[],2,0)=0,"",LEFT(VLOOKUP(M12,TBL_Inbound[],2,0),1)&amp;IF(ISNUMBER(VALUE(RIGHT(VLOOKUP(M12,TBL_Inbound[],2,0),1))),RIGHT(VLOOKUP(M12,TBL_Inbound[],2,0),1),"")))))</f>
        <v/>
      </c>
      <c r="O12" s="0" t="str">
        <f aca="false">TRIM(IF($M12="","",IF(VLOOKUP($M12,TBL_Inbound[],3,0)=0,"",VLOOKUP($M12,TBL_Inbound[],3,0))))</f>
        <v/>
      </c>
      <c r="P12" s="0" t="str">
        <f aca="false">TRIM(IF($M12="","",IF(VLOOKUP($M12,TBL_Inbound[],4,0)=0,"",VLOOKUP($M12,TBL_Inbound[],4,0))))</f>
        <v/>
      </c>
      <c r="Q12" s="0" t="str">
        <f aca="false">TRIM(IF($M12="","",IF(VLOOKUP($M12,TBL_Inbound[],5,0)=0,"",VLOOKUP($M12,TBL_Inbound[],5,0))))</f>
        <v/>
      </c>
      <c r="R12" s="0" t="str">
        <f aca="false">TRIM(IF($M12="","",IF(VLOOKUP($M12,TBL_Inbound[],6,0)=0,"",VLOOKUP($M12,TBL_Inbound[],6,0))))</f>
        <v/>
      </c>
      <c r="S12" s="0" t="str">
        <f aca="false">TRIM(IF(OR(R12="",R12="Hybris CUSTOM Servers"),IF(M12="","",IF(VLOOKUP(M12,TBL_Inbound[],5,0)=0,"",VLOOKUP(M12,TBL_Inbound[],5,0))),VLOOKUP(R12,OutboundDst[],2,0)))</f>
        <v/>
      </c>
      <c r="T12" s="0" t="str">
        <f aca="false">TRIM(IF($M12="","",IF(VLOOKUP($M12,TBL_Inbound[],8,0)=0,"",VLOOKUP($M12,TBL_Inbound[],8,0))))</f>
        <v/>
      </c>
      <c r="U12" s="0" t="str">
        <f aca="false">TRIM(IF($M12="","",IF(VLOOKUP($M12,TBL_Inbound[],9,0)=0,"",VLOOKUP($M12,TBL_Inbound[],9,0))))</f>
        <v/>
      </c>
      <c r="V12" s="0" t="str">
        <f aca="false">TRIM(IF($M12="","",IF(VLOOKUP($M12,TBL_Inbound[],10,0)=0,"",VLOOKUP($M12,TBL_Inbound[],10,0))))</f>
        <v/>
      </c>
      <c r="W12" s="0" t="str">
        <f aca="false">IF($M12="","",IF(VLOOKUP($M12,TBL_Inbound[],11,0)=0,"",VLOOKUP($M12,TBL_Inbound[],11,0)))</f>
        <v/>
      </c>
      <c r="X12" s="0" t="str">
        <f aca="false">TRIM(IF($M12="","",IF(VLOOKUP($M12,TBL_Inbound[],12,0)=0,"",VLOOKUP($M12,TBL_Inbound[],12,0))))</f>
        <v/>
      </c>
      <c r="Y12" s="0" t="n">
        <f aca="false">IF($M12="","",IF(VLOOKUP($M12,TBL_Inbound[],13,0)=0,"",VLOOKUP($M12,TBL_Inbound[],13,0)))</f>
        <v>1</v>
      </c>
      <c r="Z12" s="0" t="str">
        <f aca="false" t="array" ref="Z12:Z12">IF(SUM((TBL_Internal[Rule ID]&lt;&gt;"")*ISERROR(MATCH(TBL_Internal[Rule ID],$Z$1:Z11,0)))&lt;&gt;0,INDEX(TBL_Internal[Rule ID],MATCH(1,--ISERROR(IF(ISBLANK(TBL_Internal[Rule ID]),0,MATCH(TBL_Internal[Rule ID],$Z$1:Z11,0))),0),1),"")</f>
        <v>I11</v>
      </c>
      <c r="AA12" s="0" t="str">
        <f aca="false">TRIM(LOWER(IF(Z12="","",IF(VLOOKUP(Z12,TBL_Internal[],2,0)=0,"",LEFT(VLOOKUP(Z12,TBL_Internal[],2,0),1)&amp;IF(ISNUMBER(VALUE(RIGHT(VLOOKUP(Z12,TBL_Internal[],2,0),1))),RIGHT(VLOOKUP(Z12,TBL_Internal[],2,0),1),"")))))</f>
        <v/>
      </c>
      <c r="AB12" s="0" t="str">
        <f aca="false">TRIM(IF($Z12="","",IF(VLOOKUP($Z12,TBL_Internal[],3,0)=0,"",VLOOKUP($Z12,TBL_Internal[],3,0))))</f>
        <v/>
      </c>
      <c r="AC12" s="0" t="str">
        <f aca="false">TRIM(IF($Z12="","",IF(VLOOKUP($Z12,TBL_Internal[],4,0)=0,"",VLOOKUP($Z12,TBL_Internal[],4,0))))</f>
        <v/>
      </c>
      <c r="AD12" s="0" t="str">
        <f aca="false">TRIM(IF($Z12="","",IF(VLOOKUP($Z12,TBL_Internal[],5,0)=0,"",VLOOKUP($Z12,TBL_Internal[],5,0))))</f>
        <v/>
      </c>
      <c r="AE12" s="0" t="str">
        <f aca="false">TRIM(IF($Z12="","",IF(VLOOKUP($Z12,TBL_Internal[],6,0)=0,"",VLOOKUP($Z12,TBL_Internal[],6,0))))</f>
        <v/>
      </c>
      <c r="AF12" s="0" t="str">
        <f aca="false">TRIM(IF($Z12="","",IF(VLOOKUP($Z12,TBL_Internal[],7,0)=0,"",VLOOKUP($Z12,TBL_Internal[],7,0))))</f>
        <v/>
      </c>
      <c r="AG12" s="0" t="str">
        <f aca="false">TRIM(IF($Z12="","",IF(VLOOKUP($Z12,TBL_Internal[],8,0)=0,"",VLOOKUP($Z12,TBL_Internal[],8,0))))</f>
        <v/>
      </c>
      <c r="AH12" s="0" t="str">
        <f aca="false">TRIM(IF($Z12="","",IF(VLOOKUP($Z12,TBL_Internal[],9,0)=0,"",VLOOKUP($Z12,TBL_Internal[],9,0))))</f>
        <v/>
      </c>
      <c r="AI12" s="0" t="str">
        <f aca="false">TRIM(IF($Z12="","",IF(VLOOKUP($Z12,TBL_Internal[],10,0)=0,"",VLOOKUP($Z12,TBL_Internal[],10,0))))</f>
        <v/>
      </c>
      <c r="AJ12" s="0" t="str">
        <f aca="false">IF($Z12="","",IF(VLOOKUP($Z12,TBL_Internal[],11,0)=0,"",VLOOKUP($Z12,TBL_Internal[],11,0)))</f>
        <v/>
      </c>
      <c r="AK12" s="0" t="str">
        <f aca="false">TRIM(IF($Z12="","",IF(VLOOKUP($Z12,TBL_Internal[],12,0)=0,"",VLOOKUP($Z12,TBL_Internal[],12,0))))</f>
        <v>TRUE</v>
      </c>
    </row>
    <row r="13" customFormat="false" ht="15" hidden="false" customHeight="false" outlineLevel="0" collapsed="false">
      <c r="A13" s="0" t="str">
        <f aca="false" t="array" ref="A13:A13">IF(SUM((TBL_Outbound[Rule ID]&lt;&gt;"")*ISERROR(MATCH(TBL_Outbound[Rule ID],$A$1:A12,0)))&lt;&gt;0,INDEX(TBL_Outbound[Rule ID],MATCH(1,--ISERROR(IF(ISBLANK(TBL_Outbound[Rule ID]),0,MATCH(TBL_Outbound[Rule ID],$A$1:A12,0))),0),1),"")</f>
        <v>T12</v>
      </c>
      <c r="B13" s="0" t="str">
        <f aca="false">TRIM(LOWER(IF(A13="","",IF(VLOOKUP(A13,TBL_Outbound[],2,0)=0,"",LEFT(VLOOKUP(A13,TBL_Outbound[],2,0),1)&amp;IF(ISNUMBER(VALUE(RIGHT(VLOOKUP(A13,TBL_Outbound[],2,0),1))),RIGHT(VLOOKUP(A13,TBL_Outbound[],2,0),1),"")))))</f>
        <v/>
      </c>
      <c r="C13" s="0" t="str">
        <f aca="false">TRIM(IF(A13="","",IF(VLOOKUP(A13,TBL_Outbound[],3,0)=0,"",VLOOKUP(A13,TBL_Outbound[],3,0))))</f>
        <v/>
      </c>
      <c r="D13" s="0" t="str">
        <f aca="false">TRIM(IF(A13="","",IF(VLOOKUP(A13,TBL_Outbound[],4,0)=0,"",VLOOKUP(A13,TBL_Outbound[],4,0))))</f>
        <v/>
      </c>
      <c r="E13" s="0" t="str">
        <f aca="false">TRIM(IF(OR(D13="",D13="Hybris CUSTOM Servers"),IF(A13="","",IF(VLOOKUP(A13,TBL_Outbound[],5,0)=0,"",VLOOKUP(A13,TBL_Outbound[],5,0))),VLOOKUP(D13,OutboundSrc[],2,0)))</f>
        <v/>
      </c>
      <c r="F13" s="0" t="str">
        <f aca="false">TRIM(IF(A13="","",IF(VLOOKUP(A13,TBL_Outbound[],6,0)=0,"",VLOOKUP(A13,TBL_Outbound[],6,0))))</f>
        <v/>
      </c>
      <c r="G13" s="0" t="str">
        <f aca="false">TRIM(IF(A13="","",IF(VLOOKUP(A13,TBL_Outbound[],7,0)=0,"",VLOOKUP(A13,TBL_Outbound[],7,0))))</f>
        <v/>
      </c>
      <c r="H13" s="0" t="str">
        <f aca="false">TRIM(IF(A13="","",IF(VLOOKUP(A13,TBL_Outbound[],8,0)=0,"",VLOOKUP(A13,TBL_Outbound[],8,0))))</f>
        <v/>
      </c>
      <c r="I13" s="0" t="str">
        <f aca="false">TRIM(IF(A13="","",IF(VLOOKUP(A13,TBL_Outbound[],9,0)=0,"",VLOOKUP(A13,TBL_Outbound[],9,0))))</f>
        <v/>
      </c>
      <c r="J13" s="0" t="str">
        <f aca="false">TRIM(IF(A13="","",IF(VLOOKUP(A13,TBL_Outbound[],11,0)=0,"",VLOOKUP(A13,TBL_Outbound[],11,0))))</f>
        <v/>
      </c>
      <c r="K13" s="0" t="str">
        <f aca="false">IF(A13="","",IF(VLOOKUP(A13,TBL_Outbound[],12,0)=0,"",VLOOKUP(A13,TBL_Outbound[],12,0)))</f>
        <v/>
      </c>
      <c r="L13" s="0" t="str">
        <f aca="false">TRIM(IF(A13="","",IF(VLOOKUP(A13,TBL_Outbound[],13,0)=0,"",VLOOKUP(A13,TBL_Outbound[],13,0))))</f>
        <v>TRUE</v>
      </c>
      <c r="M13" s="0" t="str">
        <f aca="false" t="array" ref="M13:M13">IF(SUM((TBL_Inbound[Rule ID]&lt;&gt;"")*ISERROR(MATCH(TBL_Inbound[Rule ID],$M$1:M12,0)))&lt;&gt;0,INDEX(TBL_Inbound[Rule ID],MATCH(1,--ISERROR(IF(ISBLANK(TBL_Inbound[Rule ID]),0,MATCH(TBL_Inbound[Rule ID],$M$1:M12,0))),0),1),"")</f>
        <v>N12</v>
      </c>
      <c r="N13" s="0" t="str">
        <f aca="false">TRIM(LOWER(IF(M13="","",IF(VLOOKUP(M13,TBL_Inbound[],2,0)=0,"",LEFT(VLOOKUP(M13,TBL_Inbound[],2,0),1)&amp;IF(ISNUMBER(VALUE(RIGHT(VLOOKUP(M13,TBL_Inbound[],2,0),1))),RIGHT(VLOOKUP(M13,TBL_Inbound[],2,0),1),"")))))</f>
        <v/>
      </c>
      <c r="O13" s="0" t="str">
        <f aca="false">TRIM(IF($M13="","",IF(VLOOKUP($M13,TBL_Inbound[],3,0)=0,"",VLOOKUP($M13,TBL_Inbound[],3,0))))</f>
        <v/>
      </c>
      <c r="P13" s="0" t="str">
        <f aca="false">TRIM(IF($M13="","",IF(VLOOKUP($M13,TBL_Inbound[],4,0)=0,"",VLOOKUP($M13,TBL_Inbound[],4,0))))</f>
        <v/>
      </c>
      <c r="Q13" s="0" t="str">
        <f aca="false">TRIM(IF($M13="","",IF(VLOOKUP($M13,TBL_Inbound[],5,0)=0,"",VLOOKUP($M13,TBL_Inbound[],5,0))))</f>
        <v/>
      </c>
      <c r="R13" s="0" t="str">
        <f aca="false">TRIM(IF($M13="","",IF(VLOOKUP($M13,TBL_Inbound[],6,0)=0,"",VLOOKUP($M13,TBL_Inbound[],6,0))))</f>
        <v/>
      </c>
      <c r="S13" s="0" t="str">
        <f aca="false">TRIM(IF(OR(R13="",R13="Hybris CUSTOM Servers"),IF(M13="","",IF(VLOOKUP(M13,TBL_Inbound[],5,0)=0,"",VLOOKUP(M13,TBL_Inbound[],5,0))),VLOOKUP(R13,OutboundDst[],2,0)))</f>
        <v/>
      </c>
      <c r="T13" s="0" t="str">
        <f aca="false">TRIM(IF($M13="","",IF(VLOOKUP($M13,TBL_Inbound[],8,0)=0,"",VLOOKUP($M13,TBL_Inbound[],8,0))))</f>
        <v/>
      </c>
      <c r="U13" s="0" t="str">
        <f aca="false">TRIM(IF($M13="","",IF(VLOOKUP($M13,TBL_Inbound[],9,0)=0,"",VLOOKUP($M13,TBL_Inbound[],9,0))))</f>
        <v/>
      </c>
      <c r="V13" s="0" t="str">
        <f aca="false">TRIM(IF($M13="","",IF(VLOOKUP($M13,TBL_Inbound[],10,0)=0,"",VLOOKUP($M13,TBL_Inbound[],10,0))))</f>
        <v/>
      </c>
      <c r="W13" s="0" t="str">
        <f aca="false">IF($M13="","",IF(VLOOKUP($M13,TBL_Inbound[],11,0)=0,"",VLOOKUP($M13,TBL_Inbound[],11,0)))</f>
        <v/>
      </c>
      <c r="X13" s="0" t="str">
        <f aca="false">TRIM(IF($M13="","",IF(VLOOKUP($M13,TBL_Inbound[],12,0)=0,"",VLOOKUP($M13,TBL_Inbound[],12,0))))</f>
        <v/>
      </c>
      <c r="Y13" s="0" t="n">
        <f aca="false">IF($M13="","",IF(VLOOKUP($M13,TBL_Inbound[],13,0)=0,"",VLOOKUP($M13,TBL_Inbound[],13,0)))</f>
        <v>1</v>
      </c>
      <c r="Z13" s="0" t="str">
        <f aca="false" t="array" ref="Z13:Z13">IF(SUM((TBL_Internal[Rule ID]&lt;&gt;"")*ISERROR(MATCH(TBL_Internal[Rule ID],$Z$1:Z12,0)))&lt;&gt;0,INDEX(TBL_Internal[Rule ID],MATCH(1,--ISERROR(IF(ISBLANK(TBL_Internal[Rule ID]),0,MATCH(TBL_Internal[Rule ID],$Z$1:Z12,0))),0),1),"")</f>
        <v/>
      </c>
      <c r="AA13" s="0" t="str">
        <f aca="false">TRIM(LOWER(IF(Z13="","",IF(VLOOKUP(Z13,TBL_Internal[],2,0)=0,"",LEFT(VLOOKUP(Z13,TBL_Internal[],2,0),1)&amp;IF(ISNUMBER(VALUE(RIGHT(VLOOKUP(Z13,TBL_Internal[],2,0),1))),RIGHT(VLOOKUP(Z13,TBL_Internal[],2,0),1),"")))))</f>
        <v/>
      </c>
      <c r="AB13" s="0" t="str">
        <f aca="false">TRIM(IF($Z13="","",IF(VLOOKUP($Z13,TBL_Internal[],3,0)=0,"",VLOOKUP($Z13,TBL_Internal[],3,0))))</f>
        <v/>
      </c>
      <c r="AC13" s="0" t="str">
        <f aca="false">TRIM(IF($Z13="","",IF(VLOOKUP($Z13,TBL_Internal[],4,0)=0,"",VLOOKUP($Z13,TBL_Internal[],4,0))))</f>
        <v/>
      </c>
      <c r="AD13" s="0" t="str">
        <f aca="false">TRIM(IF($Z13="","",IF(VLOOKUP($Z13,TBL_Internal[],5,0)=0,"",VLOOKUP($Z13,TBL_Internal[],5,0))))</f>
        <v/>
      </c>
      <c r="AE13" s="0" t="str">
        <f aca="false">TRIM(IF($Z13="","",IF(VLOOKUP($Z13,TBL_Internal[],6,0)=0,"",VLOOKUP($Z13,TBL_Internal[],6,0))))</f>
        <v/>
      </c>
      <c r="AF13" s="0" t="str">
        <f aca="false">TRIM(IF($Z13="","",IF(VLOOKUP($Z13,TBL_Internal[],7,0)=0,"",VLOOKUP($Z13,TBL_Internal[],7,0))))</f>
        <v/>
      </c>
      <c r="AG13" s="0" t="str">
        <f aca="false">TRIM(IF($Z13="","",IF(VLOOKUP($Z13,TBL_Internal[],8,0)=0,"",VLOOKUP($Z13,TBL_Internal[],8,0))))</f>
        <v/>
      </c>
      <c r="AH13" s="0" t="str">
        <f aca="false">TRIM(IF($Z13="","",IF(VLOOKUP($Z13,TBL_Internal[],9,0)=0,"",VLOOKUP($Z13,TBL_Internal[],9,0))))</f>
        <v/>
      </c>
      <c r="AI13" s="0" t="str">
        <f aca="false">TRIM(IF($Z13="","",IF(VLOOKUP($Z13,TBL_Internal[],10,0)=0,"",VLOOKUP($Z13,TBL_Internal[],10,0))))</f>
        <v/>
      </c>
      <c r="AJ13" s="0" t="str">
        <f aca="false">IF($Z13="","",IF(VLOOKUP($Z13,TBL_Internal[],11,0)=0,"",VLOOKUP($Z13,TBL_Internal[],11,0)))</f>
        <v/>
      </c>
      <c r="AK13" s="0" t="str">
        <f aca="false">TRIM(IF($Z13="","",IF(VLOOKUP($Z13,TBL_Internal[],12,0)=0,"",VLOOKUP($Z13,TBL_Internal[],12,0))))</f>
        <v/>
      </c>
    </row>
    <row r="14" customFormat="false" ht="15" hidden="false" customHeight="false" outlineLevel="0" collapsed="false">
      <c r="A14" s="0" t="str">
        <f aca="false" t="array" ref="A14:A14">IF(SUM((TBL_Outbound[Rule ID]&lt;&gt;"")*ISERROR(MATCH(TBL_Outbound[Rule ID],$A$1:A13,0)))&lt;&gt;0,INDEX(TBL_Outbound[Rule ID],MATCH(1,--ISERROR(IF(ISBLANK(TBL_Outbound[Rule ID]),0,MATCH(TBL_Outbound[Rule ID],$A$1:A13,0))),0),1),"")</f>
        <v>T13</v>
      </c>
      <c r="B14" s="0" t="str">
        <f aca="false">TRIM(LOWER(IF(A14="","",IF(VLOOKUP(A14,TBL_Outbound[],2,0)=0,"",LEFT(VLOOKUP(A14,TBL_Outbound[],2,0),1)&amp;IF(ISNUMBER(VALUE(RIGHT(VLOOKUP(A14,TBL_Outbound[],2,0),1))),RIGHT(VLOOKUP(A14,TBL_Outbound[],2,0),1),"")))))</f>
        <v/>
      </c>
      <c r="C14" s="0" t="str">
        <f aca="false">TRIM(IF(A14="","",IF(VLOOKUP(A14,TBL_Outbound[],3,0)=0,"",VLOOKUP(A14,TBL_Outbound[],3,0))))</f>
        <v/>
      </c>
      <c r="D14" s="0" t="str">
        <f aca="false">TRIM(IF(A14="","",IF(VLOOKUP(A14,TBL_Outbound[],4,0)=0,"",VLOOKUP(A14,TBL_Outbound[],4,0))))</f>
        <v/>
      </c>
      <c r="E14" s="0" t="str">
        <f aca="false">TRIM(IF(OR(D14="",D14="Hybris CUSTOM Servers"),IF(A14="","",IF(VLOOKUP(A14,TBL_Outbound[],5,0)=0,"",VLOOKUP(A14,TBL_Outbound[],5,0))),VLOOKUP(D14,OutboundSrc[],2,0)))</f>
        <v/>
      </c>
      <c r="F14" s="0" t="str">
        <f aca="false">TRIM(IF(A14="","",IF(VLOOKUP(A14,TBL_Outbound[],6,0)=0,"",VLOOKUP(A14,TBL_Outbound[],6,0))))</f>
        <v/>
      </c>
      <c r="G14" s="0" t="str">
        <f aca="false">TRIM(IF(A14="","",IF(VLOOKUP(A14,TBL_Outbound[],7,0)=0,"",VLOOKUP(A14,TBL_Outbound[],7,0))))</f>
        <v/>
      </c>
      <c r="H14" s="0" t="str">
        <f aca="false">TRIM(IF(A14="","",IF(VLOOKUP(A14,TBL_Outbound[],8,0)=0,"",VLOOKUP(A14,TBL_Outbound[],8,0))))</f>
        <v/>
      </c>
      <c r="I14" s="0" t="str">
        <f aca="false">TRIM(IF(A14="","",IF(VLOOKUP(A14,TBL_Outbound[],9,0)=0,"",VLOOKUP(A14,TBL_Outbound[],9,0))))</f>
        <v/>
      </c>
      <c r="J14" s="0" t="str">
        <f aca="false">TRIM(IF(A14="","",IF(VLOOKUP(A14,TBL_Outbound[],11,0)=0,"",VLOOKUP(A14,TBL_Outbound[],11,0))))</f>
        <v/>
      </c>
      <c r="K14" s="0" t="str">
        <f aca="false">IF(A14="","",IF(VLOOKUP(A14,TBL_Outbound[],12,0)=0,"",VLOOKUP(A14,TBL_Outbound[],12,0)))</f>
        <v/>
      </c>
      <c r="L14" s="0" t="str">
        <f aca="false">TRIM(IF(A14="","",IF(VLOOKUP(A14,TBL_Outbound[],13,0)=0,"",VLOOKUP(A14,TBL_Outbound[],13,0))))</f>
        <v>TRUE</v>
      </c>
      <c r="M14" s="0" t="str">
        <f aca="false" t="array" ref="M14:M14">IF(SUM((TBL_Inbound[Rule ID]&lt;&gt;"")*ISERROR(MATCH(TBL_Inbound[Rule ID],$M$1:M13,0)))&lt;&gt;0,INDEX(TBL_Inbound[Rule ID],MATCH(1,--ISERROR(IF(ISBLANK(TBL_Inbound[Rule ID]),0,MATCH(TBL_Inbound[Rule ID],$M$1:M13,0))),0),1),"")</f>
        <v>N13</v>
      </c>
      <c r="N14" s="0" t="str">
        <f aca="false">TRIM(LOWER(IF(M14="","",IF(VLOOKUP(M14,TBL_Inbound[],2,0)=0,"",LEFT(VLOOKUP(M14,TBL_Inbound[],2,0),1)&amp;IF(ISNUMBER(VALUE(RIGHT(VLOOKUP(M14,TBL_Inbound[],2,0),1))),RIGHT(VLOOKUP(M14,TBL_Inbound[],2,0),1),"")))))</f>
        <v/>
      </c>
      <c r="O14" s="0" t="str">
        <f aca="false">TRIM(IF($M14="","",IF(VLOOKUP($M14,TBL_Inbound[],3,0)=0,"",VLOOKUP($M14,TBL_Inbound[],3,0))))</f>
        <v/>
      </c>
      <c r="P14" s="0" t="str">
        <f aca="false">TRIM(IF($M14="","",IF(VLOOKUP($M14,TBL_Inbound[],4,0)=0,"",VLOOKUP($M14,TBL_Inbound[],4,0))))</f>
        <v/>
      </c>
      <c r="Q14" s="0" t="str">
        <f aca="false">TRIM(IF($M14="","",IF(VLOOKUP($M14,TBL_Inbound[],5,0)=0,"",VLOOKUP($M14,TBL_Inbound[],5,0))))</f>
        <v/>
      </c>
      <c r="R14" s="0" t="str">
        <f aca="false">TRIM(IF($M14="","",IF(VLOOKUP($M14,TBL_Inbound[],6,0)=0,"",VLOOKUP($M14,TBL_Inbound[],6,0))))</f>
        <v/>
      </c>
      <c r="S14" s="0" t="str">
        <f aca="false">TRIM(IF(OR(R14="",R14="Hybris CUSTOM Servers"),IF(M14="","",IF(VLOOKUP(M14,TBL_Inbound[],5,0)=0,"",VLOOKUP(M14,TBL_Inbound[],5,0))),VLOOKUP(R14,OutboundDst[],2,0)))</f>
        <v/>
      </c>
      <c r="T14" s="0" t="str">
        <f aca="false">TRIM(IF($M14="","",IF(VLOOKUP($M14,TBL_Inbound[],8,0)=0,"",VLOOKUP($M14,TBL_Inbound[],8,0))))</f>
        <v/>
      </c>
      <c r="U14" s="0" t="str">
        <f aca="false">TRIM(IF($M14="","",IF(VLOOKUP($M14,TBL_Inbound[],9,0)=0,"",VLOOKUP($M14,TBL_Inbound[],9,0))))</f>
        <v/>
      </c>
      <c r="V14" s="0" t="str">
        <f aca="false">TRIM(IF($M14="","",IF(VLOOKUP($M14,TBL_Inbound[],10,0)=0,"",VLOOKUP($M14,TBL_Inbound[],10,0))))</f>
        <v/>
      </c>
      <c r="W14" s="0" t="str">
        <f aca="false">IF($M14="","",IF(VLOOKUP($M14,TBL_Inbound[],11,0)=0,"",VLOOKUP($M14,TBL_Inbound[],11,0)))</f>
        <v/>
      </c>
      <c r="X14" s="0" t="str">
        <f aca="false">TRIM(IF($M14="","",IF(VLOOKUP($M14,TBL_Inbound[],12,0)=0,"",VLOOKUP($M14,TBL_Inbound[],12,0))))</f>
        <v/>
      </c>
      <c r="Y14" s="0" t="n">
        <f aca="false">IF($M14="","",IF(VLOOKUP($M14,TBL_Inbound[],13,0)=0,"",VLOOKUP($M14,TBL_Inbound[],13,0)))</f>
        <v>1</v>
      </c>
      <c r="Z14" s="0" t="str">
        <f aca="false" t="array" ref="Z14:Z14">IF(SUM((TBL_Internal[Rule ID]&lt;&gt;"")*ISERROR(MATCH(TBL_Internal[Rule ID],$Z$1:Z13,0)))&lt;&gt;0,INDEX(TBL_Internal[Rule ID],MATCH(1,--ISERROR(IF(ISBLANK(TBL_Internal[Rule ID]),0,MATCH(TBL_Internal[Rule ID],$Z$1:Z13,0))),0),1),"")</f>
        <v/>
      </c>
      <c r="AA14" s="0" t="str">
        <f aca="false">TRIM(LOWER(IF(Z14="","",IF(VLOOKUP(Z14,TBL_Internal[],2,0)=0,"",LEFT(VLOOKUP(Z14,TBL_Internal[],2,0),1)&amp;IF(ISNUMBER(VALUE(RIGHT(VLOOKUP(Z14,TBL_Internal[],2,0),1))),RIGHT(VLOOKUP(Z14,TBL_Internal[],2,0),1),"")))))</f>
        <v/>
      </c>
      <c r="AB14" s="0" t="str">
        <f aca="false">TRIM(IF($Z14="","",IF(VLOOKUP($Z14,TBL_Internal[],3,0)=0,"",VLOOKUP($Z14,TBL_Internal[],3,0))))</f>
        <v/>
      </c>
      <c r="AC14" s="0" t="str">
        <f aca="false">TRIM(IF($Z14="","",IF(VLOOKUP($Z14,TBL_Internal[],4,0)=0,"",VLOOKUP($Z14,TBL_Internal[],4,0))))</f>
        <v/>
      </c>
      <c r="AD14" s="0" t="str">
        <f aca="false">TRIM(IF($Z14="","",IF(VLOOKUP($Z14,TBL_Internal[],5,0)=0,"",VLOOKUP($Z14,TBL_Internal[],5,0))))</f>
        <v/>
      </c>
      <c r="AE14" s="0" t="str">
        <f aca="false">TRIM(IF($Z14="","",IF(VLOOKUP($Z14,TBL_Internal[],6,0)=0,"",VLOOKUP($Z14,TBL_Internal[],6,0))))</f>
        <v/>
      </c>
      <c r="AF14" s="0" t="str">
        <f aca="false">TRIM(IF($Z14="","",IF(VLOOKUP($Z14,TBL_Internal[],7,0)=0,"",VLOOKUP($Z14,TBL_Internal[],7,0))))</f>
        <v/>
      </c>
      <c r="AG14" s="0" t="str">
        <f aca="false">TRIM(IF($Z14="","",IF(VLOOKUP($Z14,TBL_Internal[],8,0)=0,"",VLOOKUP($Z14,TBL_Internal[],8,0))))</f>
        <v/>
      </c>
      <c r="AH14" s="0" t="str">
        <f aca="false">TRIM(IF($Z14="","",IF(VLOOKUP($Z14,TBL_Internal[],9,0)=0,"",VLOOKUP($Z14,TBL_Internal[],9,0))))</f>
        <v/>
      </c>
      <c r="AI14" s="0" t="str">
        <f aca="false">TRIM(IF($Z14="","",IF(VLOOKUP($Z14,TBL_Internal[],10,0)=0,"",VLOOKUP($Z14,TBL_Internal[],10,0))))</f>
        <v/>
      </c>
      <c r="AJ14" s="0" t="str">
        <f aca="false">IF($Z14="","",IF(VLOOKUP($Z14,TBL_Internal[],11,0)=0,"",VLOOKUP($Z14,TBL_Internal[],11,0)))</f>
        <v/>
      </c>
      <c r="AK14" s="0" t="str">
        <f aca="false">TRIM(IF($Z14="","",IF(VLOOKUP($Z14,TBL_Internal[],12,0)=0,"",VLOOKUP($Z14,TBL_Internal[],12,0))))</f>
        <v/>
      </c>
    </row>
    <row r="15" customFormat="false" ht="15" hidden="false" customHeight="false" outlineLevel="0" collapsed="false">
      <c r="A15" s="0" t="str">
        <f aca="false" t="array" ref="A15:A15">IF(SUM((TBL_Outbound[Rule ID]&lt;&gt;"")*ISERROR(MATCH(TBL_Outbound[Rule ID],$A$1:A14,0)))&lt;&gt;0,INDEX(TBL_Outbound[Rule ID],MATCH(1,--ISERROR(IF(ISBLANK(TBL_Outbound[Rule ID]),0,MATCH(TBL_Outbound[Rule ID],$A$1:A14,0))),0),1),"")</f>
        <v>T14</v>
      </c>
      <c r="B15" s="0" t="str">
        <f aca="false">TRIM(LOWER(IF(A15="","",IF(VLOOKUP(A15,TBL_Outbound[],2,0)=0,"",LEFT(VLOOKUP(A15,TBL_Outbound[],2,0),1)&amp;IF(ISNUMBER(VALUE(RIGHT(VLOOKUP(A15,TBL_Outbound[],2,0),1))),RIGHT(VLOOKUP(A15,TBL_Outbound[],2,0),1),"")))))</f>
        <v/>
      </c>
      <c r="C15" s="0" t="str">
        <f aca="false">TRIM(IF(A15="","",IF(VLOOKUP(A15,TBL_Outbound[],3,0)=0,"",VLOOKUP(A15,TBL_Outbound[],3,0))))</f>
        <v/>
      </c>
      <c r="D15" s="0" t="str">
        <f aca="false">TRIM(IF(A15="","",IF(VLOOKUP(A15,TBL_Outbound[],4,0)=0,"",VLOOKUP(A15,TBL_Outbound[],4,0))))</f>
        <v/>
      </c>
      <c r="E15" s="0" t="str">
        <f aca="false">TRIM(IF(OR(D15="",D15="Hybris CUSTOM Servers"),IF(A15="","",IF(VLOOKUP(A15,TBL_Outbound[],5,0)=0,"",VLOOKUP(A15,TBL_Outbound[],5,0))),VLOOKUP(D15,OutboundSrc[],2,0)))</f>
        <v/>
      </c>
      <c r="F15" s="0" t="str">
        <f aca="false">TRIM(IF(A15="","",IF(VLOOKUP(A15,TBL_Outbound[],6,0)=0,"",VLOOKUP(A15,TBL_Outbound[],6,0))))</f>
        <v/>
      </c>
      <c r="G15" s="0" t="str">
        <f aca="false">TRIM(IF(A15="","",IF(VLOOKUP(A15,TBL_Outbound[],7,0)=0,"",VLOOKUP(A15,TBL_Outbound[],7,0))))</f>
        <v/>
      </c>
      <c r="H15" s="0" t="str">
        <f aca="false">TRIM(IF(A15="","",IF(VLOOKUP(A15,TBL_Outbound[],8,0)=0,"",VLOOKUP(A15,TBL_Outbound[],8,0))))</f>
        <v/>
      </c>
      <c r="I15" s="0" t="str">
        <f aca="false">TRIM(IF(A15="","",IF(VLOOKUP(A15,TBL_Outbound[],9,0)=0,"",VLOOKUP(A15,TBL_Outbound[],9,0))))</f>
        <v/>
      </c>
      <c r="J15" s="0" t="str">
        <f aca="false">TRIM(IF(A15="","",IF(VLOOKUP(A15,TBL_Outbound[],11,0)=0,"",VLOOKUP(A15,TBL_Outbound[],11,0))))</f>
        <v/>
      </c>
      <c r="K15" s="0" t="str">
        <f aca="false">IF(A15="","",IF(VLOOKUP(A15,TBL_Outbound[],12,0)=0,"",VLOOKUP(A15,TBL_Outbound[],12,0)))</f>
        <v/>
      </c>
      <c r="L15" s="0" t="str">
        <f aca="false">TRIM(IF(A15="","",IF(VLOOKUP(A15,TBL_Outbound[],13,0)=0,"",VLOOKUP(A15,TBL_Outbound[],13,0))))</f>
        <v>TRUE</v>
      </c>
      <c r="M15" s="0" t="str">
        <f aca="false" t="array" ref="M15:M15">IF(SUM((TBL_Inbound[Rule ID]&lt;&gt;"")*ISERROR(MATCH(TBL_Inbound[Rule ID],$M$1:M14,0)))&lt;&gt;0,INDEX(TBL_Inbound[Rule ID],MATCH(1,--ISERROR(IF(ISBLANK(TBL_Inbound[Rule ID]),0,MATCH(TBL_Inbound[Rule ID],$M$1:M14,0))),0),1),"")</f>
        <v>N16</v>
      </c>
      <c r="N15" s="0" t="str">
        <f aca="false">TRIM(LOWER(IF(M15="","",IF(VLOOKUP(M15,TBL_Inbound[],2,0)=0,"",LEFT(VLOOKUP(M15,TBL_Inbound[],2,0),1)&amp;IF(ISNUMBER(VALUE(RIGHT(VLOOKUP(M15,TBL_Inbound[],2,0),1))),RIGHT(VLOOKUP(M15,TBL_Inbound[],2,0),1),"")))))</f>
        <v/>
      </c>
      <c r="O15" s="0" t="str">
        <f aca="false">TRIM(IF($M15="","",IF(VLOOKUP($M15,TBL_Inbound[],3,0)=0,"",VLOOKUP($M15,TBL_Inbound[],3,0))))</f>
        <v/>
      </c>
      <c r="P15" s="0" t="str">
        <f aca="false">TRIM(IF($M15="","",IF(VLOOKUP($M15,TBL_Inbound[],4,0)=0,"",VLOOKUP($M15,TBL_Inbound[],4,0))))</f>
        <v/>
      </c>
      <c r="Q15" s="0" t="str">
        <f aca="false">TRIM(IF($M15="","",IF(VLOOKUP($M15,TBL_Inbound[],5,0)=0,"",VLOOKUP($M15,TBL_Inbound[],5,0))))</f>
        <v/>
      </c>
      <c r="R15" s="0" t="str">
        <f aca="false">TRIM(IF($M15="","",IF(VLOOKUP($M15,TBL_Inbound[],6,0)=0,"",VLOOKUP($M15,TBL_Inbound[],6,0))))</f>
        <v/>
      </c>
      <c r="S15" s="0" t="str">
        <f aca="false">TRIM(IF(OR(R15="",R15="Hybris CUSTOM Servers"),IF(M15="","",IF(VLOOKUP(M15,TBL_Inbound[],5,0)=0,"",VLOOKUP(M15,TBL_Inbound[],5,0))),VLOOKUP(R15,OutboundDst[],2,0)))</f>
        <v/>
      </c>
      <c r="T15" s="0" t="str">
        <f aca="false">TRIM(IF($M15="","",IF(VLOOKUP($M15,TBL_Inbound[],8,0)=0,"",VLOOKUP($M15,TBL_Inbound[],8,0))))</f>
        <v/>
      </c>
      <c r="U15" s="0" t="str">
        <f aca="false">TRIM(IF($M15="","",IF(VLOOKUP($M15,TBL_Inbound[],9,0)=0,"",VLOOKUP($M15,TBL_Inbound[],9,0))))</f>
        <v/>
      </c>
      <c r="V15" s="0" t="str">
        <f aca="false">TRIM(IF($M15="","",IF(VLOOKUP($M15,TBL_Inbound[],10,0)=0,"",VLOOKUP($M15,TBL_Inbound[],10,0))))</f>
        <v/>
      </c>
      <c r="W15" s="0" t="str">
        <f aca="false">IF($M15="","",IF(VLOOKUP($M15,TBL_Inbound[],11,0)=0,"",VLOOKUP($M15,TBL_Inbound[],11,0)))</f>
        <v/>
      </c>
      <c r="X15" s="0" t="str">
        <f aca="false">TRIM(IF($M15="","",IF(VLOOKUP($M15,TBL_Inbound[],12,0)=0,"",VLOOKUP($M15,TBL_Inbound[],12,0))))</f>
        <v/>
      </c>
      <c r="Y15" s="0" t="n">
        <f aca="false">IF($M15="","",IF(VLOOKUP($M15,TBL_Inbound[],13,0)=0,"",VLOOKUP($M15,TBL_Inbound[],13,0)))</f>
        <v>1</v>
      </c>
      <c r="Z15" s="0" t="str">
        <f aca="false" t="array" ref="Z15:Z15">IF(SUM((TBL_Internal[Rule ID]&lt;&gt;"")*ISERROR(MATCH(TBL_Internal[Rule ID],$Z$1:Z14,0)))&lt;&gt;0,INDEX(TBL_Internal[Rule ID],MATCH(1,--ISERROR(IF(ISBLANK(TBL_Internal[Rule ID]),0,MATCH(TBL_Internal[Rule ID],$Z$1:Z14,0))),0),1),"")</f>
        <v/>
      </c>
      <c r="AA15" s="0" t="str">
        <f aca="false">TRIM(LOWER(IF(Z15="","",IF(VLOOKUP(Z15,TBL_Internal[],2,0)=0,"",LEFT(VLOOKUP(Z15,TBL_Internal[],2,0),1)&amp;IF(ISNUMBER(VALUE(RIGHT(VLOOKUP(Z15,TBL_Internal[],2,0),1))),RIGHT(VLOOKUP(Z15,TBL_Internal[],2,0),1),"")))))</f>
        <v/>
      </c>
      <c r="AB15" s="0" t="str">
        <f aca="false">TRIM(IF($Z15="","",IF(VLOOKUP($Z15,TBL_Internal[],3,0)=0,"",VLOOKUP($Z15,TBL_Internal[],3,0))))</f>
        <v/>
      </c>
      <c r="AC15" s="0" t="str">
        <f aca="false">TRIM(IF($Z15="","",IF(VLOOKUP($Z15,TBL_Internal[],4,0)=0,"",VLOOKUP($Z15,TBL_Internal[],4,0))))</f>
        <v/>
      </c>
      <c r="AD15" s="0" t="str">
        <f aca="false">TRIM(IF($Z15="","",IF(VLOOKUP($Z15,TBL_Internal[],5,0)=0,"",VLOOKUP($Z15,TBL_Internal[],5,0))))</f>
        <v/>
      </c>
      <c r="AE15" s="0" t="str">
        <f aca="false">TRIM(IF($Z15="","",IF(VLOOKUP($Z15,TBL_Internal[],6,0)=0,"",VLOOKUP($Z15,TBL_Internal[],6,0))))</f>
        <v/>
      </c>
      <c r="AF15" s="0" t="str">
        <f aca="false">TRIM(IF($Z15="","",IF(VLOOKUP($Z15,TBL_Internal[],7,0)=0,"",VLOOKUP($Z15,TBL_Internal[],7,0))))</f>
        <v/>
      </c>
      <c r="AG15" s="0" t="str">
        <f aca="false">TRIM(IF($Z15="","",IF(VLOOKUP($Z15,TBL_Internal[],8,0)=0,"",VLOOKUP($Z15,TBL_Internal[],8,0))))</f>
        <v/>
      </c>
      <c r="AH15" s="0" t="str">
        <f aca="false">TRIM(IF($Z15="","",IF(VLOOKUP($Z15,TBL_Internal[],9,0)=0,"",VLOOKUP($Z15,TBL_Internal[],9,0))))</f>
        <v/>
      </c>
      <c r="AI15" s="0" t="str">
        <f aca="false">TRIM(IF($Z15="","",IF(VLOOKUP($Z15,TBL_Internal[],10,0)=0,"",VLOOKUP($Z15,TBL_Internal[],10,0))))</f>
        <v/>
      </c>
      <c r="AJ15" s="0" t="str">
        <f aca="false">IF($Z15="","",IF(VLOOKUP($Z15,TBL_Internal[],11,0)=0,"",VLOOKUP($Z15,TBL_Internal[],11,0)))</f>
        <v/>
      </c>
      <c r="AK15" s="0" t="str">
        <f aca="false">TRIM(IF($Z15="","",IF(VLOOKUP($Z15,TBL_Internal[],12,0)=0,"",VLOOKUP($Z15,TBL_Internal[],12,0))))</f>
        <v/>
      </c>
    </row>
    <row r="16" customFormat="false" ht="15" hidden="false" customHeight="false" outlineLevel="0" collapsed="false">
      <c r="A16" s="0" t="str">
        <f aca="false" t="array" ref="A16:A16">IF(SUM((TBL_Outbound[Rule ID]&lt;&gt;"")*ISERROR(MATCH(TBL_Outbound[Rule ID],$A$1:A15,0)))&lt;&gt;0,INDEX(TBL_Outbound[Rule ID],MATCH(1,--ISERROR(IF(ISBLANK(TBL_Outbound[Rule ID]),0,MATCH(TBL_Outbound[Rule ID],$A$1:A15,0))),0),1),"")</f>
        <v>T15</v>
      </c>
      <c r="B16" s="0" t="str">
        <f aca="false">TRIM(LOWER(IF(A16="","",IF(VLOOKUP(A16,TBL_Outbound[],2,0)=0,"",LEFT(VLOOKUP(A16,TBL_Outbound[],2,0),1)&amp;IF(ISNUMBER(VALUE(RIGHT(VLOOKUP(A16,TBL_Outbound[],2,0),1))),RIGHT(VLOOKUP(A16,TBL_Outbound[],2,0),1),"")))))</f>
        <v/>
      </c>
      <c r="C16" s="0" t="str">
        <f aca="false">TRIM(IF(A16="","",IF(VLOOKUP(A16,TBL_Outbound[],3,0)=0,"",VLOOKUP(A16,TBL_Outbound[],3,0))))</f>
        <v/>
      </c>
      <c r="D16" s="0" t="str">
        <f aca="false">TRIM(IF(A16="","",IF(VLOOKUP(A16,TBL_Outbound[],4,0)=0,"",VLOOKUP(A16,TBL_Outbound[],4,0))))</f>
        <v/>
      </c>
      <c r="E16" s="0" t="str">
        <f aca="false">TRIM(IF(OR(D16="",D16="Hybris CUSTOM Servers"),IF(A16="","",IF(VLOOKUP(A16,TBL_Outbound[],5,0)=0,"",VLOOKUP(A16,TBL_Outbound[],5,0))),VLOOKUP(D16,OutboundSrc[],2,0)))</f>
        <v/>
      </c>
      <c r="F16" s="0" t="str">
        <f aca="false">TRIM(IF(A16="","",IF(VLOOKUP(A16,TBL_Outbound[],6,0)=0,"",VLOOKUP(A16,TBL_Outbound[],6,0))))</f>
        <v/>
      </c>
      <c r="G16" s="0" t="str">
        <f aca="false">TRIM(IF(A16="","",IF(VLOOKUP(A16,TBL_Outbound[],7,0)=0,"",VLOOKUP(A16,TBL_Outbound[],7,0))))</f>
        <v/>
      </c>
      <c r="H16" s="0" t="str">
        <f aca="false">TRIM(IF(A16="","",IF(VLOOKUP(A16,TBL_Outbound[],8,0)=0,"",VLOOKUP(A16,TBL_Outbound[],8,0))))</f>
        <v/>
      </c>
      <c r="I16" s="0" t="str">
        <f aca="false">TRIM(IF(A16="","",IF(VLOOKUP(A16,TBL_Outbound[],9,0)=0,"",VLOOKUP(A16,TBL_Outbound[],9,0))))</f>
        <v/>
      </c>
      <c r="J16" s="0" t="str">
        <f aca="false">TRIM(IF(A16="","",IF(VLOOKUP(A16,TBL_Outbound[],11,0)=0,"",VLOOKUP(A16,TBL_Outbound[],11,0))))</f>
        <v/>
      </c>
      <c r="K16" s="0" t="str">
        <f aca="false">IF(A16="","",IF(VLOOKUP(A16,TBL_Outbound[],12,0)=0,"",VLOOKUP(A16,TBL_Outbound[],12,0)))</f>
        <v/>
      </c>
      <c r="L16" s="0" t="str">
        <f aca="false">TRIM(IF(A16="","",IF(VLOOKUP(A16,TBL_Outbound[],13,0)=0,"",VLOOKUP(A16,TBL_Outbound[],13,0))))</f>
        <v>TRUE</v>
      </c>
      <c r="M16" s="0" t="str">
        <f aca="false" t="array" ref="M16:M16">IF(SUM((TBL_Inbound[Rule ID]&lt;&gt;"")*ISERROR(MATCH(TBL_Inbound[Rule ID],$M$1:M15,0)))&lt;&gt;0,INDEX(TBL_Inbound[Rule ID],MATCH(1,--ISERROR(IF(ISBLANK(TBL_Inbound[Rule ID]),0,MATCH(TBL_Inbound[Rule ID],$M$1:M15,0))),0),1),"")</f>
        <v>N17</v>
      </c>
      <c r="N16" s="0" t="str">
        <f aca="false">TRIM(LOWER(IF(M16="","",IF(VLOOKUP(M16,TBL_Inbound[],2,0)=0,"",LEFT(VLOOKUP(M16,TBL_Inbound[],2,0),1)&amp;IF(ISNUMBER(VALUE(RIGHT(VLOOKUP(M16,TBL_Inbound[],2,0),1))),RIGHT(VLOOKUP(M16,TBL_Inbound[],2,0),1),"")))))</f>
        <v/>
      </c>
      <c r="O16" s="0" t="str">
        <f aca="false">TRIM(IF($M16="","",IF(VLOOKUP($M16,TBL_Inbound[],3,0)=0,"",VLOOKUP($M16,TBL_Inbound[],3,0))))</f>
        <v/>
      </c>
      <c r="P16" s="0" t="str">
        <f aca="false">TRIM(IF($M16="","",IF(VLOOKUP($M16,TBL_Inbound[],4,0)=0,"",VLOOKUP($M16,TBL_Inbound[],4,0))))</f>
        <v/>
      </c>
      <c r="Q16" s="0" t="str">
        <f aca="false">TRIM(IF($M16="","",IF(VLOOKUP($M16,TBL_Inbound[],5,0)=0,"",VLOOKUP($M16,TBL_Inbound[],5,0))))</f>
        <v/>
      </c>
      <c r="R16" s="0" t="str">
        <f aca="false">TRIM(IF($M16="","",IF(VLOOKUP($M16,TBL_Inbound[],6,0)=0,"",VLOOKUP($M16,TBL_Inbound[],6,0))))</f>
        <v/>
      </c>
      <c r="S16" s="0" t="str">
        <f aca="false">TRIM(IF(OR(R16="",R16="Hybris CUSTOM Servers"),IF(M16="","",IF(VLOOKUP(M16,TBL_Inbound[],5,0)=0,"",VLOOKUP(M16,TBL_Inbound[],5,0))),VLOOKUP(R16,OutboundDst[],2,0)))</f>
        <v/>
      </c>
      <c r="T16" s="0" t="str">
        <f aca="false">TRIM(IF($M16="","",IF(VLOOKUP($M16,TBL_Inbound[],8,0)=0,"",VLOOKUP($M16,TBL_Inbound[],8,0))))</f>
        <v/>
      </c>
      <c r="U16" s="0" t="str">
        <f aca="false">TRIM(IF($M16="","",IF(VLOOKUP($M16,TBL_Inbound[],9,0)=0,"",VLOOKUP($M16,TBL_Inbound[],9,0))))</f>
        <v/>
      </c>
      <c r="V16" s="0" t="str">
        <f aca="false">TRIM(IF($M16="","",IF(VLOOKUP($M16,TBL_Inbound[],10,0)=0,"",VLOOKUP($M16,TBL_Inbound[],10,0))))</f>
        <v/>
      </c>
      <c r="W16" s="0" t="str">
        <f aca="false">IF($M16="","",IF(VLOOKUP($M16,TBL_Inbound[],11,0)=0,"",VLOOKUP($M16,TBL_Inbound[],11,0)))</f>
        <v/>
      </c>
      <c r="X16" s="0" t="str">
        <f aca="false">TRIM(IF($M16="","",IF(VLOOKUP($M16,TBL_Inbound[],12,0)=0,"",VLOOKUP($M16,TBL_Inbound[],12,0))))</f>
        <v/>
      </c>
      <c r="Y16" s="0" t="n">
        <f aca="false">IF($M16="","",IF(VLOOKUP($M16,TBL_Inbound[],13,0)=0,"",VLOOKUP($M16,TBL_Inbound[],13,0)))</f>
        <v>1</v>
      </c>
      <c r="Z16" s="0" t="str">
        <f aca="false" t="array" ref="Z16:Z16">IF(SUM((TBL_Internal[Rule ID]&lt;&gt;"")*ISERROR(MATCH(TBL_Internal[Rule ID],$Z$1:Z15,0)))&lt;&gt;0,INDEX(TBL_Internal[Rule ID],MATCH(1,--ISERROR(IF(ISBLANK(TBL_Internal[Rule ID]),0,MATCH(TBL_Internal[Rule ID],$Z$1:Z15,0))),0),1),"")</f>
        <v/>
      </c>
      <c r="AA16" s="0" t="str">
        <f aca="false">TRIM(LOWER(IF(Z16="","",IF(VLOOKUP(Z16,TBL_Internal[],2,0)=0,"",LEFT(VLOOKUP(Z16,TBL_Internal[],2,0),1)&amp;IF(ISNUMBER(VALUE(RIGHT(VLOOKUP(Z16,TBL_Internal[],2,0),1))),RIGHT(VLOOKUP(Z16,TBL_Internal[],2,0),1),"")))))</f>
        <v/>
      </c>
      <c r="AB16" s="0" t="str">
        <f aca="false">TRIM(IF($Z16="","",IF(VLOOKUP($Z16,TBL_Internal[],3,0)=0,"",VLOOKUP($Z16,TBL_Internal[],3,0))))</f>
        <v/>
      </c>
      <c r="AC16" s="0" t="str">
        <f aca="false">TRIM(IF($Z16="","",IF(VLOOKUP($Z16,TBL_Internal[],4,0)=0,"",VLOOKUP($Z16,TBL_Internal[],4,0))))</f>
        <v/>
      </c>
      <c r="AD16" s="0" t="str">
        <f aca="false">TRIM(IF($Z16="","",IF(VLOOKUP($Z16,TBL_Internal[],5,0)=0,"",VLOOKUP($Z16,TBL_Internal[],5,0))))</f>
        <v/>
      </c>
      <c r="AE16" s="0" t="str">
        <f aca="false">TRIM(IF($Z16="","",IF(VLOOKUP($Z16,TBL_Internal[],6,0)=0,"",VLOOKUP($Z16,TBL_Internal[],6,0))))</f>
        <v/>
      </c>
      <c r="AF16" s="0" t="str">
        <f aca="false">TRIM(IF($Z16="","",IF(VLOOKUP($Z16,TBL_Internal[],7,0)=0,"",VLOOKUP($Z16,TBL_Internal[],7,0))))</f>
        <v/>
      </c>
      <c r="AG16" s="0" t="str">
        <f aca="false">TRIM(IF($Z16="","",IF(VLOOKUP($Z16,TBL_Internal[],8,0)=0,"",VLOOKUP($Z16,TBL_Internal[],8,0))))</f>
        <v/>
      </c>
      <c r="AH16" s="0" t="str">
        <f aca="false">TRIM(IF($Z16="","",IF(VLOOKUP($Z16,TBL_Internal[],9,0)=0,"",VLOOKUP($Z16,TBL_Internal[],9,0))))</f>
        <v/>
      </c>
      <c r="AI16" s="0" t="str">
        <f aca="false">TRIM(IF($Z16="","",IF(VLOOKUP($Z16,TBL_Internal[],10,0)=0,"",VLOOKUP($Z16,TBL_Internal[],10,0))))</f>
        <v/>
      </c>
      <c r="AJ16" s="0" t="str">
        <f aca="false">IF($Z16="","",IF(VLOOKUP($Z16,TBL_Internal[],11,0)=0,"",VLOOKUP($Z16,TBL_Internal[],11,0)))</f>
        <v/>
      </c>
      <c r="AK16" s="0" t="str">
        <f aca="false">TRIM(IF($Z16="","",IF(VLOOKUP($Z16,TBL_Internal[],12,0)=0,"",VLOOKUP($Z16,TBL_Internal[],12,0))))</f>
        <v/>
      </c>
    </row>
    <row r="17" customFormat="false" ht="15" hidden="false" customHeight="false" outlineLevel="0" collapsed="false">
      <c r="A17" s="0" t="str">
        <f aca="false" t="array" ref="A17:A17">IF(SUM((TBL_Outbound[Rule ID]&lt;&gt;"")*ISERROR(MATCH(TBL_Outbound[Rule ID],$A$1:A16,0)))&lt;&gt;0,INDEX(TBL_Outbound[Rule ID],MATCH(1,--ISERROR(IF(ISBLANK(TBL_Outbound[Rule ID]),0,MATCH(TBL_Outbound[Rule ID],$A$1:A16,0))),0),1),"")</f>
        <v>T16</v>
      </c>
      <c r="B17" s="0" t="str">
        <f aca="false">TRIM(LOWER(IF(A17="","",IF(VLOOKUP(A17,TBL_Outbound[],2,0)=0,"",LEFT(VLOOKUP(A17,TBL_Outbound[],2,0),1)&amp;IF(ISNUMBER(VALUE(RIGHT(VLOOKUP(A17,TBL_Outbound[],2,0),1))),RIGHT(VLOOKUP(A17,TBL_Outbound[],2,0),1),"")))))</f>
        <v/>
      </c>
      <c r="C17" s="0" t="str">
        <f aca="false">TRIM(IF(A17="","",IF(VLOOKUP(A17,TBL_Outbound[],3,0)=0,"",VLOOKUP(A17,TBL_Outbound[],3,0))))</f>
        <v/>
      </c>
      <c r="D17" s="0" t="str">
        <f aca="false">TRIM(IF(A17="","",IF(VLOOKUP(A17,TBL_Outbound[],4,0)=0,"",VLOOKUP(A17,TBL_Outbound[],4,0))))</f>
        <v/>
      </c>
      <c r="E17" s="0" t="str">
        <f aca="false">TRIM(IF(OR(D17="",D17="Hybris CUSTOM Servers"),IF(A17="","",IF(VLOOKUP(A17,TBL_Outbound[],5,0)=0,"",VLOOKUP(A17,TBL_Outbound[],5,0))),VLOOKUP(D17,OutboundSrc[],2,0)))</f>
        <v/>
      </c>
      <c r="F17" s="0" t="str">
        <f aca="false">TRIM(IF(A17="","",IF(VLOOKUP(A17,TBL_Outbound[],6,0)=0,"",VLOOKUP(A17,TBL_Outbound[],6,0))))</f>
        <v/>
      </c>
      <c r="G17" s="0" t="str">
        <f aca="false">TRIM(IF(A17="","",IF(VLOOKUP(A17,TBL_Outbound[],7,0)=0,"",VLOOKUP(A17,TBL_Outbound[],7,0))))</f>
        <v/>
      </c>
      <c r="H17" s="0" t="str">
        <f aca="false">TRIM(IF(A17="","",IF(VLOOKUP(A17,TBL_Outbound[],8,0)=0,"",VLOOKUP(A17,TBL_Outbound[],8,0))))</f>
        <v/>
      </c>
      <c r="I17" s="0" t="str">
        <f aca="false">TRIM(IF(A17="","",IF(VLOOKUP(A17,TBL_Outbound[],9,0)=0,"",VLOOKUP(A17,TBL_Outbound[],9,0))))</f>
        <v/>
      </c>
      <c r="J17" s="0" t="str">
        <f aca="false">TRIM(IF(A17="","",IF(VLOOKUP(A17,TBL_Outbound[],11,0)=0,"",VLOOKUP(A17,TBL_Outbound[],11,0))))</f>
        <v/>
      </c>
      <c r="K17" s="0" t="str">
        <f aca="false">IF(A17="","",IF(VLOOKUP(A17,TBL_Outbound[],12,0)=0,"",VLOOKUP(A17,TBL_Outbound[],12,0)))</f>
        <v/>
      </c>
      <c r="L17" s="0" t="str">
        <f aca="false">TRIM(IF(A17="","",IF(VLOOKUP(A17,TBL_Outbound[],13,0)=0,"",VLOOKUP(A17,TBL_Outbound[],13,0))))</f>
        <v>TRUE</v>
      </c>
      <c r="M17" s="0" t="str">
        <f aca="false" t="array" ref="M17:M17">IF(SUM((TBL_Inbound[Rule ID]&lt;&gt;"")*ISERROR(MATCH(TBL_Inbound[Rule ID],$M$1:M16,0)))&lt;&gt;0,INDEX(TBL_Inbound[Rule ID],MATCH(1,--ISERROR(IF(ISBLANK(TBL_Inbound[Rule ID]),0,MATCH(TBL_Inbound[Rule ID],$M$1:M16,0))),0),1),"")</f>
        <v>N21</v>
      </c>
      <c r="N17" s="0" t="str">
        <f aca="false">TRIM(LOWER(IF(M17="","",IF(VLOOKUP(M17,TBL_Inbound[],2,0)=0,"",LEFT(VLOOKUP(M17,TBL_Inbound[],2,0),1)&amp;IF(ISNUMBER(VALUE(RIGHT(VLOOKUP(M17,TBL_Inbound[],2,0),1))),RIGHT(VLOOKUP(M17,TBL_Inbound[],2,0),1),"")))))</f>
        <v/>
      </c>
      <c r="O17" s="0" t="str">
        <f aca="false">TRIM(IF($M17="","",IF(VLOOKUP($M17,TBL_Inbound[],3,0)=0,"",VLOOKUP($M17,TBL_Inbound[],3,0))))</f>
        <v/>
      </c>
      <c r="P17" s="0" t="str">
        <f aca="false">TRIM(IF($M17="","",IF(VLOOKUP($M17,TBL_Inbound[],4,0)=0,"",VLOOKUP($M17,TBL_Inbound[],4,0))))</f>
        <v/>
      </c>
      <c r="Q17" s="0" t="str">
        <f aca="false">TRIM(IF($M17="","",IF(VLOOKUP($M17,TBL_Inbound[],5,0)=0,"",VLOOKUP($M17,TBL_Inbound[],5,0))))</f>
        <v/>
      </c>
      <c r="R17" s="0" t="str">
        <f aca="false">TRIM(IF($M17="","",IF(VLOOKUP($M17,TBL_Inbound[],6,0)=0,"",VLOOKUP($M17,TBL_Inbound[],6,0))))</f>
        <v/>
      </c>
      <c r="S17" s="0" t="str">
        <f aca="false">TRIM(IF(OR(R17="",R17="Hybris CUSTOM Servers"),IF(M17="","",IF(VLOOKUP(M17,TBL_Inbound[],5,0)=0,"",VLOOKUP(M17,TBL_Inbound[],5,0))),VLOOKUP(R17,OutboundDst[],2,0)))</f>
        <v/>
      </c>
      <c r="T17" s="0" t="str">
        <f aca="false">TRIM(IF($M17="","",IF(VLOOKUP($M17,TBL_Inbound[],8,0)=0,"",VLOOKUP($M17,TBL_Inbound[],8,0))))</f>
        <v/>
      </c>
      <c r="U17" s="0" t="str">
        <f aca="false">TRIM(IF($M17="","",IF(VLOOKUP($M17,TBL_Inbound[],9,0)=0,"",VLOOKUP($M17,TBL_Inbound[],9,0))))</f>
        <v/>
      </c>
      <c r="V17" s="0" t="str">
        <f aca="false">TRIM(IF($M17="","",IF(VLOOKUP($M17,TBL_Inbound[],10,0)=0,"",VLOOKUP($M17,TBL_Inbound[],10,0))))</f>
        <v/>
      </c>
      <c r="W17" s="0" t="str">
        <f aca="false">IF($M17="","",IF(VLOOKUP($M17,TBL_Inbound[],11,0)=0,"",VLOOKUP($M17,TBL_Inbound[],11,0)))</f>
        <v/>
      </c>
      <c r="X17" s="0" t="str">
        <f aca="false">TRIM(IF($M17="","",IF(VLOOKUP($M17,TBL_Inbound[],12,0)=0,"",VLOOKUP($M17,TBL_Inbound[],12,0))))</f>
        <v/>
      </c>
      <c r="Y17" s="0" t="n">
        <f aca="false">IF($M17="","",IF(VLOOKUP($M17,TBL_Inbound[],13,0)=0,"",VLOOKUP($M17,TBL_Inbound[],13,0)))</f>
        <v>1</v>
      </c>
      <c r="Z17" s="0" t="str">
        <f aca="false" t="array" ref="Z17:Z17">IF(SUM((TBL_Internal[Rule ID]&lt;&gt;"")*ISERROR(MATCH(TBL_Internal[Rule ID],$Z$1:Z16,0)))&lt;&gt;0,INDEX(TBL_Internal[Rule ID],MATCH(1,--ISERROR(IF(ISBLANK(TBL_Internal[Rule ID]),0,MATCH(TBL_Internal[Rule ID],$Z$1:Z16,0))),0),1),"")</f>
        <v/>
      </c>
      <c r="AA17" s="0" t="str">
        <f aca="false">TRIM(LOWER(IF(Z17="","",IF(VLOOKUP(Z17,TBL_Internal[],2,0)=0,"",LEFT(VLOOKUP(Z17,TBL_Internal[],2,0),1)&amp;IF(ISNUMBER(VALUE(RIGHT(VLOOKUP(Z17,TBL_Internal[],2,0),1))),RIGHT(VLOOKUP(Z17,TBL_Internal[],2,0),1),"")))))</f>
        <v/>
      </c>
      <c r="AB17" s="0" t="str">
        <f aca="false">TRIM(IF($Z17="","",IF(VLOOKUP($Z17,TBL_Internal[],3,0)=0,"",VLOOKUP($Z17,TBL_Internal[],3,0))))</f>
        <v/>
      </c>
      <c r="AC17" s="0" t="str">
        <f aca="false">TRIM(IF($Z17="","",IF(VLOOKUP($Z17,TBL_Internal[],4,0)=0,"",VLOOKUP($Z17,TBL_Internal[],4,0))))</f>
        <v/>
      </c>
      <c r="AD17" s="0" t="str">
        <f aca="false">TRIM(IF($Z17="","",IF(VLOOKUP($Z17,TBL_Internal[],5,0)=0,"",VLOOKUP($Z17,TBL_Internal[],5,0))))</f>
        <v/>
      </c>
      <c r="AE17" s="0" t="str">
        <f aca="false">TRIM(IF($Z17="","",IF(VLOOKUP($Z17,TBL_Internal[],6,0)=0,"",VLOOKUP($Z17,TBL_Internal[],6,0))))</f>
        <v/>
      </c>
      <c r="AF17" s="0" t="str">
        <f aca="false">TRIM(IF($Z17="","",IF(VLOOKUP($Z17,TBL_Internal[],7,0)=0,"",VLOOKUP($Z17,TBL_Internal[],7,0))))</f>
        <v/>
      </c>
      <c r="AG17" s="0" t="str">
        <f aca="false">TRIM(IF($Z17="","",IF(VLOOKUP($Z17,TBL_Internal[],8,0)=0,"",VLOOKUP($Z17,TBL_Internal[],8,0))))</f>
        <v/>
      </c>
      <c r="AH17" s="0" t="str">
        <f aca="false">TRIM(IF($Z17="","",IF(VLOOKUP($Z17,TBL_Internal[],9,0)=0,"",VLOOKUP($Z17,TBL_Internal[],9,0))))</f>
        <v/>
      </c>
      <c r="AI17" s="0" t="str">
        <f aca="false">TRIM(IF($Z17="","",IF(VLOOKUP($Z17,TBL_Internal[],10,0)=0,"",VLOOKUP($Z17,TBL_Internal[],10,0))))</f>
        <v/>
      </c>
      <c r="AJ17" s="0" t="str">
        <f aca="false">IF($Z17="","",IF(VLOOKUP($Z17,TBL_Internal[],11,0)=0,"",VLOOKUP($Z17,TBL_Internal[],11,0)))</f>
        <v/>
      </c>
      <c r="AK17" s="0" t="str">
        <f aca="false">TRIM(IF($Z17="","",IF(VLOOKUP($Z17,TBL_Internal[],12,0)=0,"",VLOOKUP($Z17,TBL_Internal[],12,0))))</f>
        <v/>
      </c>
      <c r="AL17" s="0" t="str">
        <f aca="false">IF($Z17="","",IF(VLOOKUP($Z17,TBL_Internal[],14,0)=0,"",VLOOKUP($Z17,TBL_Internal[],14,0)))</f>
        <v/>
      </c>
    </row>
    <row r="18" customFormat="false" ht="15" hidden="false" customHeight="false" outlineLevel="0" collapsed="false">
      <c r="A18" s="0" t="str">
        <f aca="false" t="array" ref="A18:A18">IF(SUM((TBL_Outbound[Rule ID]&lt;&gt;"")*ISERROR(MATCH(TBL_Outbound[Rule ID],$A$1:A17,0)))&lt;&gt;0,INDEX(TBL_Outbound[Rule ID],MATCH(1,--ISERROR(IF(ISBLANK(TBL_Outbound[Rule ID]),0,MATCH(TBL_Outbound[Rule ID],$A$1:A17,0))),0),1),"")</f>
        <v>T17</v>
      </c>
      <c r="B18" s="0" t="str">
        <f aca="false">TRIM(LOWER(IF(A18="","",IF(VLOOKUP(A18,TBL_Outbound[],2,0)=0,"",LEFT(VLOOKUP(A18,TBL_Outbound[],2,0),1)&amp;IF(ISNUMBER(VALUE(RIGHT(VLOOKUP(A18,TBL_Outbound[],2,0),1))),RIGHT(VLOOKUP(A18,TBL_Outbound[],2,0),1),"")))))</f>
        <v/>
      </c>
      <c r="C18" s="0" t="str">
        <f aca="false">TRIM(IF(A18="","",IF(VLOOKUP(A18,TBL_Outbound[],3,0)=0,"",VLOOKUP(A18,TBL_Outbound[],3,0))))</f>
        <v/>
      </c>
      <c r="D18" s="0" t="str">
        <f aca="false">TRIM(IF(A18="","",IF(VLOOKUP(A18,TBL_Outbound[],4,0)=0,"",VLOOKUP(A18,TBL_Outbound[],4,0))))</f>
        <v/>
      </c>
      <c r="E18" s="0" t="str">
        <f aca="false">TRIM(IF(OR(D18="",D18="Hybris CUSTOM Servers"),IF(A18="","",IF(VLOOKUP(A18,TBL_Outbound[],5,0)=0,"",VLOOKUP(A18,TBL_Outbound[],5,0))),VLOOKUP(D18,OutboundSrc[],2,0)))</f>
        <v/>
      </c>
      <c r="F18" s="0" t="str">
        <f aca="false">TRIM(IF(A18="","",IF(VLOOKUP(A18,TBL_Outbound[],6,0)=0,"",VLOOKUP(A18,TBL_Outbound[],6,0))))</f>
        <v/>
      </c>
      <c r="G18" s="0" t="str">
        <f aca="false">TRIM(IF(A18="","",IF(VLOOKUP(A18,TBL_Outbound[],7,0)=0,"",VLOOKUP(A18,TBL_Outbound[],7,0))))</f>
        <v/>
      </c>
      <c r="H18" s="0" t="str">
        <f aca="false">TRIM(IF(A18="","",IF(VLOOKUP(A18,TBL_Outbound[],8,0)=0,"",VLOOKUP(A18,TBL_Outbound[],8,0))))</f>
        <v/>
      </c>
      <c r="I18" s="0" t="str">
        <f aca="false">TRIM(IF(A18="","",IF(VLOOKUP(A18,TBL_Outbound[],9,0)=0,"",VLOOKUP(A18,TBL_Outbound[],9,0))))</f>
        <v/>
      </c>
      <c r="J18" s="0" t="str">
        <f aca="false">TRIM(IF(A18="","",IF(VLOOKUP(A18,TBL_Outbound[],11,0)=0,"",VLOOKUP(A18,TBL_Outbound[],11,0))))</f>
        <v/>
      </c>
      <c r="K18" s="0" t="str">
        <f aca="false">IF(A18="","",IF(VLOOKUP(A18,TBL_Outbound[],12,0)=0,"",VLOOKUP(A18,TBL_Outbound[],12,0)))</f>
        <v/>
      </c>
      <c r="L18" s="0" t="str">
        <f aca="false">TRIM(IF(A18="","",IF(VLOOKUP(A18,TBL_Outbound[],13,0)=0,"",VLOOKUP(A18,TBL_Outbound[],13,0))))</f>
        <v>TRUE</v>
      </c>
      <c r="M18" s="0" t="str">
        <f aca="false" t="array" ref="M18:M18">IF(SUM((TBL_Inbound[Rule ID]&lt;&gt;"")*ISERROR(MATCH(TBL_Inbound[Rule ID],$M$1:M17,0)))&lt;&gt;0,INDEX(TBL_Inbound[Rule ID],MATCH(1,--ISERROR(IF(ISBLANK(TBL_Inbound[Rule ID]),0,MATCH(TBL_Inbound[Rule ID],$M$1:M17,0))),0),1),"")</f>
        <v>N22</v>
      </c>
      <c r="N18" s="0" t="str">
        <f aca="false">TRIM(LOWER(IF(M18="","",IF(VLOOKUP(M18,TBL_Inbound[],2,0)=0,"",LEFT(VLOOKUP(M18,TBL_Inbound[],2,0),1)&amp;IF(ISNUMBER(VALUE(RIGHT(VLOOKUP(M18,TBL_Inbound[],2,0),1))),RIGHT(VLOOKUP(M18,TBL_Inbound[],2,0),1),"")))))</f>
        <v/>
      </c>
      <c r="O18" s="0" t="str">
        <f aca="false">TRIM(IF($M18="","",IF(VLOOKUP($M18,TBL_Inbound[],3,0)=0,"",VLOOKUP($M18,TBL_Inbound[],3,0))))</f>
        <v/>
      </c>
      <c r="P18" s="0" t="str">
        <f aca="false">TRIM(IF($M18="","",IF(VLOOKUP($M18,TBL_Inbound[],4,0)=0,"",VLOOKUP($M18,TBL_Inbound[],4,0))))</f>
        <v/>
      </c>
      <c r="Q18" s="0" t="str">
        <f aca="false">TRIM(IF($M18="","",IF(VLOOKUP($M18,TBL_Inbound[],5,0)=0,"",VLOOKUP($M18,TBL_Inbound[],5,0))))</f>
        <v/>
      </c>
      <c r="R18" s="0" t="str">
        <f aca="false">TRIM(IF($M18="","",IF(VLOOKUP($M18,TBL_Inbound[],6,0)=0,"",VLOOKUP($M18,TBL_Inbound[],6,0))))</f>
        <v/>
      </c>
      <c r="S18" s="0" t="str">
        <f aca="false">TRIM(IF(OR(R18="",R18="Hybris CUSTOM Servers"),IF(M18="","",IF(VLOOKUP(M18,TBL_Inbound[],5,0)=0,"",VLOOKUP(M18,TBL_Inbound[],5,0))),VLOOKUP(R18,OutboundDst[],2,0)))</f>
        <v/>
      </c>
      <c r="T18" s="0" t="str">
        <f aca="false">TRIM(IF($M18="","",IF(VLOOKUP($M18,TBL_Inbound[],8,0)=0,"",VLOOKUP($M18,TBL_Inbound[],8,0))))</f>
        <v/>
      </c>
      <c r="U18" s="0" t="str">
        <f aca="false">TRIM(IF($M18="","",IF(VLOOKUP($M18,TBL_Inbound[],9,0)=0,"",VLOOKUP($M18,TBL_Inbound[],9,0))))</f>
        <v/>
      </c>
      <c r="V18" s="0" t="str">
        <f aca="false">TRIM(IF($M18="","",IF(VLOOKUP($M18,TBL_Inbound[],10,0)=0,"",VLOOKUP($M18,TBL_Inbound[],10,0))))</f>
        <v/>
      </c>
      <c r="W18" s="0" t="str">
        <f aca="false">IF($M18="","",IF(VLOOKUP($M18,TBL_Inbound[],11,0)=0,"",VLOOKUP($M18,TBL_Inbound[],11,0)))</f>
        <v/>
      </c>
      <c r="X18" s="0" t="str">
        <f aca="false">TRIM(IF($M18="","",IF(VLOOKUP($M18,TBL_Inbound[],12,0)=0,"",VLOOKUP($M18,TBL_Inbound[],12,0))))</f>
        <v/>
      </c>
      <c r="Y18" s="0" t="n">
        <f aca="false">IF($M18="","",IF(VLOOKUP($M18,TBL_Inbound[],13,0)=0,"",VLOOKUP($M18,TBL_Inbound[],13,0)))</f>
        <v>1</v>
      </c>
      <c r="Z18" s="0" t="str">
        <f aca="false" t="array" ref="Z18:Z18">IF(SUM((TBL_Internal[Rule ID]&lt;&gt;"")*ISERROR(MATCH(TBL_Internal[Rule ID],$Z$1:Z17,0)))&lt;&gt;0,INDEX(TBL_Internal[Rule ID],MATCH(1,--ISERROR(IF(ISBLANK(TBL_Internal[Rule ID]),0,MATCH(TBL_Internal[Rule ID],$Z$1:Z17,0))),0),1),"")</f>
        <v/>
      </c>
      <c r="AA18" s="0" t="str">
        <f aca="false">TRIM(LOWER(IF(Z18="","",IF(VLOOKUP(Z18,TBL_Internal[],2,0)=0,"",LEFT(VLOOKUP(Z18,TBL_Internal[],2,0),1)&amp;IF(ISNUMBER(VALUE(RIGHT(VLOOKUP(Z18,TBL_Internal[],2,0),1))),RIGHT(VLOOKUP(Z18,TBL_Internal[],2,0),1),"")))))</f>
        <v/>
      </c>
      <c r="AB18" s="0" t="str">
        <f aca="false">TRIM(IF($Z18="","",IF(VLOOKUP($Z18,TBL_Internal[],3,0)=0,"",VLOOKUP($Z18,TBL_Internal[],3,0))))</f>
        <v/>
      </c>
      <c r="AC18" s="0" t="str">
        <f aca="false">TRIM(IF($Z18="","",IF(VLOOKUP($Z18,TBL_Internal[],4,0)=0,"",VLOOKUP($Z18,TBL_Internal[],4,0))))</f>
        <v/>
      </c>
      <c r="AD18" s="0" t="str">
        <f aca="false">TRIM(IF($Z18="","",IF(VLOOKUP($Z18,TBL_Internal[],5,0)=0,"",VLOOKUP($Z18,TBL_Internal[],5,0))))</f>
        <v/>
      </c>
      <c r="AE18" s="0" t="str">
        <f aca="false">TRIM(IF($Z18="","",IF(VLOOKUP($Z18,TBL_Internal[],6,0)=0,"",VLOOKUP($Z18,TBL_Internal[],6,0))))</f>
        <v/>
      </c>
      <c r="AF18" s="0" t="str">
        <f aca="false">TRIM(IF($Z18="","",IF(VLOOKUP($Z18,TBL_Internal[],7,0)=0,"",VLOOKUP($Z18,TBL_Internal[],7,0))))</f>
        <v/>
      </c>
      <c r="AG18" s="0" t="str">
        <f aca="false">TRIM(IF($Z18="","",IF(VLOOKUP($Z18,TBL_Internal[],8,0)=0,"",VLOOKUP($Z18,TBL_Internal[],8,0))))</f>
        <v/>
      </c>
      <c r="AH18" s="0" t="str">
        <f aca="false">TRIM(IF($Z18="","",IF(VLOOKUP($Z18,TBL_Internal[],9,0)=0,"",VLOOKUP($Z18,TBL_Internal[],9,0))))</f>
        <v/>
      </c>
      <c r="AI18" s="0" t="str">
        <f aca="false">TRIM(IF($Z18="","",IF(VLOOKUP($Z18,TBL_Internal[],10,0)=0,"",VLOOKUP($Z18,TBL_Internal[],10,0))))</f>
        <v/>
      </c>
      <c r="AJ18" s="0" t="str">
        <f aca="false">IF($Z18="","",IF(VLOOKUP($Z18,TBL_Internal[],11,0)=0,"",VLOOKUP($Z18,TBL_Internal[],11,0)))</f>
        <v/>
      </c>
      <c r="AK18" s="0" t="str">
        <f aca="false">TRIM(IF($Z18="","",IF(VLOOKUP($Z18,TBL_Internal[],12,0)=0,"",VLOOKUP($Z18,TBL_Internal[],12,0))))</f>
        <v/>
      </c>
      <c r="AL18" s="0" t="str">
        <f aca="false">IF($Z18="","",IF(VLOOKUP($Z18,TBL_Internal[],14,0)=0,"",VLOOKUP($Z18,TBL_Internal[],14,0)))</f>
        <v/>
      </c>
    </row>
    <row r="19" customFormat="false" ht="15" hidden="false" customHeight="false" outlineLevel="0" collapsed="false">
      <c r="A19" s="0" t="str">
        <f aca="false" t="array" ref="A19:A19">IF(SUM((TBL_Outbound[Rule ID]&lt;&gt;"")*ISERROR(MATCH(TBL_Outbound[Rule ID],$A$1:A18,0)))&lt;&gt;0,INDEX(TBL_Outbound[Rule ID],MATCH(1,--ISERROR(IF(ISBLANK(TBL_Outbound[Rule ID]),0,MATCH(TBL_Outbound[Rule ID],$A$1:A18,0))),0),1),"")</f>
        <v>T18</v>
      </c>
      <c r="B19" s="0" t="str">
        <f aca="false">TRIM(LOWER(IF(A19="","",IF(VLOOKUP(A19,TBL_Outbound[],2,0)=0,"",LEFT(VLOOKUP(A19,TBL_Outbound[],2,0),1)&amp;IF(ISNUMBER(VALUE(RIGHT(VLOOKUP(A19,TBL_Outbound[],2,0),1))),RIGHT(VLOOKUP(A19,TBL_Outbound[],2,0),1),"")))))</f>
        <v/>
      </c>
      <c r="C19" s="0" t="str">
        <f aca="false">TRIM(IF(A19="","",IF(VLOOKUP(A19,TBL_Outbound[],3,0)=0,"",VLOOKUP(A19,TBL_Outbound[],3,0))))</f>
        <v/>
      </c>
      <c r="D19" s="0" t="str">
        <f aca="false">TRIM(IF(A19="","",IF(VLOOKUP(A19,TBL_Outbound[],4,0)=0,"",VLOOKUP(A19,TBL_Outbound[],4,0))))</f>
        <v/>
      </c>
      <c r="E19" s="0" t="str">
        <f aca="false">TRIM(IF(OR(D19="",D19="Hybris CUSTOM Servers"),IF(A19="","",IF(VLOOKUP(A19,TBL_Outbound[],5,0)=0,"",VLOOKUP(A19,TBL_Outbound[],5,0))),VLOOKUP(D19,OutboundSrc[],2,0)))</f>
        <v/>
      </c>
      <c r="F19" s="0" t="str">
        <f aca="false">TRIM(IF(A19="","",IF(VLOOKUP(A19,TBL_Outbound[],6,0)=0,"",VLOOKUP(A19,TBL_Outbound[],6,0))))</f>
        <v/>
      </c>
      <c r="G19" s="0" t="str">
        <f aca="false">TRIM(IF(A19="","",IF(VLOOKUP(A19,TBL_Outbound[],7,0)=0,"",VLOOKUP(A19,TBL_Outbound[],7,0))))</f>
        <v/>
      </c>
      <c r="H19" s="0" t="str">
        <f aca="false">TRIM(IF(A19="","",IF(VLOOKUP(A19,TBL_Outbound[],8,0)=0,"",VLOOKUP(A19,TBL_Outbound[],8,0))))</f>
        <v/>
      </c>
      <c r="I19" s="0" t="str">
        <f aca="false">TRIM(IF(A19="","",IF(VLOOKUP(A19,TBL_Outbound[],9,0)=0,"",VLOOKUP(A19,TBL_Outbound[],9,0))))</f>
        <v/>
      </c>
      <c r="J19" s="0" t="str">
        <f aca="false">TRIM(IF(A19="","",IF(VLOOKUP(A19,TBL_Outbound[],11,0)=0,"",VLOOKUP(A19,TBL_Outbound[],11,0))))</f>
        <v/>
      </c>
      <c r="K19" s="0" t="str">
        <f aca="false">IF(A19="","",IF(VLOOKUP(A19,TBL_Outbound[],12,0)=0,"",VLOOKUP(A19,TBL_Outbound[],12,0)))</f>
        <v/>
      </c>
      <c r="L19" s="0" t="str">
        <f aca="false">TRIM(IF(A19="","",IF(VLOOKUP(A19,TBL_Outbound[],13,0)=0,"",VLOOKUP(A19,TBL_Outbound[],13,0))))</f>
        <v>TRUE</v>
      </c>
      <c r="M19" s="0" t="str">
        <f aca="false" t="array" ref="M19:M19">IF(SUM((TBL_Inbound[Rule ID]&lt;&gt;"")*ISERROR(MATCH(TBL_Inbound[Rule ID],$M$1:M18,0)))&lt;&gt;0,INDEX(TBL_Inbound[Rule ID],MATCH(1,--ISERROR(IF(ISBLANK(TBL_Inbound[Rule ID]),0,MATCH(TBL_Inbound[Rule ID],$M$1:M18,0))),0),1),"")</f>
        <v>N23</v>
      </c>
      <c r="N19" s="0" t="str">
        <f aca="false">TRIM(LOWER(IF(M19="","",IF(VLOOKUP(M19,TBL_Inbound[],2,0)=0,"",LEFT(VLOOKUP(M19,TBL_Inbound[],2,0),1)&amp;IF(ISNUMBER(VALUE(RIGHT(VLOOKUP(M19,TBL_Inbound[],2,0),1))),RIGHT(VLOOKUP(M19,TBL_Inbound[],2,0),1),"")))))</f>
        <v/>
      </c>
      <c r="O19" s="0" t="str">
        <f aca="false">TRIM(IF($M19="","",IF(VLOOKUP($M19,TBL_Inbound[],3,0)=0,"",VLOOKUP($M19,TBL_Inbound[],3,0))))</f>
        <v/>
      </c>
      <c r="P19" s="0" t="str">
        <f aca="false">TRIM(IF($M19="","",IF(VLOOKUP($M19,TBL_Inbound[],4,0)=0,"",VLOOKUP($M19,TBL_Inbound[],4,0))))</f>
        <v/>
      </c>
      <c r="Q19" s="0" t="str">
        <f aca="false">TRIM(IF($M19="","",IF(VLOOKUP($M19,TBL_Inbound[],5,0)=0,"",VLOOKUP($M19,TBL_Inbound[],5,0))))</f>
        <v/>
      </c>
      <c r="R19" s="0" t="str">
        <f aca="false">TRIM(IF($M19="","",IF(VLOOKUP($M19,TBL_Inbound[],6,0)=0,"",VLOOKUP($M19,TBL_Inbound[],6,0))))</f>
        <v/>
      </c>
      <c r="S19" s="0" t="str">
        <f aca="false">TRIM(IF(OR(R19="",R19="Hybris CUSTOM Servers"),IF(M19="","",IF(VLOOKUP(M19,TBL_Inbound[],5,0)=0,"",VLOOKUP(M19,TBL_Inbound[],5,0))),VLOOKUP(R19,OutboundDst[],2,0)))</f>
        <v/>
      </c>
      <c r="T19" s="0" t="str">
        <f aca="false">TRIM(IF($M19="","",IF(VLOOKUP($M19,TBL_Inbound[],8,0)=0,"",VLOOKUP($M19,TBL_Inbound[],8,0))))</f>
        <v/>
      </c>
      <c r="U19" s="0" t="str">
        <f aca="false">TRIM(IF($M19="","",IF(VLOOKUP($M19,TBL_Inbound[],9,0)=0,"",VLOOKUP($M19,TBL_Inbound[],9,0))))</f>
        <v/>
      </c>
      <c r="V19" s="0" t="str">
        <f aca="false">TRIM(IF($M19="","",IF(VLOOKUP($M19,TBL_Inbound[],10,0)=0,"",VLOOKUP($M19,TBL_Inbound[],10,0))))</f>
        <v/>
      </c>
      <c r="W19" s="0" t="str">
        <f aca="false">IF($M19="","",IF(VLOOKUP($M19,TBL_Inbound[],11,0)=0,"",VLOOKUP($M19,TBL_Inbound[],11,0)))</f>
        <v/>
      </c>
      <c r="X19" s="0" t="str">
        <f aca="false">TRIM(IF($M19="","",IF(VLOOKUP($M19,TBL_Inbound[],12,0)=0,"",VLOOKUP($M19,TBL_Inbound[],12,0))))</f>
        <v/>
      </c>
      <c r="Y19" s="0" t="n">
        <f aca="false">IF($M19="","",IF(VLOOKUP($M19,TBL_Inbound[],13,0)=0,"",VLOOKUP($M19,TBL_Inbound[],13,0)))</f>
        <v>1</v>
      </c>
      <c r="Z19" s="0" t="str">
        <f aca="false" t="array" ref="Z19:Z19">IF(SUM((TBL_Internal[Rule ID]&lt;&gt;"")*ISERROR(MATCH(TBL_Internal[Rule ID],$Z$1:Z18,0)))&lt;&gt;0,INDEX(TBL_Internal[Rule ID],MATCH(1,--ISERROR(IF(ISBLANK(TBL_Internal[Rule ID]),0,MATCH(TBL_Internal[Rule ID],$Z$1:Z18,0))),0),1),"")</f>
        <v/>
      </c>
      <c r="AA19" s="0" t="str">
        <f aca="false">TRIM(LOWER(IF(Z19="","",IF(VLOOKUP(Z19,TBL_Internal[],2,0)=0,"",LEFT(VLOOKUP(Z19,TBL_Internal[],2,0),1)&amp;IF(ISNUMBER(VALUE(RIGHT(VLOOKUP(Z19,TBL_Internal[],2,0),1))),RIGHT(VLOOKUP(Z19,TBL_Internal[],2,0),1),"")))))</f>
        <v/>
      </c>
      <c r="AB19" s="0" t="str">
        <f aca="false">TRIM(IF($Z19="","",IF(VLOOKUP($Z19,TBL_Internal[],3,0)=0,"",VLOOKUP($Z19,TBL_Internal[],3,0))))</f>
        <v/>
      </c>
      <c r="AC19" s="0" t="str">
        <f aca="false">TRIM(IF($Z19="","",IF(VLOOKUP($Z19,TBL_Internal[],4,0)=0,"",VLOOKUP($Z19,TBL_Internal[],4,0))))</f>
        <v/>
      </c>
      <c r="AD19" s="0" t="str">
        <f aca="false">TRIM(IF($Z19="","",IF(VLOOKUP($Z19,TBL_Internal[],5,0)=0,"",VLOOKUP($Z19,TBL_Internal[],5,0))))</f>
        <v/>
      </c>
      <c r="AE19" s="0" t="str">
        <f aca="false">TRIM(IF($Z19="","",IF(VLOOKUP($Z19,TBL_Internal[],6,0)=0,"",VLOOKUP($Z19,TBL_Internal[],6,0))))</f>
        <v/>
      </c>
      <c r="AF19" s="0" t="str">
        <f aca="false">TRIM(IF($Z19="","",IF(VLOOKUP($Z19,TBL_Internal[],7,0)=0,"",VLOOKUP($Z19,TBL_Internal[],7,0))))</f>
        <v/>
      </c>
      <c r="AG19" s="0" t="str">
        <f aca="false">TRIM(IF($Z19="","",IF(VLOOKUP($Z19,TBL_Internal[],8,0)=0,"",VLOOKUP($Z19,TBL_Internal[],8,0))))</f>
        <v/>
      </c>
      <c r="AH19" s="0" t="str">
        <f aca="false">TRIM(IF($Z19="","",IF(VLOOKUP($Z19,TBL_Internal[],9,0)=0,"",VLOOKUP($Z19,TBL_Internal[],9,0))))</f>
        <v/>
      </c>
      <c r="AI19" s="0" t="str">
        <f aca="false">TRIM(IF($Z19="","",IF(VLOOKUP($Z19,TBL_Internal[],10,0)=0,"",VLOOKUP($Z19,TBL_Internal[],10,0))))</f>
        <v/>
      </c>
      <c r="AJ19" s="0" t="str">
        <f aca="false">IF($Z19="","",IF(VLOOKUP($Z19,TBL_Internal[],11,0)=0,"",VLOOKUP($Z19,TBL_Internal[],11,0)))</f>
        <v/>
      </c>
      <c r="AK19" s="0" t="str">
        <f aca="false">TRIM(IF($Z19="","",IF(VLOOKUP($Z19,TBL_Internal[],12,0)=0,"",VLOOKUP($Z19,TBL_Internal[],12,0))))</f>
        <v/>
      </c>
      <c r="AL19" s="0" t="str">
        <f aca="false">IF($Z19="","",IF(VLOOKUP($Z19,TBL_Internal[],14,0)=0,"",VLOOKUP($Z19,TBL_Internal[],14,0)))</f>
        <v/>
      </c>
    </row>
    <row r="20" customFormat="false" ht="15" hidden="false" customHeight="false" outlineLevel="0" collapsed="false">
      <c r="A20" s="0" t="str">
        <f aca="false" t="array" ref="A20:A20">IF(SUM((TBL_Outbound[Rule ID]&lt;&gt;"")*ISERROR(MATCH(TBL_Outbound[Rule ID],$A$1:A19,0)))&lt;&gt;0,INDEX(TBL_Outbound[Rule ID],MATCH(1,--ISERROR(IF(ISBLANK(TBL_Outbound[Rule ID]),0,MATCH(TBL_Outbound[Rule ID],$A$1:A19,0))),0),1),"")</f>
        <v>T19</v>
      </c>
      <c r="B20" s="0" t="str">
        <f aca="false">TRIM(LOWER(IF(A20="","",IF(VLOOKUP(A20,TBL_Outbound[],2,0)=0,"",LEFT(VLOOKUP(A20,TBL_Outbound[],2,0),1)&amp;IF(ISNUMBER(VALUE(RIGHT(VLOOKUP(A20,TBL_Outbound[],2,0),1))),RIGHT(VLOOKUP(A20,TBL_Outbound[],2,0),1),"")))))</f>
        <v/>
      </c>
      <c r="C20" s="0" t="str">
        <f aca="false">TRIM(IF(A20="","",IF(VLOOKUP(A20,TBL_Outbound[],3,0)=0,"",VLOOKUP(A20,TBL_Outbound[],3,0))))</f>
        <v/>
      </c>
      <c r="D20" s="0" t="str">
        <f aca="false">TRIM(IF(A20="","",IF(VLOOKUP(A20,TBL_Outbound[],4,0)=0,"",VLOOKUP(A20,TBL_Outbound[],4,0))))</f>
        <v/>
      </c>
      <c r="E20" s="0" t="str">
        <f aca="false">TRIM(IF(OR(D20="",D20="Hybris CUSTOM Servers"),IF(A20="","",IF(VLOOKUP(A20,TBL_Outbound[],5,0)=0,"",VLOOKUP(A20,TBL_Outbound[],5,0))),VLOOKUP(D20,OutboundSrc[],2,0)))</f>
        <v/>
      </c>
      <c r="F20" s="0" t="str">
        <f aca="false">TRIM(IF(A20="","",IF(VLOOKUP(A20,TBL_Outbound[],6,0)=0,"",VLOOKUP(A20,TBL_Outbound[],6,0))))</f>
        <v/>
      </c>
      <c r="G20" s="0" t="str">
        <f aca="false">TRIM(IF(A20="","",IF(VLOOKUP(A20,TBL_Outbound[],7,0)=0,"",VLOOKUP(A20,TBL_Outbound[],7,0))))</f>
        <v/>
      </c>
      <c r="H20" s="0" t="str">
        <f aca="false">TRIM(IF(A20="","",IF(VLOOKUP(A20,TBL_Outbound[],8,0)=0,"",VLOOKUP(A20,TBL_Outbound[],8,0))))</f>
        <v/>
      </c>
      <c r="I20" s="0" t="str">
        <f aca="false">TRIM(IF(A20="","",IF(VLOOKUP(A20,TBL_Outbound[],9,0)=0,"",VLOOKUP(A20,TBL_Outbound[],9,0))))</f>
        <v/>
      </c>
      <c r="J20" s="0" t="str">
        <f aca="false">TRIM(IF(A20="","",IF(VLOOKUP(A20,TBL_Outbound[],11,0)=0,"",VLOOKUP(A20,TBL_Outbound[],11,0))))</f>
        <v/>
      </c>
      <c r="K20" s="0" t="str">
        <f aca="false">IF(A20="","",IF(VLOOKUP(A20,TBL_Outbound[],12,0)=0,"",VLOOKUP(A20,TBL_Outbound[],12,0)))</f>
        <v/>
      </c>
      <c r="L20" s="0" t="str">
        <f aca="false">TRIM(IF(A20="","",IF(VLOOKUP(A20,TBL_Outbound[],13,0)=0,"",VLOOKUP(A20,TBL_Outbound[],13,0))))</f>
        <v>TRUE</v>
      </c>
      <c r="M20" s="0" t="str">
        <f aca="false" t="array" ref="M20:M20">IF(SUM((TBL_Inbound[Rule ID]&lt;&gt;"")*ISERROR(MATCH(TBL_Inbound[Rule ID],$M$1:M19,0)))&lt;&gt;0,INDEX(TBL_Inbound[Rule ID],MATCH(1,--ISERROR(IF(ISBLANK(TBL_Inbound[Rule ID]),0,MATCH(TBL_Inbound[Rule ID],$M$1:M19,0))),0),1),"")</f>
        <v>N24</v>
      </c>
      <c r="N20" s="0" t="str">
        <f aca="false">TRIM(LOWER(IF(M20="","",IF(VLOOKUP(M20,TBL_Inbound[],2,0)=0,"",LEFT(VLOOKUP(M20,TBL_Inbound[],2,0),1)&amp;IF(ISNUMBER(VALUE(RIGHT(VLOOKUP(M20,TBL_Inbound[],2,0),1))),RIGHT(VLOOKUP(M20,TBL_Inbound[],2,0),1),"")))))</f>
        <v/>
      </c>
      <c r="O20" s="0" t="str">
        <f aca="false">TRIM(IF($M20="","",IF(VLOOKUP($M20,TBL_Inbound[],3,0)=0,"",VLOOKUP($M20,TBL_Inbound[],3,0))))</f>
        <v/>
      </c>
      <c r="P20" s="0" t="str">
        <f aca="false">TRIM(IF($M20="","",IF(VLOOKUP($M20,TBL_Inbound[],4,0)=0,"",VLOOKUP($M20,TBL_Inbound[],4,0))))</f>
        <v/>
      </c>
      <c r="Q20" s="0" t="str">
        <f aca="false">TRIM(IF($M20="","",IF(VLOOKUP($M20,TBL_Inbound[],5,0)=0,"",VLOOKUP($M20,TBL_Inbound[],5,0))))</f>
        <v/>
      </c>
      <c r="R20" s="0" t="str">
        <f aca="false">TRIM(IF($M20="","",IF(VLOOKUP($M20,TBL_Inbound[],6,0)=0,"",VLOOKUP($M20,TBL_Inbound[],6,0))))</f>
        <v/>
      </c>
      <c r="S20" s="0" t="str">
        <f aca="false">TRIM(IF(OR(R20="",R20="Hybris CUSTOM Servers"),IF(M20="","",IF(VLOOKUP(M20,TBL_Inbound[],5,0)=0,"",VLOOKUP(M20,TBL_Inbound[],5,0))),VLOOKUP(R20,OutboundDst[],2,0)))</f>
        <v/>
      </c>
      <c r="T20" s="0" t="str">
        <f aca="false">TRIM(IF($M20="","",IF(VLOOKUP($M20,TBL_Inbound[],8,0)=0,"",VLOOKUP($M20,TBL_Inbound[],8,0))))</f>
        <v/>
      </c>
      <c r="U20" s="0" t="str">
        <f aca="false">TRIM(IF($M20="","",IF(VLOOKUP($M20,TBL_Inbound[],9,0)=0,"",VLOOKUP($M20,TBL_Inbound[],9,0))))</f>
        <v/>
      </c>
      <c r="V20" s="0" t="str">
        <f aca="false">TRIM(IF($M20="","",IF(VLOOKUP($M20,TBL_Inbound[],10,0)=0,"",VLOOKUP($M20,TBL_Inbound[],10,0))))</f>
        <v/>
      </c>
      <c r="W20" s="0" t="str">
        <f aca="false">IF($M20="","",IF(VLOOKUP($M20,TBL_Inbound[],11,0)=0,"",VLOOKUP($M20,TBL_Inbound[],11,0)))</f>
        <v/>
      </c>
      <c r="X20" s="0" t="str">
        <f aca="false">TRIM(IF($M20="","",IF(VLOOKUP($M20,TBL_Inbound[],12,0)=0,"",VLOOKUP($M20,TBL_Inbound[],12,0))))</f>
        <v/>
      </c>
      <c r="Y20" s="0" t="n">
        <f aca="false">IF($M20="","",IF(VLOOKUP($M20,TBL_Inbound[],13,0)=0,"",VLOOKUP($M20,TBL_Inbound[],13,0)))</f>
        <v>1</v>
      </c>
      <c r="Z20" s="0" t="str">
        <f aca="false" t="array" ref="Z20:Z20">IF(SUM((TBL_Internal[Rule ID]&lt;&gt;"")*ISERROR(MATCH(TBL_Internal[Rule ID],$Z$1:Z19,0)))&lt;&gt;0,INDEX(TBL_Internal[Rule ID],MATCH(1,--ISERROR(IF(ISBLANK(TBL_Internal[Rule ID]),0,MATCH(TBL_Internal[Rule ID],$Z$1:Z19,0))),0),1),"")</f>
        <v/>
      </c>
      <c r="AA20" s="0" t="str">
        <f aca="false">TRIM(LOWER(IF(Z20="","",IF(VLOOKUP(Z20,TBL_Internal[],2,0)=0,"",LEFT(VLOOKUP(Z20,TBL_Internal[],2,0),1)&amp;IF(ISNUMBER(VALUE(RIGHT(VLOOKUP(Z20,TBL_Internal[],2,0),1))),RIGHT(VLOOKUP(Z20,TBL_Internal[],2,0),1),"")))))</f>
        <v/>
      </c>
      <c r="AB20" s="0" t="str">
        <f aca="false">TRIM(IF($Z20="","",IF(VLOOKUP($Z20,TBL_Internal[],3,0)=0,"",VLOOKUP($Z20,TBL_Internal[],3,0))))</f>
        <v/>
      </c>
      <c r="AC20" s="0" t="str">
        <f aca="false">TRIM(IF($Z20="","",IF(VLOOKUP($Z20,TBL_Internal[],4,0)=0,"",VLOOKUP($Z20,TBL_Internal[],4,0))))</f>
        <v/>
      </c>
      <c r="AD20" s="0" t="str">
        <f aca="false">TRIM(IF($Z20="","",IF(VLOOKUP($Z20,TBL_Internal[],5,0)=0,"",VLOOKUP($Z20,TBL_Internal[],5,0))))</f>
        <v/>
      </c>
      <c r="AE20" s="0" t="str">
        <f aca="false">TRIM(IF($Z20="","",IF(VLOOKUP($Z20,TBL_Internal[],6,0)=0,"",VLOOKUP($Z20,TBL_Internal[],6,0))))</f>
        <v/>
      </c>
      <c r="AF20" s="0" t="str">
        <f aca="false">TRIM(IF($Z20="","",IF(VLOOKUP($Z20,TBL_Internal[],7,0)=0,"",VLOOKUP($Z20,TBL_Internal[],7,0))))</f>
        <v/>
      </c>
      <c r="AG20" s="0" t="str">
        <f aca="false">TRIM(IF($Z20="","",IF(VLOOKUP($Z20,TBL_Internal[],8,0)=0,"",VLOOKUP($Z20,TBL_Internal[],8,0))))</f>
        <v/>
      </c>
      <c r="AH20" s="0" t="str">
        <f aca="false">TRIM(IF($Z20="","",IF(VLOOKUP($Z20,TBL_Internal[],9,0)=0,"",VLOOKUP($Z20,TBL_Internal[],9,0))))</f>
        <v/>
      </c>
      <c r="AI20" s="0" t="str">
        <f aca="false">TRIM(IF($Z20="","",IF(VLOOKUP($Z20,TBL_Internal[],10,0)=0,"",VLOOKUP($Z20,TBL_Internal[],10,0))))</f>
        <v/>
      </c>
      <c r="AJ20" s="0" t="str">
        <f aca="false">IF($Z20="","",IF(VLOOKUP($Z20,TBL_Internal[],11,0)=0,"",VLOOKUP($Z20,TBL_Internal[],11,0)))</f>
        <v/>
      </c>
      <c r="AK20" s="0" t="str">
        <f aca="false">TRIM(IF($Z20="","",IF(VLOOKUP($Z20,TBL_Internal[],12,0)=0,"",VLOOKUP($Z20,TBL_Internal[],12,0))))</f>
        <v/>
      </c>
      <c r="AL20" s="0" t="str">
        <f aca="false">IF($Z20="","",IF(VLOOKUP($Z20,TBL_Internal[],14,0)=0,"",VLOOKUP($Z20,TBL_Internal[],14,0)))</f>
        <v/>
      </c>
    </row>
    <row r="21" customFormat="false" ht="15" hidden="false" customHeight="false" outlineLevel="0" collapsed="false">
      <c r="A21" s="0" t="str">
        <f aca="false" t="array" ref="A21:A21">IF(SUM((TBL_Outbound[Rule ID]&lt;&gt;"")*ISERROR(MATCH(TBL_Outbound[Rule ID],$A$1:A20,0)))&lt;&gt;0,INDEX(TBL_Outbound[Rule ID],MATCH(1,--ISERROR(IF(ISBLANK(TBL_Outbound[Rule ID]),0,MATCH(TBL_Outbound[Rule ID],$A$1:A20,0))),0),1),"")</f>
        <v>T20</v>
      </c>
      <c r="B21" s="0" t="str">
        <f aca="false">TRIM(LOWER(IF(A21="","",IF(VLOOKUP(A21,TBL_Outbound[],2,0)=0,"",LEFT(VLOOKUP(A21,TBL_Outbound[],2,0),1)&amp;IF(ISNUMBER(VALUE(RIGHT(VLOOKUP(A21,TBL_Outbound[],2,0),1))),RIGHT(VLOOKUP(A21,TBL_Outbound[],2,0),1),"")))))</f>
        <v/>
      </c>
      <c r="C21" s="0" t="str">
        <f aca="false">TRIM(IF(A21="","",IF(VLOOKUP(A21,TBL_Outbound[],3,0)=0,"",VLOOKUP(A21,TBL_Outbound[],3,0))))</f>
        <v/>
      </c>
      <c r="D21" s="0" t="str">
        <f aca="false">TRIM(IF(A21="","",IF(VLOOKUP(A21,TBL_Outbound[],4,0)=0,"",VLOOKUP(A21,TBL_Outbound[],4,0))))</f>
        <v/>
      </c>
      <c r="E21" s="0" t="str">
        <f aca="false">TRIM(IF(OR(D21="",D21="Hybris CUSTOM Servers"),IF(A21="","",IF(VLOOKUP(A21,TBL_Outbound[],5,0)=0,"",VLOOKUP(A21,TBL_Outbound[],5,0))),VLOOKUP(D21,OutboundSrc[],2,0)))</f>
        <v/>
      </c>
      <c r="F21" s="0" t="str">
        <f aca="false">TRIM(IF(A21="","",IF(VLOOKUP(A21,TBL_Outbound[],6,0)=0,"",VLOOKUP(A21,TBL_Outbound[],6,0))))</f>
        <v/>
      </c>
      <c r="G21" s="0" t="str">
        <f aca="false">TRIM(IF(A21="","",IF(VLOOKUP(A21,TBL_Outbound[],7,0)=0,"",VLOOKUP(A21,TBL_Outbound[],7,0))))</f>
        <v/>
      </c>
      <c r="H21" s="0" t="str">
        <f aca="false">TRIM(IF(A21="","",IF(VLOOKUP(A21,TBL_Outbound[],8,0)=0,"",VLOOKUP(A21,TBL_Outbound[],8,0))))</f>
        <v/>
      </c>
      <c r="I21" s="0" t="str">
        <f aca="false">TRIM(IF(A21="","",IF(VLOOKUP(A21,TBL_Outbound[],9,0)=0,"",VLOOKUP(A21,TBL_Outbound[],9,0))))</f>
        <v/>
      </c>
      <c r="J21" s="0" t="str">
        <f aca="false">TRIM(IF(A21="","",IF(VLOOKUP(A21,TBL_Outbound[],11,0)=0,"",VLOOKUP(A21,TBL_Outbound[],11,0))))</f>
        <v/>
      </c>
      <c r="K21" s="0" t="str">
        <f aca="false">IF(A21="","",IF(VLOOKUP(A21,TBL_Outbound[],12,0)=0,"",VLOOKUP(A21,TBL_Outbound[],12,0)))</f>
        <v/>
      </c>
      <c r="L21" s="0" t="str">
        <f aca="false">TRIM(IF(A21="","",IF(VLOOKUP(A21,TBL_Outbound[],13,0)=0,"",VLOOKUP(A21,TBL_Outbound[],13,0))))</f>
        <v>TRUE</v>
      </c>
      <c r="M21" s="0" t="str">
        <f aca="false" t="array" ref="M21:M21">IF(SUM((TBL_Inbound[Rule ID]&lt;&gt;"")*ISERROR(MATCH(TBL_Inbound[Rule ID],$M$1:M20,0)))&lt;&gt;0,INDEX(TBL_Inbound[Rule ID],MATCH(1,--ISERROR(IF(ISBLANK(TBL_Inbound[Rule ID]),0,MATCH(TBL_Inbound[Rule ID],$M$1:M20,0))),0),1),"")</f>
        <v>N25</v>
      </c>
      <c r="N21" s="0" t="str">
        <f aca="false">TRIM(LOWER(IF(M21="","",IF(VLOOKUP(M21,TBL_Inbound[],2,0)=0,"",LEFT(VLOOKUP(M21,TBL_Inbound[],2,0),1)&amp;IF(ISNUMBER(VALUE(RIGHT(VLOOKUP(M21,TBL_Inbound[],2,0),1))),RIGHT(VLOOKUP(M21,TBL_Inbound[],2,0),1),"")))))</f>
        <v/>
      </c>
      <c r="O21" s="0" t="str">
        <f aca="false">TRIM(IF($M21="","",IF(VLOOKUP($M21,TBL_Inbound[],3,0)=0,"",VLOOKUP($M21,TBL_Inbound[],3,0))))</f>
        <v/>
      </c>
      <c r="P21" s="0" t="str">
        <f aca="false">TRIM(IF($M21="","",IF(VLOOKUP($M21,TBL_Inbound[],4,0)=0,"",VLOOKUP($M21,TBL_Inbound[],4,0))))</f>
        <v/>
      </c>
      <c r="Q21" s="0" t="str">
        <f aca="false">TRIM(IF($M21="","",IF(VLOOKUP($M21,TBL_Inbound[],5,0)=0,"",VLOOKUP($M21,TBL_Inbound[],5,0))))</f>
        <v/>
      </c>
      <c r="R21" s="0" t="str">
        <f aca="false">TRIM(IF($M21="","",IF(VLOOKUP($M21,TBL_Inbound[],6,0)=0,"",VLOOKUP($M21,TBL_Inbound[],6,0))))</f>
        <v/>
      </c>
      <c r="S21" s="0" t="str">
        <f aca="false">TRIM(IF(OR(R21="",R21="Hybris CUSTOM Servers"),IF(M21="","",IF(VLOOKUP(M21,TBL_Inbound[],5,0)=0,"",VLOOKUP(M21,TBL_Inbound[],5,0))),VLOOKUP(R21,OutboundDst[],2,0)))</f>
        <v/>
      </c>
      <c r="T21" s="0" t="str">
        <f aca="false">TRIM(IF($M21="","",IF(VLOOKUP($M21,TBL_Inbound[],8,0)=0,"",VLOOKUP($M21,TBL_Inbound[],8,0))))</f>
        <v/>
      </c>
      <c r="U21" s="0" t="str">
        <f aca="false">TRIM(IF($M21="","",IF(VLOOKUP($M21,TBL_Inbound[],9,0)=0,"",VLOOKUP($M21,TBL_Inbound[],9,0))))</f>
        <v/>
      </c>
      <c r="V21" s="0" t="str">
        <f aca="false">TRIM(IF($M21="","",IF(VLOOKUP($M21,TBL_Inbound[],10,0)=0,"",VLOOKUP($M21,TBL_Inbound[],10,0))))</f>
        <v/>
      </c>
      <c r="W21" s="0" t="str">
        <f aca="false">IF($M21="","",IF(VLOOKUP($M21,TBL_Inbound[],11,0)=0,"",VLOOKUP($M21,TBL_Inbound[],11,0)))</f>
        <v/>
      </c>
      <c r="X21" s="0" t="str">
        <f aca="false">TRIM(IF($M21="","",IF(VLOOKUP($M21,TBL_Inbound[],12,0)=0,"",VLOOKUP($M21,TBL_Inbound[],12,0))))</f>
        <v/>
      </c>
      <c r="Y21" s="0" t="n">
        <f aca="false">IF($M21="","",IF(VLOOKUP($M21,TBL_Inbound[],13,0)=0,"",VLOOKUP($M21,TBL_Inbound[],13,0)))</f>
        <v>1</v>
      </c>
      <c r="Z21" s="0" t="str">
        <f aca="false" t="array" ref="Z21:Z21">IF(SUM((TBL_Internal[Rule ID]&lt;&gt;"")*ISERROR(MATCH(TBL_Internal[Rule ID],$Z$1:Z20,0)))&lt;&gt;0,INDEX(TBL_Internal[Rule ID],MATCH(1,--ISERROR(IF(ISBLANK(TBL_Internal[Rule ID]),0,MATCH(TBL_Internal[Rule ID],$Z$1:Z20,0))),0),1),"")</f>
        <v/>
      </c>
      <c r="AA21" s="0" t="str">
        <f aca="false">TRIM(LOWER(IF(Z21="","",IF(VLOOKUP(Z21,TBL_Internal[],2,0)=0,"",LEFT(VLOOKUP(Z21,TBL_Internal[],2,0),1)&amp;IF(ISNUMBER(VALUE(RIGHT(VLOOKUP(Z21,TBL_Internal[],2,0),1))),RIGHT(VLOOKUP(Z21,TBL_Internal[],2,0),1),"")))))</f>
        <v/>
      </c>
      <c r="AB21" s="0" t="str">
        <f aca="false">TRIM(IF($Z21="","",IF(VLOOKUP($Z21,TBL_Internal[],3,0)=0,"",VLOOKUP($Z21,TBL_Internal[],3,0))))</f>
        <v/>
      </c>
      <c r="AC21" s="0" t="str">
        <f aca="false">TRIM(IF($Z21="","",IF(VLOOKUP($Z21,TBL_Internal[],4,0)=0,"",VLOOKUP($Z21,TBL_Internal[],4,0))))</f>
        <v/>
      </c>
      <c r="AD21" s="0" t="str">
        <f aca="false">TRIM(IF($Z21="","",IF(VLOOKUP($Z21,TBL_Internal[],5,0)=0,"",VLOOKUP($Z21,TBL_Internal[],5,0))))</f>
        <v/>
      </c>
      <c r="AE21" s="0" t="str">
        <f aca="false">TRIM(IF($Z21="","",IF(VLOOKUP($Z21,TBL_Internal[],6,0)=0,"",VLOOKUP($Z21,TBL_Internal[],6,0))))</f>
        <v/>
      </c>
      <c r="AF21" s="0" t="str">
        <f aca="false">TRIM(IF($Z21="","",IF(VLOOKUP($Z21,TBL_Internal[],7,0)=0,"",VLOOKUP($Z21,TBL_Internal[],7,0))))</f>
        <v/>
      </c>
      <c r="AG21" s="0" t="str">
        <f aca="false">TRIM(IF($Z21="","",IF(VLOOKUP($Z21,TBL_Internal[],8,0)=0,"",VLOOKUP($Z21,TBL_Internal[],8,0))))</f>
        <v/>
      </c>
      <c r="AH21" s="0" t="str">
        <f aca="false">TRIM(IF($Z21="","",IF(VLOOKUP($Z21,TBL_Internal[],9,0)=0,"",VLOOKUP($Z21,TBL_Internal[],9,0))))</f>
        <v/>
      </c>
      <c r="AI21" s="0" t="str">
        <f aca="false">TRIM(IF($Z21="","",IF(VLOOKUP($Z21,TBL_Internal[],10,0)=0,"",VLOOKUP($Z21,TBL_Internal[],10,0))))</f>
        <v/>
      </c>
      <c r="AJ21" s="0" t="str">
        <f aca="false">IF($Z21="","",IF(VLOOKUP($Z21,TBL_Internal[],11,0)=0,"",VLOOKUP($Z21,TBL_Internal[],11,0)))</f>
        <v/>
      </c>
      <c r="AK21" s="0" t="str">
        <f aca="false">TRIM(IF($Z21="","",IF(VLOOKUP($Z21,TBL_Internal[],12,0)=0,"",VLOOKUP($Z21,TBL_Internal[],12,0))))</f>
        <v/>
      </c>
      <c r="AL21" s="0" t="str">
        <f aca="false">IF($Z21="","",IF(VLOOKUP($Z21,TBL_Internal[],14,0)=0,"",VLOOKUP($Z21,TBL_Internal[],14,0)))</f>
        <v/>
      </c>
    </row>
    <row r="22" customFormat="false" ht="15" hidden="false" customHeight="false" outlineLevel="0" collapsed="false">
      <c r="A22" s="0" t="str">
        <f aca="false" t="array" ref="A22:A22">IF(SUM((TBL_Outbound[Rule ID]&lt;&gt;"")*ISERROR(MATCH(TBL_Outbound[Rule ID],$A$1:A21,0)))&lt;&gt;0,INDEX(TBL_Outbound[Rule ID],MATCH(1,--ISERROR(IF(ISBLANK(TBL_Outbound[Rule ID]),0,MATCH(TBL_Outbound[Rule ID],$A$1:A21,0))),0),1),"")</f>
        <v>T21</v>
      </c>
      <c r="B22" s="0" t="str">
        <f aca="false">TRIM(LOWER(IF(A22="","",IF(VLOOKUP(A22,TBL_Outbound[],2,0)=0,"",LEFT(VLOOKUP(A22,TBL_Outbound[],2,0),1)&amp;IF(ISNUMBER(VALUE(RIGHT(VLOOKUP(A22,TBL_Outbound[],2,0),1))),RIGHT(VLOOKUP(A22,TBL_Outbound[],2,0),1),"")))))</f>
        <v/>
      </c>
      <c r="C22" s="0" t="str">
        <f aca="false">TRIM(IF(A22="","",IF(VLOOKUP(A22,TBL_Outbound[],3,0)=0,"",VLOOKUP(A22,TBL_Outbound[],3,0))))</f>
        <v/>
      </c>
      <c r="D22" s="0" t="str">
        <f aca="false">TRIM(IF(A22="","",IF(VLOOKUP(A22,TBL_Outbound[],4,0)=0,"",VLOOKUP(A22,TBL_Outbound[],4,0))))</f>
        <v/>
      </c>
      <c r="E22" s="0" t="str">
        <f aca="false">TRIM(IF(OR(D22="",D22="Hybris CUSTOM Servers"),IF(A22="","",IF(VLOOKUP(A22,TBL_Outbound[],5,0)=0,"",VLOOKUP(A22,TBL_Outbound[],5,0))),VLOOKUP(D22,OutboundSrc[],2,0)))</f>
        <v/>
      </c>
      <c r="F22" s="0" t="str">
        <f aca="false">TRIM(IF(A22="","",IF(VLOOKUP(A22,TBL_Outbound[],6,0)=0,"",VLOOKUP(A22,TBL_Outbound[],6,0))))</f>
        <v/>
      </c>
      <c r="G22" s="0" t="str">
        <f aca="false">TRIM(IF(A22="","",IF(VLOOKUP(A22,TBL_Outbound[],7,0)=0,"",VLOOKUP(A22,TBL_Outbound[],7,0))))</f>
        <v/>
      </c>
      <c r="H22" s="0" t="str">
        <f aca="false">TRIM(IF(A22="","",IF(VLOOKUP(A22,TBL_Outbound[],8,0)=0,"",VLOOKUP(A22,TBL_Outbound[],8,0))))</f>
        <v/>
      </c>
      <c r="I22" s="0" t="str">
        <f aca="false">TRIM(IF(A22="","",IF(VLOOKUP(A22,TBL_Outbound[],9,0)=0,"",VLOOKUP(A22,TBL_Outbound[],9,0))))</f>
        <v/>
      </c>
      <c r="J22" s="0" t="str">
        <f aca="false">TRIM(IF(A22="","",IF(VLOOKUP(A22,TBL_Outbound[],11,0)=0,"",VLOOKUP(A22,TBL_Outbound[],11,0))))</f>
        <v/>
      </c>
      <c r="K22" s="0" t="str">
        <f aca="false">IF(A22="","",IF(VLOOKUP(A22,TBL_Outbound[],12,0)=0,"",VLOOKUP(A22,TBL_Outbound[],12,0)))</f>
        <v/>
      </c>
      <c r="L22" s="0" t="str">
        <f aca="false">TRIM(IF(A22="","",IF(VLOOKUP(A22,TBL_Outbound[],13,0)=0,"",VLOOKUP(A22,TBL_Outbound[],13,0))))</f>
        <v>TRUE</v>
      </c>
      <c r="M22" s="0" t="str">
        <f aca="false" t="array" ref="M22:M22">IF(SUM((TBL_Inbound[Rule ID]&lt;&gt;"")*ISERROR(MATCH(TBL_Inbound[Rule ID],$M$1:M21,0)))&lt;&gt;0,INDEX(TBL_Inbound[Rule ID],MATCH(1,--ISERROR(IF(ISBLANK(TBL_Inbound[Rule ID]),0,MATCH(TBL_Inbound[Rule ID],$M$1:M21,0))),0),1),"")</f>
        <v/>
      </c>
      <c r="N22" s="0" t="str">
        <f aca="false">TRIM(LOWER(IF(M22="","",IF(VLOOKUP(M22,TBL_Inbound[],2,0)=0,"",LEFT(VLOOKUP(M22,TBL_Inbound[],2,0),1)&amp;IF(ISNUMBER(VALUE(RIGHT(VLOOKUP(M22,TBL_Inbound[],2,0),1))),RIGHT(VLOOKUP(M22,TBL_Inbound[],2,0),1),"")))))</f>
        <v/>
      </c>
      <c r="O22" s="0" t="str">
        <f aca="false">TRIM(IF($M22="","",IF(VLOOKUP($M22,TBL_Inbound[],3,0)=0,"",VLOOKUP($M22,TBL_Inbound[],3,0))))</f>
        <v/>
      </c>
      <c r="P22" s="0" t="str">
        <f aca="false">TRIM(IF($M22="","",IF(VLOOKUP($M22,TBL_Inbound[],4,0)=0,"",VLOOKUP($M22,TBL_Inbound[],4,0))))</f>
        <v/>
      </c>
      <c r="Q22" s="0" t="str">
        <f aca="false">TRIM(IF($M22="","",IF(VLOOKUP($M22,TBL_Inbound[],5,0)=0,"",VLOOKUP($M22,TBL_Inbound[],5,0))))</f>
        <v/>
      </c>
      <c r="R22" s="0" t="str">
        <f aca="false">TRIM(IF($M22="","",IF(VLOOKUP($M22,TBL_Inbound[],6,0)=0,"",VLOOKUP($M22,TBL_Inbound[],6,0))))</f>
        <v/>
      </c>
      <c r="S22" s="0" t="str">
        <f aca="false">TRIM(IF(OR(R22="",R22="Hybris CUSTOM Servers"),IF(M22="","",IF(VLOOKUP(M22,TBL_Inbound[],5,0)=0,"",VLOOKUP(M22,TBL_Inbound[],5,0))),VLOOKUP(R22,OutboundDst[],2,0)))</f>
        <v/>
      </c>
      <c r="T22" s="0" t="str">
        <f aca="false">TRIM(IF($M22="","",IF(VLOOKUP($M22,TBL_Inbound[],8,0)=0,"",VLOOKUP($M22,TBL_Inbound[],8,0))))</f>
        <v/>
      </c>
      <c r="U22" s="0" t="str">
        <f aca="false">TRIM(IF($M22="","",IF(VLOOKUP($M22,TBL_Inbound[],9,0)=0,"",VLOOKUP($M22,TBL_Inbound[],9,0))))</f>
        <v/>
      </c>
      <c r="V22" s="0" t="str">
        <f aca="false">TRIM(IF($M22="","",IF(VLOOKUP($M22,TBL_Inbound[],10,0)=0,"",VLOOKUP($M22,TBL_Inbound[],10,0))))</f>
        <v/>
      </c>
      <c r="W22" s="0" t="str">
        <f aca="false">IF($M22="","",IF(VLOOKUP($M22,TBL_Inbound[],11,0)=0,"",VLOOKUP($M22,TBL_Inbound[],11,0)))</f>
        <v/>
      </c>
      <c r="X22" s="0" t="str">
        <f aca="false">TRIM(IF($M22="","",IF(VLOOKUP($M22,TBL_Inbound[],12,0)=0,"",VLOOKUP($M22,TBL_Inbound[],12,0))))</f>
        <v/>
      </c>
      <c r="Y22" s="0" t="str">
        <f aca="false">IF($M22="","",IF(VLOOKUP($M22,TBL_Inbound[],13,0)=0,"",VLOOKUP($M22,TBL_Inbound[],13,0)))</f>
        <v/>
      </c>
      <c r="Z22" s="0" t="str">
        <f aca="false" t="array" ref="Z22:Z22">IF(SUM((TBL_Internal[Rule ID]&lt;&gt;"")*ISERROR(MATCH(TBL_Internal[Rule ID],$Z$1:Z21,0)))&lt;&gt;0,INDEX(TBL_Internal[Rule ID],MATCH(1,--ISERROR(IF(ISBLANK(TBL_Internal[Rule ID]),0,MATCH(TBL_Internal[Rule ID],$Z$1:Z21,0))),0),1),"")</f>
        <v/>
      </c>
      <c r="AA22" s="0" t="str">
        <f aca="false">TRIM(LOWER(IF(Z22="","",IF(VLOOKUP(Z22,TBL_Internal[],2,0)=0,"",LEFT(VLOOKUP(Z22,TBL_Internal[],2,0),1)&amp;IF(ISNUMBER(VALUE(RIGHT(VLOOKUP(Z22,TBL_Internal[],2,0),1))),RIGHT(VLOOKUP(Z22,TBL_Internal[],2,0),1),"")))))</f>
        <v/>
      </c>
      <c r="AB22" s="0" t="str">
        <f aca="false">TRIM(IF($Z22="","",IF(VLOOKUP($Z22,TBL_Internal[],3,0)=0,"",VLOOKUP($Z22,TBL_Internal[],3,0))))</f>
        <v/>
      </c>
      <c r="AC22" s="0" t="str">
        <f aca="false">TRIM(IF($Z22="","",IF(VLOOKUP($Z22,TBL_Internal[],4,0)=0,"",VLOOKUP($Z22,TBL_Internal[],4,0))))</f>
        <v/>
      </c>
      <c r="AD22" s="0" t="str">
        <f aca="false">TRIM(IF($Z22="","",IF(VLOOKUP($Z22,TBL_Internal[],5,0)=0,"",VLOOKUP($Z22,TBL_Internal[],5,0))))</f>
        <v/>
      </c>
      <c r="AE22" s="0" t="str">
        <f aca="false">TRIM(IF($Z22="","",IF(VLOOKUP($Z22,TBL_Internal[],6,0)=0,"",VLOOKUP($Z22,TBL_Internal[],6,0))))</f>
        <v/>
      </c>
      <c r="AF22" s="0" t="str">
        <f aca="false">TRIM(IF($Z22="","",IF(VLOOKUP($Z22,TBL_Internal[],7,0)=0,"",VLOOKUP($Z22,TBL_Internal[],7,0))))</f>
        <v/>
      </c>
      <c r="AG22" s="0" t="str">
        <f aca="false">TRIM(IF($Z22="","",IF(VLOOKUP($Z22,TBL_Internal[],8,0)=0,"",VLOOKUP($Z22,TBL_Internal[],8,0))))</f>
        <v/>
      </c>
      <c r="AH22" s="0" t="str">
        <f aca="false">TRIM(IF($Z22="","",IF(VLOOKUP($Z22,TBL_Internal[],9,0)=0,"",VLOOKUP($Z22,TBL_Internal[],9,0))))</f>
        <v/>
      </c>
      <c r="AI22" s="0" t="str">
        <f aca="false">TRIM(IF($Z22="","",IF(VLOOKUP($Z22,TBL_Internal[],10,0)=0,"",VLOOKUP($Z22,TBL_Internal[],10,0))))</f>
        <v/>
      </c>
      <c r="AJ22" s="0" t="str">
        <f aca="false">IF($Z22="","",IF(VLOOKUP($Z22,TBL_Internal[],11,0)=0,"",VLOOKUP($Z22,TBL_Internal[],11,0)))</f>
        <v/>
      </c>
      <c r="AK22" s="0" t="str">
        <f aca="false">TRIM(IF($Z22="","",IF(VLOOKUP($Z22,TBL_Internal[],12,0)=0,"",VLOOKUP($Z22,TBL_Internal[],12,0))))</f>
        <v/>
      </c>
      <c r="AL22" s="0" t="str">
        <f aca="false">IF($Z22="","",IF(VLOOKUP($Z22,TBL_Internal[],14,0)=0,"",VLOOKUP($Z22,TBL_Internal[],14,0)))</f>
        <v/>
      </c>
    </row>
    <row r="23" customFormat="false" ht="15" hidden="false" customHeight="false" outlineLevel="0" collapsed="false">
      <c r="A23" s="0" t="str">
        <f aca="false" t="array" ref="A23:A23">IF(SUM((TBL_Outbound[Rule ID]&lt;&gt;"")*ISERROR(MATCH(TBL_Outbound[Rule ID],$A$1:A22,0)))&lt;&gt;0,INDEX(TBL_Outbound[Rule ID],MATCH(1,--ISERROR(IF(ISBLANK(TBL_Outbound[Rule ID]),0,MATCH(TBL_Outbound[Rule ID],$A$1:A22,0))),0),1),"")</f>
        <v>T22</v>
      </c>
      <c r="B23" s="0" t="str">
        <f aca="false">TRIM(LOWER(IF(A23="","",IF(VLOOKUP(A23,TBL_Outbound[],2,0)=0,"",LEFT(VLOOKUP(A23,TBL_Outbound[],2,0),1)&amp;IF(ISNUMBER(VALUE(RIGHT(VLOOKUP(A23,TBL_Outbound[],2,0),1))),RIGHT(VLOOKUP(A23,TBL_Outbound[],2,0),1),"")))))</f>
        <v/>
      </c>
      <c r="C23" s="0" t="str">
        <f aca="false">TRIM(IF(A23="","",IF(VLOOKUP(A23,TBL_Outbound[],3,0)=0,"",VLOOKUP(A23,TBL_Outbound[],3,0))))</f>
        <v/>
      </c>
      <c r="D23" s="0" t="str">
        <f aca="false">TRIM(IF(A23="","",IF(VLOOKUP(A23,TBL_Outbound[],4,0)=0,"",VLOOKUP(A23,TBL_Outbound[],4,0))))</f>
        <v/>
      </c>
      <c r="E23" s="0" t="str">
        <f aca="false">TRIM(IF(OR(D23="",D23="Hybris CUSTOM Servers"),IF(A23="","",IF(VLOOKUP(A23,TBL_Outbound[],5,0)=0,"",VLOOKUP(A23,TBL_Outbound[],5,0))),VLOOKUP(D23,OutboundSrc[],2,0)))</f>
        <v/>
      </c>
      <c r="F23" s="0" t="str">
        <f aca="false">TRIM(IF(A23="","",IF(VLOOKUP(A23,TBL_Outbound[],6,0)=0,"",VLOOKUP(A23,TBL_Outbound[],6,0))))</f>
        <v/>
      </c>
      <c r="G23" s="0" t="str">
        <f aca="false">TRIM(IF(A23="","",IF(VLOOKUP(A23,TBL_Outbound[],7,0)=0,"",VLOOKUP(A23,TBL_Outbound[],7,0))))</f>
        <v/>
      </c>
      <c r="H23" s="0" t="str">
        <f aca="false">TRIM(IF(A23="","",IF(VLOOKUP(A23,TBL_Outbound[],8,0)=0,"",VLOOKUP(A23,TBL_Outbound[],8,0))))</f>
        <v/>
      </c>
      <c r="I23" s="0" t="str">
        <f aca="false">TRIM(IF(A23="","",IF(VLOOKUP(A23,TBL_Outbound[],9,0)=0,"",VLOOKUP(A23,TBL_Outbound[],9,0))))</f>
        <v/>
      </c>
      <c r="J23" s="0" t="str">
        <f aca="false">TRIM(IF(A23="","",IF(VLOOKUP(A23,TBL_Outbound[],11,0)=0,"",VLOOKUP(A23,TBL_Outbound[],11,0))))</f>
        <v/>
      </c>
      <c r="K23" s="0" t="str">
        <f aca="false">IF(A23="","",IF(VLOOKUP(A23,TBL_Outbound[],12,0)=0,"",VLOOKUP(A23,TBL_Outbound[],12,0)))</f>
        <v/>
      </c>
      <c r="L23" s="0" t="str">
        <f aca="false">TRIM(IF(A23="","",IF(VLOOKUP(A23,TBL_Outbound[],13,0)=0,"",VLOOKUP(A23,TBL_Outbound[],13,0))))</f>
        <v>TRUE</v>
      </c>
      <c r="M23" s="0" t="str">
        <f aca="false" t="array" ref="M23:M23">IF(SUM((TBL_Inbound[Rule ID]&lt;&gt;"")*ISERROR(MATCH(TBL_Inbound[Rule ID],$M$1:M22,0)))&lt;&gt;0,INDEX(TBL_Inbound[Rule ID],MATCH(1,--ISERROR(IF(ISBLANK(TBL_Inbound[Rule ID]),0,MATCH(TBL_Inbound[Rule ID],$M$1:M22,0))),0),1),"")</f>
        <v/>
      </c>
      <c r="N23" s="0" t="str">
        <f aca="false">TRIM(LOWER(IF(M23="","",IF(VLOOKUP(M23,TBL_Inbound[],2,0)=0,"",LEFT(VLOOKUP(M23,TBL_Inbound[],2,0),1)&amp;IF(ISNUMBER(VALUE(RIGHT(VLOOKUP(M23,TBL_Inbound[],2,0),1))),RIGHT(VLOOKUP(M23,TBL_Inbound[],2,0),1),"")))))</f>
        <v/>
      </c>
      <c r="O23" s="0" t="str">
        <f aca="false">TRIM(IF($M23="","",IF(VLOOKUP($M23,TBL_Inbound[],3,0)=0,"",VLOOKUP($M23,TBL_Inbound[],3,0))))</f>
        <v/>
      </c>
      <c r="P23" s="0" t="str">
        <f aca="false">TRIM(IF($M23="","",IF(VLOOKUP($M23,TBL_Inbound[],4,0)=0,"",VLOOKUP($M23,TBL_Inbound[],4,0))))</f>
        <v/>
      </c>
      <c r="Q23" s="0" t="str">
        <f aca="false">TRIM(IF($M23="","",IF(VLOOKUP($M23,TBL_Inbound[],5,0)=0,"",VLOOKUP($M23,TBL_Inbound[],5,0))))</f>
        <v/>
      </c>
      <c r="R23" s="0" t="str">
        <f aca="false">TRIM(IF($M23="","",IF(VLOOKUP($M23,TBL_Inbound[],6,0)=0,"",VLOOKUP($M23,TBL_Inbound[],6,0))))</f>
        <v/>
      </c>
      <c r="S23" s="0" t="str">
        <f aca="false">TRIM(IF(OR(R23="",R23="Hybris CUSTOM Servers"),IF(M23="","",IF(VLOOKUP(M23,TBL_Inbound[],5,0)=0,"",VLOOKUP(M23,TBL_Inbound[],5,0))),VLOOKUP(R23,OutboundDst[],2,0)))</f>
        <v/>
      </c>
      <c r="T23" s="0" t="str">
        <f aca="false">TRIM(IF($M23="","",IF(VLOOKUP($M23,TBL_Inbound[],8,0)=0,"",VLOOKUP($M23,TBL_Inbound[],8,0))))</f>
        <v/>
      </c>
      <c r="U23" s="0" t="str">
        <f aca="false">TRIM(IF($M23="","",IF(VLOOKUP($M23,TBL_Inbound[],9,0)=0,"",VLOOKUP($M23,TBL_Inbound[],9,0))))</f>
        <v/>
      </c>
      <c r="V23" s="0" t="str">
        <f aca="false">TRIM(IF($M23="","",IF(VLOOKUP($M23,TBL_Inbound[],10,0)=0,"",VLOOKUP($M23,TBL_Inbound[],10,0))))</f>
        <v/>
      </c>
      <c r="W23" s="0" t="str">
        <f aca="false">IF($M23="","",IF(VLOOKUP($M23,TBL_Inbound[],11,0)=0,"",VLOOKUP($M23,TBL_Inbound[],11,0)))</f>
        <v/>
      </c>
      <c r="X23" s="0" t="str">
        <f aca="false">TRIM(IF($M23="","",IF(VLOOKUP($M23,TBL_Inbound[],12,0)=0,"",VLOOKUP($M23,TBL_Inbound[],12,0))))</f>
        <v/>
      </c>
      <c r="Y23" s="0" t="str">
        <f aca="false">IF($M23="","",IF(VLOOKUP($M23,TBL_Inbound[],13,0)=0,"",VLOOKUP($M23,TBL_Inbound[],13,0)))</f>
        <v/>
      </c>
      <c r="Z23" s="0" t="str">
        <f aca="false" t="array" ref="Z23:Z23">IF(SUM((TBL_Internal[Rule ID]&lt;&gt;"")*ISERROR(MATCH(TBL_Internal[Rule ID],$Z$1:Z22,0)))&lt;&gt;0,INDEX(TBL_Internal[Rule ID],MATCH(1,--ISERROR(IF(ISBLANK(TBL_Internal[Rule ID]),0,MATCH(TBL_Internal[Rule ID],$Z$1:Z22,0))),0),1),"")</f>
        <v/>
      </c>
      <c r="AA23" s="0" t="str">
        <f aca="false">TRIM(LOWER(IF(Z23="","",IF(VLOOKUP(Z23,TBL_Internal[],2,0)=0,"",LEFT(VLOOKUP(Z23,TBL_Internal[],2,0),1)&amp;IF(ISNUMBER(VALUE(RIGHT(VLOOKUP(Z23,TBL_Internal[],2,0),1))),RIGHT(VLOOKUP(Z23,TBL_Internal[],2,0),1),"")))))</f>
        <v/>
      </c>
      <c r="AB23" s="0" t="str">
        <f aca="false">TRIM(IF($Z23="","",IF(VLOOKUP($Z23,TBL_Internal[],3,0)=0,"",VLOOKUP($Z23,TBL_Internal[],3,0))))</f>
        <v/>
      </c>
      <c r="AC23" s="0" t="str">
        <f aca="false">TRIM(IF($Z23="","",IF(VLOOKUP($Z23,TBL_Internal[],4,0)=0,"",VLOOKUP($Z23,TBL_Internal[],4,0))))</f>
        <v/>
      </c>
      <c r="AD23" s="0" t="str">
        <f aca="false">TRIM(IF($Z23="","",IF(VLOOKUP($Z23,TBL_Internal[],5,0)=0,"",VLOOKUP($Z23,TBL_Internal[],5,0))))</f>
        <v/>
      </c>
      <c r="AE23" s="0" t="str">
        <f aca="false">TRIM(IF($Z23="","",IF(VLOOKUP($Z23,TBL_Internal[],6,0)=0,"",VLOOKUP($Z23,TBL_Internal[],6,0))))</f>
        <v/>
      </c>
      <c r="AF23" s="0" t="str">
        <f aca="false">TRIM(IF($Z23="","",IF(VLOOKUP($Z23,TBL_Internal[],7,0)=0,"",VLOOKUP($Z23,TBL_Internal[],7,0))))</f>
        <v/>
      </c>
      <c r="AG23" s="0" t="str">
        <f aca="false">TRIM(IF($Z23="","",IF(VLOOKUP($Z23,TBL_Internal[],8,0)=0,"",VLOOKUP($Z23,TBL_Internal[],8,0))))</f>
        <v/>
      </c>
      <c r="AH23" s="0" t="str">
        <f aca="false">TRIM(IF($Z23="","",IF(VLOOKUP($Z23,TBL_Internal[],9,0)=0,"",VLOOKUP($Z23,TBL_Internal[],9,0))))</f>
        <v/>
      </c>
      <c r="AI23" s="0" t="str">
        <f aca="false">TRIM(IF($Z23="","",IF(VLOOKUP($Z23,TBL_Internal[],10,0)=0,"",VLOOKUP($Z23,TBL_Internal[],10,0))))</f>
        <v/>
      </c>
      <c r="AJ23" s="0" t="str">
        <f aca="false">IF($Z23="","",IF(VLOOKUP($Z23,TBL_Internal[],11,0)=0,"",VLOOKUP($Z23,TBL_Internal[],11,0)))</f>
        <v/>
      </c>
      <c r="AK23" s="0" t="str">
        <f aca="false">TRIM(IF($Z23="","",IF(VLOOKUP($Z23,TBL_Internal[],12,0)=0,"",VLOOKUP($Z23,TBL_Internal[],12,0))))</f>
        <v/>
      </c>
      <c r="AL23" s="0" t="str">
        <f aca="false">IF($Z23="","",IF(VLOOKUP($Z23,TBL_Internal[],14,0)=0,"",VLOOKUP($Z23,TBL_Internal[],14,0)))</f>
        <v/>
      </c>
    </row>
    <row r="24" customFormat="false" ht="15" hidden="false" customHeight="false" outlineLevel="0" collapsed="false">
      <c r="A24" s="0" t="str">
        <f aca="false" t="array" ref="A24:A24">IF(SUM((TBL_Outbound[Rule ID]&lt;&gt;"")*ISERROR(MATCH(TBL_Outbound[Rule ID],$A$1:A23,0)))&lt;&gt;0,INDEX(TBL_Outbound[Rule ID],MATCH(1,--ISERROR(IF(ISBLANK(TBL_Outbound[Rule ID]),0,MATCH(TBL_Outbound[Rule ID],$A$1:A23,0))),0),1),"")</f>
        <v>T23</v>
      </c>
      <c r="B24" s="0" t="str">
        <f aca="false">TRIM(LOWER(IF(A24="","",IF(VLOOKUP(A24,TBL_Outbound[],2,0)=0,"",LEFT(VLOOKUP(A24,TBL_Outbound[],2,0),1)&amp;IF(ISNUMBER(VALUE(RIGHT(VLOOKUP(A24,TBL_Outbound[],2,0),1))),RIGHT(VLOOKUP(A24,TBL_Outbound[],2,0),1),"")))))</f>
        <v/>
      </c>
      <c r="C24" s="0" t="str">
        <f aca="false">TRIM(IF(A24="","",IF(VLOOKUP(A24,TBL_Outbound[],3,0)=0,"",VLOOKUP(A24,TBL_Outbound[],3,0))))</f>
        <v/>
      </c>
      <c r="D24" s="0" t="str">
        <f aca="false">TRIM(IF(A24="","",IF(VLOOKUP(A24,TBL_Outbound[],4,0)=0,"",VLOOKUP(A24,TBL_Outbound[],4,0))))</f>
        <v/>
      </c>
      <c r="E24" s="0" t="str">
        <f aca="false">TRIM(IF(OR(D24="",D24="Hybris CUSTOM Servers"),IF(A24="","",IF(VLOOKUP(A24,TBL_Outbound[],5,0)=0,"",VLOOKUP(A24,TBL_Outbound[],5,0))),VLOOKUP(D24,OutboundSrc[],2,0)))</f>
        <v/>
      </c>
      <c r="F24" s="0" t="str">
        <f aca="false">TRIM(IF(A24="","",IF(VLOOKUP(A24,TBL_Outbound[],6,0)=0,"",VLOOKUP(A24,TBL_Outbound[],6,0))))</f>
        <v/>
      </c>
      <c r="G24" s="0" t="str">
        <f aca="false">TRIM(IF(A24="","",IF(VLOOKUP(A24,TBL_Outbound[],7,0)=0,"",VLOOKUP(A24,TBL_Outbound[],7,0))))</f>
        <v/>
      </c>
      <c r="H24" s="0" t="str">
        <f aca="false">TRIM(IF(A24="","",IF(VLOOKUP(A24,TBL_Outbound[],8,0)=0,"",VLOOKUP(A24,TBL_Outbound[],8,0))))</f>
        <v/>
      </c>
      <c r="I24" s="0" t="str">
        <f aca="false">TRIM(IF(A24="","",IF(VLOOKUP(A24,TBL_Outbound[],9,0)=0,"",VLOOKUP(A24,TBL_Outbound[],9,0))))</f>
        <v/>
      </c>
      <c r="J24" s="0" t="str">
        <f aca="false">TRIM(IF(A24="","",IF(VLOOKUP(A24,TBL_Outbound[],11,0)=0,"",VLOOKUP(A24,TBL_Outbound[],11,0))))</f>
        <v/>
      </c>
      <c r="K24" s="0" t="str">
        <f aca="false">IF(A24="","",IF(VLOOKUP(A24,TBL_Outbound[],12,0)=0,"",VLOOKUP(A24,TBL_Outbound[],12,0)))</f>
        <v/>
      </c>
      <c r="L24" s="0" t="str">
        <f aca="false">TRIM(IF(A24="","",IF(VLOOKUP(A24,TBL_Outbound[],13,0)=0,"",VLOOKUP(A24,TBL_Outbound[],13,0))))</f>
        <v>TRUE</v>
      </c>
      <c r="M24" s="0" t="str">
        <f aca="false" t="array" ref="M24:M24">IF(SUM((TBL_Inbound[Rule ID]&lt;&gt;"")*ISERROR(MATCH(TBL_Inbound[Rule ID],$M$1:M23,0)))&lt;&gt;0,INDEX(TBL_Inbound[Rule ID],MATCH(1,--ISERROR(IF(ISBLANK(TBL_Inbound[Rule ID]),0,MATCH(TBL_Inbound[Rule ID],$M$1:M23,0))),0),1),"")</f>
        <v/>
      </c>
      <c r="N24" s="0" t="str">
        <f aca="false">TRIM(LOWER(IF(M24="","",IF(VLOOKUP(M24,TBL_Inbound[],2,0)=0,"",LEFT(VLOOKUP(M24,TBL_Inbound[],2,0),1)&amp;IF(ISNUMBER(VALUE(RIGHT(VLOOKUP(M24,TBL_Inbound[],2,0),1))),RIGHT(VLOOKUP(M24,TBL_Inbound[],2,0),1),"")))))</f>
        <v/>
      </c>
      <c r="O24" s="0" t="str">
        <f aca="false">TRIM(IF($M24="","",IF(VLOOKUP($M24,TBL_Inbound[],3,0)=0,"",VLOOKUP($M24,TBL_Inbound[],3,0))))</f>
        <v/>
      </c>
      <c r="P24" s="0" t="str">
        <f aca="false">TRIM(IF($M24="","",IF(VLOOKUP($M24,TBL_Inbound[],4,0)=0,"",VLOOKUP($M24,TBL_Inbound[],4,0))))</f>
        <v/>
      </c>
      <c r="Q24" s="0" t="str">
        <f aca="false">TRIM(IF($M24="","",IF(VLOOKUP($M24,TBL_Inbound[],5,0)=0,"",VLOOKUP($M24,TBL_Inbound[],5,0))))</f>
        <v/>
      </c>
      <c r="R24" s="0" t="str">
        <f aca="false">TRIM(IF($M24="","",IF(VLOOKUP($M24,TBL_Inbound[],6,0)=0,"",VLOOKUP($M24,TBL_Inbound[],6,0))))</f>
        <v/>
      </c>
      <c r="S24" s="0" t="str">
        <f aca="false">TRIM(IF(OR(R24="",R24="Hybris CUSTOM Servers"),IF(M24="","",IF(VLOOKUP(M24,TBL_Inbound[],5,0)=0,"",VLOOKUP(M24,TBL_Inbound[],5,0))),VLOOKUP(R24,OutboundDst[],2,0)))</f>
        <v/>
      </c>
      <c r="T24" s="0" t="str">
        <f aca="false">TRIM(IF($M24="","",IF(VLOOKUP($M24,TBL_Inbound[],8,0)=0,"",VLOOKUP($M24,TBL_Inbound[],8,0))))</f>
        <v/>
      </c>
      <c r="U24" s="0" t="str">
        <f aca="false">TRIM(IF($M24="","",IF(VLOOKUP($M24,TBL_Inbound[],9,0)=0,"",VLOOKUP($M24,TBL_Inbound[],9,0))))</f>
        <v/>
      </c>
      <c r="V24" s="0" t="str">
        <f aca="false">TRIM(IF($M24="","",IF(VLOOKUP($M24,TBL_Inbound[],10,0)=0,"",VLOOKUP($M24,TBL_Inbound[],10,0))))</f>
        <v/>
      </c>
      <c r="W24" s="0" t="str">
        <f aca="false">IF($M24="","",IF(VLOOKUP($M24,TBL_Inbound[],11,0)=0,"",VLOOKUP($M24,TBL_Inbound[],11,0)))</f>
        <v/>
      </c>
      <c r="X24" s="0" t="str">
        <f aca="false">TRIM(IF($M24="","",IF(VLOOKUP($M24,TBL_Inbound[],12,0)=0,"",VLOOKUP($M24,TBL_Inbound[],12,0))))</f>
        <v/>
      </c>
      <c r="Y24" s="0" t="str">
        <f aca="false">IF($M24="","",IF(VLOOKUP($M24,TBL_Inbound[],13,0)=0,"",VLOOKUP($M24,TBL_Inbound[],13,0)))</f>
        <v/>
      </c>
      <c r="Z24" s="0" t="str">
        <f aca="false" t="array" ref="Z24:Z24">IF(SUM((TBL_Internal[Rule ID]&lt;&gt;"")*ISERROR(MATCH(TBL_Internal[Rule ID],$Z$1:Z23,0)))&lt;&gt;0,INDEX(TBL_Internal[Rule ID],MATCH(1,--ISERROR(IF(ISBLANK(TBL_Internal[Rule ID]),0,MATCH(TBL_Internal[Rule ID],$Z$1:Z23,0))),0),1),"")</f>
        <v/>
      </c>
      <c r="AA24" s="0" t="str">
        <f aca="false">TRIM(LOWER(IF(Z24="","",IF(VLOOKUP(Z24,TBL_Internal[],2,0)=0,"",LEFT(VLOOKUP(Z24,TBL_Internal[],2,0),1)&amp;IF(ISNUMBER(VALUE(RIGHT(VLOOKUP(Z24,TBL_Internal[],2,0),1))),RIGHT(VLOOKUP(Z24,TBL_Internal[],2,0),1),"")))))</f>
        <v/>
      </c>
      <c r="AB24" s="0" t="str">
        <f aca="false">TRIM(IF($Z24="","",IF(VLOOKUP($Z24,TBL_Internal[],3,0)=0,"",VLOOKUP($Z24,TBL_Internal[],3,0))))</f>
        <v/>
      </c>
      <c r="AC24" s="0" t="str">
        <f aca="false">TRIM(IF($Z24="","",IF(VLOOKUP($Z24,TBL_Internal[],4,0)=0,"",VLOOKUP($Z24,TBL_Internal[],4,0))))</f>
        <v/>
      </c>
      <c r="AD24" s="0" t="str">
        <f aca="false">TRIM(IF($Z24="","",IF(VLOOKUP($Z24,TBL_Internal[],5,0)=0,"",VLOOKUP($Z24,TBL_Internal[],5,0))))</f>
        <v/>
      </c>
      <c r="AE24" s="0" t="str">
        <f aca="false">TRIM(IF($Z24="","",IF(VLOOKUP($Z24,TBL_Internal[],6,0)=0,"",VLOOKUP($Z24,TBL_Internal[],6,0))))</f>
        <v/>
      </c>
      <c r="AF24" s="0" t="str">
        <f aca="false">TRIM(IF($Z24="","",IF(VLOOKUP($Z24,TBL_Internal[],7,0)=0,"",VLOOKUP($Z24,TBL_Internal[],7,0))))</f>
        <v/>
      </c>
      <c r="AG24" s="0" t="str">
        <f aca="false">TRIM(IF($Z24="","",IF(VLOOKUP($Z24,TBL_Internal[],8,0)=0,"",VLOOKUP($Z24,TBL_Internal[],8,0))))</f>
        <v/>
      </c>
      <c r="AH24" s="0" t="str">
        <f aca="false">TRIM(IF($Z24="","",IF(VLOOKUP($Z24,TBL_Internal[],9,0)=0,"",VLOOKUP($Z24,TBL_Internal[],9,0))))</f>
        <v/>
      </c>
      <c r="AI24" s="0" t="str">
        <f aca="false">TRIM(IF($Z24="","",IF(VLOOKUP($Z24,TBL_Internal[],10,0)=0,"",VLOOKUP($Z24,TBL_Internal[],10,0))))</f>
        <v/>
      </c>
      <c r="AJ24" s="0" t="str">
        <f aca="false">IF($Z24="","",IF(VLOOKUP($Z24,TBL_Internal[],11,0)=0,"",VLOOKUP($Z24,TBL_Internal[],11,0)))</f>
        <v/>
      </c>
      <c r="AK24" s="0" t="str">
        <f aca="false">TRIM(IF($Z24="","",IF(VLOOKUP($Z24,TBL_Internal[],12,0)=0,"",VLOOKUP($Z24,TBL_Internal[],12,0))))</f>
        <v/>
      </c>
      <c r="AL24" s="0" t="str">
        <f aca="false">IF($Z24="","",IF(VLOOKUP($Z24,TBL_Internal[],14,0)=0,"",VLOOKUP($Z24,TBL_Internal[],14,0)))</f>
        <v/>
      </c>
    </row>
    <row r="25" customFormat="false" ht="15" hidden="false" customHeight="false" outlineLevel="0" collapsed="false">
      <c r="A25" s="0" t="str">
        <f aca="false" t="array" ref="A25:A25">IF(SUM((TBL_Outbound[Rule ID]&lt;&gt;"")*ISERROR(MATCH(TBL_Outbound[Rule ID],$A$1:A24,0)))&lt;&gt;0,INDEX(TBL_Outbound[Rule ID],MATCH(1,--ISERROR(IF(ISBLANK(TBL_Outbound[Rule ID]),0,MATCH(TBL_Outbound[Rule ID],$A$1:A24,0))),0),1),"")</f>
        <v>T24</v>
      </c>
      <c r="B25" s="0" t="str">
        <f aca="false">TRIM(LOWER(IF(A25="","",IF(VLOOKUP(A25,TBL_Outbound[],2,0)=0,"",LEFT(VLOOKUP(A25,TBL_Outbound[],2,0),1)&amp;IF(ISNUMBER(VALUE(RIGHT(VLOOKUP(A25,TBL_Outbound[],2,0),1))),RIGHT(VLOOKUP(A25,TBL_Outbound[],2,0),1),"")))))</f>
        <v/>
      </c>
      <c r="C25" s="0" t="str">
        <f aca="false">TRIM(IF(A25="","",IF(VLOOKUP(A25,TBL_Outbound[],3,0)=0,"",VLOOKUP(A25,TBL_Outbound[],3,0))))</f>
        <v/>
      </c>
      <c r="D25" s="0" t="str">
        <f aca="false">TRIM(IF(A25="","",IF(VLOOKUP(A25,TBL_Outbound[],4,0)=0,"",VLOOKUP(A25,TBL_Outbound[],4,0))))</f>
        <v/>
      </c>
      <c r="E25" s="0" t="str">
        <f aca="false">TRIM(IF(OR(D25="",D25="Hybris CUSTOM Servers"),IF(A25="","",IF(VLOOKUP(A25,TBL_Outbound[],5,0)=0,"",VLOOKUP(A25,TBL_Outbound[],5,0))),VLOOKUP(D25,OutboundSrc[],2,0)))</f>
        <v/>
      </c>
      <c r="F25" s="0" t="str">
        <f aca="false">TRIM(IF(A25="","",IF(VLOOKUP(A25,TBL_Outbound[],6,0)=0,"",VLOOKUP(A25,TBL_Outbound[],6,0))))</f>
        <v/>
      </c>
      <c r="G25" s="0" t="str">
        <f aca="false">TRIM(IF(A25="","",IF(VLOOKUP(A25,TBL_Outbound[],7,0)=0,"",VLOOKUP(A25,TBL_Outbound[],7,0))))</f>
        <v/>
      </c>
      <c r="H25" s="0" t="str">
        <f aca="false">TRIM(IF(A25="","",IF(VLOOKUP(A25,TBL_Outbound[],8,0)=0,"",VLOOKUP(A25,TBL_Outbound[],8,0))))</f>
        <v/>
      </c>
      <c r="I25" s="0" t="str">
        <f aca="false">TRIM(IF(A25="","",IF(VLOOKUP(A25,TBL_Outbound[],9,0)=0,"",VLOOKUP(A25,TBL_Outbound[],9,0))))</f>
        <v/>
      </c>
      <c r="J25" s="0" t="str">
        <f aca="false">TRIM(IF(A25="","",IF(VLOOKUP(A25,TBL_Outbound[],11,0)=0,"",VLOOKUP(A25,TBL_Outbound[],11,0))))</f>
        <v/>
      </c>
      <c r="K25" s="0" t="str">
        <f aca="false">IF(A25="","",IF(VLOOKUP(A25,TBL_Outbound[],12,0)=0,"",VLOOKUP(A25,TBL_Outbound[],12,0)))</f>
        <v/>
      </c>
      <c r="L25" s="0" t="str">
        <f aca="false">TRIM(IF(A25="","",IF(VLOOKUP(A25,TBL_Outbound[],13,0)=0,"",VLOOKUP(A25,TBL_Outbound[],13,0))))</f>
        <v>TRUE</v>
      </c>
      <c r="M25" s="0" t="str">
        <f aca="false" t="array" ref="M25:M25">IF(SUM((TBL_Inbound[Rule ID]&lt;&gt;"")*ISERROR(MATCH(TBL_Inbound[Rule ID],$M$1:M24,0)))&lt;&gt;0,INDEX(TBL_Inbound[Rule ID],MATCH(1,--ISERROR(IF(ISBLANK(TBL_Inbound[Rule ID]),0,MATCH(TBL_Inbound[Rule ID],$M$1:M24,0))),0),1),"")</f>
        <v/>
      </c>
      <c r="N25" s="0" t="str">
        <f aca="false">TRIM(LOWER(IF(M25="","",IF(VLOOKUP(M25,TBL_Inbound[],2,0)=0,"",LEFT(VLOOKUP(M25,TBL_Inbound[],2,0),1)&amp;IF(ISNUMBER(VALUE(RIGHT(VLOOKUP(M25,TBL_Inbound[],2,0),1))),RIGHT(VLOOKUP(M25,TBL_Inbound[],2,0),1),"")))))</f>
        <v/>
      </c>
      <c r="O25" s="0" t="str">
        <f aca="false">TRIM(IF($M25="","",IF(VLOOKUP($M25,TBL_Inbound[],3,0)=0,"",VLOOKUP($M25,TBL_Inbound[],3,0))))</f>
        <v/>
      </c>
      <c r="P25" s="0" t="str">
        <f aca="false">TRIM(IF($M25="","",IF(VLOOKUP($M25,TBL_Inbound[],4,0)=0,"",VLOOKUP($M25,TBL_Inbound[],4,0))))</f>
        <v/>
      </c>
      <c r="Q25" s="0" t="str">
        <f aca="false">TRIM(IF($M25="","",IF(VLOOKUP($M25,TBL_Inbound[],5,0)=0,"",VLOOKUP($M25,TBL_Inbound[],5,0))))</f>
        <v/>
      </c>
      <c r="R25" s="0" t="str">
        <f aca="false">TRIM(IF($M25="","",IF(VLOOKUP($M25,TBL_Inbound[],6,0)=0,"",VLOOKUP($M25,TBL_Inbound[],6,0))))</f>
        <v/>
      </c>
      <c r="S25" s="0" t="str">
        <f aca="false">TRIM(IF(OR(R25="",R25="Hybris CUSTOM Servers"),IF(M25="","",IF(VLOOKUP(M25,TBL_Inbound[],5,0)=0,"",VLOOKUP(M25,TBL_Inbound[],5,0))),VLOOKUP(R25,OutboundDst[],2,0)))</f>
        <v/>
      </c>
      <c r="T25" s="0" t="str">
        <f aca="false">TRIM(IF($M25="","",IF(VLOOKUP($M25,TBL_Inbound[],8,0)=0,"",VLOOKUP($M25,TBL_Inbound[],8,0))))</f>
        <v/>
      </c>
      <c r="U25" s="0" t="str">
        <f aca="false">TRIM(IF($M25="","",IF(VLOOKUP($M25,TBL_Inbound[],9,0)=0,"",VLOOKUP($M25,TBL_Inbound[],9,0))))</f>
        <v/>
      </c>
      <c r="V25" s="0" t="str">
        <f aca="false">TRIM(IF($M25="","",IF(VLOOKUP($M25,TBL_Inbound[],10,0)=0,"",VLOOKUP($M25,TBL_Inbound[],10,0))))</f>
        <v/>
      </c>
      <c r="W25" s="0" t="str">
        <f aca="false">IF($M25="","",IF(VLOOKUP($M25,TBL_Inbound[],11,0)=0,"",VLOOKUP($M25,TBL_Inbound[],11,0)))</f>
        <v/>
      </c>
      <c r="X25" s="0" t="str">
        <f aca="false">TRIM(IF($M25="","",IF(VLOOKUP($M25,TBL_Inbound[],12,0)=0,"",VLOOKUP($M25,TBL_Inbound[],12,0))))</f>
        <v/>
      </c>
      <c r="Y25" s="0" t="str">
        <f aca="false">IF($M25="","",IF(VLOOKUP($M25,TBL_Inbound[],13,0)=0,"",VLOOKUP($M25,TBL_Inbound[],13,0)))</f>
        <v/>
      </c>
      <c r="Z25" s="0" t="str">
        <f aca="false" t="array" ref="Z25:Z25">IF(SUM((TBL_Internal[Rule ID]&lt;&gt;"")*ISERROR(MATCH(TBL_Internal[Rule ID],$Z$1:Z24,0)))&lt;&gt;0,INDEX(TBL_Internal[Rule ID],MATCH(1,--ISERROR(IF(ISBLANK(TBL_Internal[Rule ID]),0,MATCH(TBL_Internal[Rule ID],$Z$1:Z24,0))),0),1),"")</f>
        <v/>
      </c>
      <c r="AA25" s="0" t="str">
        <f aca="false">TRIM(LOWER(IF(Z25="","",IF(VLOOKUP(Z25,TBL_Internal[],2,0)=0,"",LEFT(VLOOKUP(Z25,TBL_Internal[],2,0),1)&amp;IF(ISNUMBER(VALUE(RIGHT(VLOOKUP(Z25,TBL_Internal[],2,0),1))),RIGHT(VLOOKUP(Z25,TBL_Internal[],2,0),1),"")))))</f>
        <v/>
      </c>
      <c r="AB25" s="0" t="str">
        <f aca="false">TRIM(IF($Z25="","",IF(VLOOKUP($Z25,TBL_Internal[],3,0)=0,"",VLOOKUP($Z25,TBL_Internal[],3,0))))</f>
        <v/>
      </c>
      <c r="AC25" s="0" t="str">
        <f aca="false">TRIM(IF($Z25="","",IF(VLOOKUP($Z25,TBL_Internal[],4,0)=0,"",VLOOKUP($Z25,TBL_Internal[],4,0))))</f>
        <v/>
      </c>
      <c r="AD25" s="0" t="str">
        <f aca="false">TRIM(IF($Z25="","",IF(VLOOKUP($Z25,TBL_Internal[],5,0)=0,"",VLOOKUP($Z25,TBL_Internal[],5,0))))</f>
        <v/>
      </c>
      <c r="AE25" s="0" t="str">
        <f aca="false">TRIM(IF($Z25="","",IF(VLOOKUP($Z25,TBL_Internal[],6,0)=0,"",VLOOKUP($Z25,TBL_Internal[],6,0))))</f>
        <v/>
      </c>
      <c r="AF25" s="0" t="str">
        <f aca="false">TRIM(IF($Z25="","",IF(VLOOKUP($Z25,TBL_Internal[],7,0)=0,"",VLOOKUP($Z25,TBL_Internal[],7,0))))</f>
        <v/>
      </c>
      <c r="AG25" s="0" t="str">
        <f aca="false">TRIM(IF($Z25="","",IF(VLOOKUP($Z25,TBL_Internal[],8,0)=0,"",VLOOKUP($Z25,TBL_Internal[],8,0))))</f>
        <v/>
      </c>
      <c r="AH25" s="0" t="str">
        <f aca="false">TRIM(IF($Z25="","",IF(VLOOKUP($Z25,TBL_Internal[],9,0)=0,"",VLOOKUP($Z25,TBL_Internal[],9,0))))</f>
        <v/>
      </c>
      <c r="AI25" s="0" t="str">
        <f aca="false">TRIM(IF($Z25="","",IF(VLOOKUP($Z25,TBL_Internal[],10,0)=0,"",VLOOKUP($Z25,TBL_Internal[],10,0))))</f>
        <v/>
      </c>
      <c r="AJ25" s="0" t="str">
        <f aca="false">IF($Z25="","",IF(VLOOKUP($Z25,TBL_Internal[],11,0)=0,"",VLOOKUP($Z25,TBL_Internal[],11,0)))</f>
        <v/>
      </c>
      <c r="AK25" s="0" t="str">
        <f aca="false">TRIM(IF($Z25="","",IF(VLOOKUP($Z25,TBL_Internal[],12,0)=0,"",VLOOKUP($Z25,TBL_Internal[],12,0))))</f>
        <v/>
      </c>
      <c r="AL25" s="0" t="str">
        <f aca="false">IF($Z25="","",IF(VLOOKUP($Z25,TBL_Internal[],14,0)=0,"",VLOOKUP($Z25,TBL_Internal[],14,0)))</f>
        <v/>
      </c>
    </row>
    <row r="26" customFormat="false" ht="15" hidden="false" customHeight="false" outlineLevel="0" collapsed="false">
      <c r="A26" s="0" t="str">
        <f aca="false" t="array" ref="A26:A26">IF(SUM((TBL_Outbound[Rule ID]&lt;&gt;"")*ISERROR(MATCH(TBL_Outbound[Rule ID],$A$1:A25,0)))&lt;&gt;0,INDEX(TBL_Outbound[Rule ID],MATCH(1,--ISERROR(IF(ISBLANK(TBL_Outbound[Rule ID]),0,MATCH(TBL_Outbound[Rule ID],$A$1:A25,0))),0),1),"")</f>
        <v>T25</v>
      </c>
      <c r="B26" s="0" t="str">
        <f aca="false">TRIM(LOWER(IF(A26="","",IF(VLOOKUP(A26,TBL_Outbound[],2,0)=0,"",LEFT(VLOOKUP(A26,TBL_Outbound[],2,0),1)&amp;IF(ISNUMBER(VALUE(RIGHT(VLOOKUP(A26,TBL_Outbound[],2,0),1))),RIGHT(VLOOKUP(A26,TBL_Outbound[],2,0),1),"")))))</f>
        <v/>
      </c>
      <c r="C26" s="0" t="str">
        <f aca="false">TRIM(IF(A26="","",IF(VLOOKUP(A26,TBL_Outbound[],3,0)=0,"",VLOOKUP(A26,TBL_Outbound[],3,0))))</f>
        <v/>
      </c>
      <c r="D26" s="0" t="str">
        <f aca="false">TRIM(IF(A26="","",IF(VLOOKUP(A26,TBL_Outbound[],4,0)=0,"",VLOOKUP(A26,TBL_Outbound[],4,0))))</f>
        <v/>
      </c>
      <c r="E26" s="0" t="str">
        <f aca="false">TRIM(IF(OR(D26="",D26="Hybris CUSTOM Servers"),IF(A26="","",IF(VLOOKUP(A26,TBL_Outbound[],5,0)=0,"",VLOOKUP(A26,TBL_Outbound[],5,0))),VLOOKUP(D26,OutboundSrc[],2,0)))</f>
        <v/>
      </c>
      <c r="F26" s="0" t="str">
        <f aca="false">TRIM(IF(A26="","",IF(VLOOKUP(A26,TBL_Outbound[],6,0)=0,"",VLOOKUP(A26,TBL_Outbound[],6,0))))</f>
        <v/>
      </c>
      <c r="G26" s="0" t="str">
        <f aca="false">TRIM(IF(A26="","",IF(VLOOKUP(A26,TBL_Outbound[],7,0)=0,"",VLOOKUP(A26,TBL_Outbound[],7,0))))</f>
        <v/>
      </c>
      <c r="H26" s="0" t="str">
        <f aca="false">TRIM(IF(A26="","",IF(VLOOKUP(A26,TBL_Outbound[],8,0)=0,"",VLOOKUP(A26,TBL_Outbound[],8,0))))</f>
        <v/>
      </c>
      <c r="I26" s="0" t="str">
        <f aca="false">TRIM(IF(A26="","",IF(VLOOKUP(A26,TBL_Outbound[],9,0)=0,"",VLOOKUP(A26,TBL_Outbound[],9,0))))</f>
        <v/>
      </c>
      <c r="J26" s="0" t="str">
        <f aca="false">TRIM(IF(A26="","",IF(VLOOKUP(A26,TBL_Outbound[],11,0)=0,"",VLOOKUP(A26,TBL_Outbound[],11,0))))</f>
        <v/>
      </c>
      <c r="K26" s="0" t="str">
        <f aca="false">IF(A26="","",IF(VLOOKUP(A26,TBL_Outbound[],12,0)=0,"",VLOOKUP(A26,TBL_Outbound[],12,0)))</f>
        <v/>
      </c>
      <c r="L26" s="0" t="str">
        <f aca="false">TRIM(IF(A26="","",IF(VLOOKUP(A26,TBL_Outbound[],13,0)=0,"",VLOOKUP(A26,TBL_Outbound[],13,0))))</f>
        <v>TRUE</v>
      </c>
      <c r="M26" s="0" t="str">
        <f aca="false" t="array" ref="M26:M26">IF(SUM((TBL_Inbound[Rule ID]&lt;&gt;"")*ISERROR(MATCH(TBL_Inbound[Rule ID],$M$1:M25,0)))&lt;&gt;0,INDEX(TBL_Inbound[Rule ID],MATCH(1,--ISERROR(IF(ISBLANK(TBL_Inbound[Rule ID]),0,MATCH(TBL_Inbound[Rule ID],$M$1:M25,0))),0),1),"")</f>
        <v/>
      </c>
      <c r="N26" s="0" t="str">
        <f aca="false">TRIM(LOWER(IF(M26="","",IF(VLOOKUP(M26,TBL_Inbound[],2,0)=0,"",LEFT(VLOOKUP(M26,TBL_Inbound[],2,0),1)&amp;IF(ISNUMBER(VALUE(RIGHT(VLOOKUP(M26,TBL_Inbound[],2,0),1))),RIGHT(VLOOKUP(M26,TBL_Inbound[],2,0),1),"")))))</f>
        <v/>
      </c>
      <c r="O26" s="0" t="str">
        <f aca="false">TRIM(IF($M26="","",IF(VLOOKUP($M26,TBL_Inbound[],3,0)=0,"",VLOOKUP($M26,TBL_Inbound[],3,0))))</f>
        <v/>
      </c>
      <c r="P26" s="0" t="str">
        <f aca="false">TRIM(IF($M26="","",IF(VLOOKUP($M26,TBL_Inbound[],4,0)=0,"",VLOOKUP($M26,TBL_Inbound[],4,0))))</f>
        <v/>
      </c>
      <c r="Q26" s="0" t="str">
        <f aca="false">TRIM(IF($M26="","",IF(VLOOKUP($M26,TBL_Inbound[],5,0)=0,"",VLOOKUP($M26,TBL_Inbound[],5,0))))</f>
        <v/>
      </c>
      <c r="R26" s="0" t="str">
        <f aca="false">TRIM(IF($M26="","",IF(VLOOKUP($M26,TBL_Inbound[],6,0)=0,"",VLOOKUP($M26,TBL_Inbound[],6,0))))</f>
        <v/>
      </c>
      <c r="S26" s="0" t="str">
        <f aca="false">TRIM(IF(OR(R26="",R26="Hybris CUSTOM Servers"),IF(M26="","",IF(VLOOKUP(M26,TBL_Inbound[],5,0)=0,"",VLOOKUP(M26,TBL_Inbound[],5,0))),VLOOKUP(R26,OutboundDst[],2,0)))</f>
        <v/>
      </c>
      <c r="T26" s="0" t="str">
        <f aca="false">TRIM(IF($M26="","",IF(VLOOKUP($M26,TBL_Inbound[],8,0)=0,"",VLOOKUP($M26,TBL_Inbound[],8,0))))</f>
        <v/>
      </c>
      <c r="U26" s="0" t="str">
        <f aca="false">TRIM(IF($M26="","",IF(VLOOKUP($M26,TBL_Inbound[],9,0)=0,"",VLOOKUP($M26,TBL_Inbound[],9,0))))</f>
        <v/>
      </c>
      <c r="V26" s="0" t="str">
        <f aca="false">TRIM(IF($M26="","",IF(VLOOKUP($M26,TBL_Inbound[],10,0)=0,"",VLOOKUP($M26,TBL_Inbound[],10,0))))</f>
        <v/>
      </c>
      <c r="W26" s="0" t="str">
        <f aca="false">IF($M26="","",IF(VLOOKUP($M26,TBL_Inbound[],11,0)=0,"",VLOOKUP($M26,TBL_Inbound[],11,0)))</f>
        <v/>
      </c>
      <c r="X26" s="0" t="str">
        <f aca="false">TRIM(IF($M26="","",IF(VLOOKUP($M26,TBL_Inbound[],12,0)=0,"",VLOOKUP($M26,TBL_Inbound[],12,0))))</f>
        <v/>
      </c>
      <c r="Y26" s="0" t="str">
        <f aca="false">IF($M26="","",IF(VLOOKUP($M26,TBL_Inbound[],13,0)=0,"",VLOOKUP($M26,TBL_Inbound[],13,0)))</f>
        <v/>
      </c>
      <c r="Z26" s="0" t="str">
        <f aca="false" t="array" ref="Z26:Z26">IF(SUM((TBL_Internal[Rule ID]&lt;&gt;"")*ISERROR(MATCH(TBL_Internal[Rule ID],$Z$1:Z25,0)))&lt;&gt;0,INDEX(TBL_Internal[Rule ID],MATCH(1,--ISERROR(IF(ISBLANK(TBL_Internal[Rule ID]),0,MATCH(TBL_Internal[Rule ID],$Z$1:Z25,0))),0),1),"")</f>
        <v/>
      </c>
      <c r="AA26" s="0" t="str">
        <f aca="false">TRIM(LOWER(IF(Z26="","",IF(VLOOKUP(Z26,TBL_Internal[],2,0)=0,"",LEFT(VLOOKUP(Z26,TBL_Internal[],2,0),1)&amp;IF(ISNUMBER(VALUE(RIGHT(VLOOKUP(Z26,TBL_Internal[],2,0),1))),RIGHT(VLOOKUP(Z26,TBL_Internal[],2,0),1),"")))))</f>
        <v/>
      </c>
      <c r="AB26" s="0" t="str">
        <f aca="false">TRIM(IF($Z26="","",IF(VLOOKUP($Z26,TBL_Internal[],3,0)=0,"",VLOOKUP($Z26,TBL_Internal[],3,0))))</f>
        <v/>
      </c>
      <c r="AC26" s="0" t="str">
        <f aca="false">TRIM(IF($Z26="","",IF(VLOOKUP($Z26,TBL_Internal[],4,0)=0,"",VLOOKUP($Z26,TBL_Internal[],4,0))))</f>
        <v/>
      </c>
      <c r="AD26" s="0" t="str">
        <f aca="false">TRIM(IF($Z26="","",IF(VLOOKUP($Z26,TBL_Internal[],5,0)=0,"",VLOOKUP($Z26,TBL_Internal[],5,0))))</f>
        <v/>
      </c>
      <c r="AE26" s="0" t="str">
        <f aca="false">TRIM(IF($Z26="","",IF(VLOOKUP($Z26,TBL_Internal[],6,0)=0,"",VLOOKUP($Z26,TBL_Internal[],6,0))))</f>
        <v/>
      </c>
      <c r="AF26" s="0" t="str">
        <f aca="false">TRIM(IF($Z26="","",IF(VLOOKUP($Z26,TBL_Internal[],7,0)=0,"",VLOOKUP($Z26,TBL_Internal[],7,0))))</f>
        <v/>
      </c>
      <c r="AG26" s="0" t="str">
        <f aca="false">TRIM(IF($Z26="","",IF(VLOOKUP($Z26,TBL_Internal[],8,0)=0,"",VLOOKUP($Z26,TBL_Internal[],8,0))))</f>
        <v/>
      </c>
      <c r="AH26" s="0" t="str">
        <f aca="false">TRIM(IF($Z26="","",IF(VLOOKUP($Z26,TBL_Internal[],9,0)=0,"",VLOOKUP($Z26,TBL_Internal[],9,0))))</f>
        <v/>
      </c>
      <c r="AI26" s="0" t="str">
        <f aca="false">TRIM(IF($Z26="","",IF(VLOOKUP($Z26,TBL_Internal[],10,0)=0,"",VLOOKUP($Z26,TBL_Internal[],10,0))))</f>
        <v/>
      </c>
      <c r="AJ26" s="0" t="str">
        <f aca="false">IF($Z26="","",IF(VLOOKUP($Z26,TBL_Internal[],11,0)=0,"",VLOOKUP($Z26,TBL_Internal[],11,0)))</f>
        <v/>
      </c>
      <c r="AK26" s="0" t="str">
        <f aca="false">TRIM(IF($Z26="","",IF(VLOOKUP($Z26,TBL_Internal[],12,0)=0,"",VLOOKUP($Z26,TBL_Internal[],12,0))))</f>
        <v/>
      </c>
      <c r="AL26" s="0" t="str">
        <f aca="false">IF($Z26="","",IF(VLOOKUP($Z26,TBL_Internal[],14,0)=0,"",VLOOKUP($Z26,TBL_Internal[],14,0)))</f>
        <v/>
      </c>
    </row>
    <row r="27" customFormat="false" ht="15" hidden="false" customHeight="false" outlineLevel="0" collapsed="false">
      <c r="A27" s="0" t="str">
        <f aca="false" t="array" ref="A27:A27">IF(SUM((TBL_Outbound[Rule ID]&lt;&gt;"")*ISERROR(MATCH(TBL_Outbound[Rule ID],$A$1:A26,0)))&lt;&gt;0,INDEX(TBL_Outbound[Rule ID],MATCH(1,--ISERROR(IF(ISBLANK(TBL_Outbound[Rule ID]),0,MATCH(TBL_Outbound[Rule ID],$A$1:A26,0))),0),1),"")</f>
        <v/>
      </c>
      <c r="B27" s="0" t="str">
        <f aca="false">TRIM(LOWER(IF(A27="","",IF(VLOOKUP(A27,TBL_Outbound[],2,0)=0,"",LEFT(VLOOKUP(A27,TBL_Outbound[],2,0),1)&amp;IF(ISNUMBER(VALUE(RIGHT(VLOOKUP(A27,TBL_Outbound[],2,0),1))),RIGHT(VLOOKUP(A27,TBL_Outbound[],2,0),1),"")))))</f>
        <v/>
      </c>
      <c r="C27" s="0" t="str">
        <f aca="false">TRIM(IF(A27="","",IF(VLOOKUP(A27,TBL_Outbound[],3,0)=0,"",VLOOKUP(A27,TBL_Outbound[],3,0))))</f>
        <v/>
      </c>
      <c r="D27" s="0" t="str">
        <f aca="false">TRIM(IF(A27="","",IF(VLOOKUP(A27,TBL_Outbound[],4,0)=0,"",VLOOKUP(A27,TBL_Outbound[],4,0))))</f>
        <v/>
      </c>
      <c r="E27" s="0" t="str">
        <f aca="false">TRIM(IF(OR(D27="",D27="Hybris CUSTOM Servers"),IF(A27="","",IF(VLOOKUP(A27,TBL_Outbound[],5,0)=0,"",VLOOKUP(A27,TBL_Outbound[],5,0))),VLOOKUP(D27,OutboundSrc[],2,0)))</f>
        <v/>
      </c>
      <c r="F27" s="0" t="str">
        <f aca="false">TRIM(IF(A27="","",IF(VLOOKUP(A27,TBL_Outbound[],6,0)=0,"",VLOOKUP(A27,TBL_Outbound[],6,0))))</f>
        <v/>
      </c>
      <c r="G27" s="0" t="str">
        <f aca="false">TRIM(IF(A27="","",IF(VLOOKUP(A27,TBL_Outbound[],7,0)=0,"",VLOOKUP(A27,TBL_Outbound[],7,0))))</f>
        <v/>
      </c>
      <c r="H27" s="0" t="str">
        <f aca="false">TRIM(IF(A27="","",IF(VLOOKUP(A27,TBL_Outbound[],8,0)=0,"",VLOOKUP(A27,TBL_Outbound[],8,0))))</f>
        <v/>
      </c>
      <c r="I27" s="0" t="str">
        <f aca="false">TRIM(IF(A27="","",IF(VLOOKUP(A27,TBL_Outbound[],9,0)=0,"",VLOOKUP(A27,TBL_Outbound[],9,0))))</f>
        <v/>
      </c>
      <c r="J27" s="0" t="str">
        <f aca="false">TRIM(IF(A27="","",IF(VLOOKUP(A27,TBL_Outbound[],11,0)=0,"",VLOOKUP(A27,TBL_Outbound[],11,0))))</f>
        <v/>
      </c>
      <c r="K27" s="0" t="str">
        <f aca="false">IF(A27="","",IF(VLOOKUP(A27,TBL_Outbound[],12,0)=0,"",VLOOKUP(A27,TBL_Outbound[],12,0)))</f>
        <v/>
      </c>
      <c r="L27" s="0" t="str">
        <f aca="false">TRIM(IF(A27="","",IF(VLOOKUP(A27,TBL_Outbound[],13,0)=0,"",VLOOKUP(A27,TBL_Outbound[],13,0))))</f>
        <v/>
      </c>
      <c r="M27" s="0" t="str">
        <f aca="false" t="array" ref="M27:M27">IF(SUM((TBL_Inbound[Rule ID]&lt;&gt;"")*ISERROR(MATCH(TBL_Inbound[Rule ID],$M$1:M26,0)))&lt;&gt;0,INDEX(TBL_Inbound[Rule ID],MATCH(1,--ISERROR(IF(ISBLANK(TBL_Inbound[Rule ID]),0,MATCH(TBL_Inbound[Rule ID],$M$1:M26,0))),0),1),"")</f>
        <v/>
      </c>
      <c r="N27" s="0" t="str">
        <f aca="false">TRIM(LOWER(IF(M27="","",IF(VLOOKUP(M27,TBL_Inbound[],2,0)=0,"",LEFT(VLOOKUP(M27,TBL_Inbound[],2,0),1)&amp;IF(ISNUMBER(VALUE(RIGHT(VLOOKUP(M27,TBL_Inbound[],2,0),1))),RIGHT(VLOOKUP(M27,TBL_Inbound[],2,0),1),"")))))</f>
        <v/>
      </c>
      <c r="O27" s="0" t="str">
        <f aca="false">TRIM(IF($M27="","",IF(VLOOKUP($M27,TBL_Inbound[],3,0)=0,"",VLOOKUP($M27,TBL_Inbound[],3,0))))</f>
        <v/>
      </c>
      <c r="P27" s="0" t="str">
        <f aca="false">TRIM(IF($M27="","",IF(VLOOKUP($M27,TBL_Inbound[],4,0)=0,"",VLOOKUP($M27,TBL_Inbound[],4,0))))</f>
        <v/>
      </c>
      <c r="Q27" s="0" t="str">
        <f aca="false">TRIM(IF($M27="","",IF(VLOOKUP($M27,TBL_Inbound[],5,0)=0,"",VLOOKUP($M27,TBL_Inbound[],5,0))))</f>
        <v/>
      </c>
      <c r="R27" s="0" t="str">
        <f aca="false">TRIM(IF($M27="","",IF(VLOOKUP($M27,TBL_Inbound[],6,0)=0,"",VLOOKUP($M27,TBL_Inbound[],6,0))))</f>
        <v/>
      </c>
      <c r="S27" s="0" t="str">
        <f aca="false">TRIM(IF(OR(R27="",R27="Hybris CUSTOM Servers"),IF(M27="","",IF(VLOOKUP(M27,TBL_Inbound[],5,0)=0,"",VLOOKUP(M27,TBL_Inbound[],5,0))),VLOOKUP(R27,OutboundDst[],2,0)))</f>
        <v/>
      </c>
      <c r="T27" s="0" t="str">
        <f aca="false">TRIM(IF($M27="","",IF(VLOOKUP($M27,TBL_Inbound[],8,0)=0,"",VLOOKUP($M27,TBL_Inbound[],8,0))))</f>
        <v/>
      </c>
      <c r="U27" s="0" t="str">
        <f aca="false">TRIM(IF($M27="","",IF(VLOOKUP($M27,TBL_Inbound[],9,0)=0,"",VLOOKUP($M27,TBL_Inbound[],9,0))))</f>
        <v/>
      </c>
      <c r="V27" s="0" t="str">
        <f aca="false">TRIM(IF($M27="","",IF(VLOOKUP($M27,TBL_Inbound[],10,0)=0,"",VLOOKUP($M27,TBL_Inbound[],10,0))))</f>
        <v/>
      </c>
      <c r="W27" s="0" t="str">
        <f aca="false">IF($M27="","",IF(VLOOKUP($M27,TBL_Inbound[],11,0)=0,"",VLOOKUP($M27,TBL_Inbound[],11,0)))</f>
        <v/>
      </c>
      <c r="X27" s="0" t="str">
        <f aca="false">TRIM(IF($M27="","",IF(VLOOKUP($M27,TBL_Inbound[],12,0)=0,"",VLOOKUP($M27,TBL_Inbound[],12,0))))</f>
        <v/>
      </c>
      <c r="Y27" s="0" t="str">
        <f aca="false">IF($M27="","",IF(VLOOKUP($M27,TBL_Inbound[],13,0)=0,"",VLOOKUP($M27,TBL_Inbound[],13,0)))</f>
        <v/>
      </c>
      <c r="Z27" s="0" t="str">
        <f aca="false" t="array" ref="Z27:Z27">IF(SUM((TBL_Internal[Rule ID]&lt;&gt;"")*ISERROR(MATCH(TBL_Internal[Rule ID],$Z$1:Z26,0)))&lt;&gt;0,INDEX(TBL_Internal[Rule ID],MATCH(1,--ISERROR(IF(ISBLANK(TBL_Internal[Rule ID]),0,MATCH(TBL_Internal[Rule ID],$Z$1:Z26,0))),0),1),"")</f>
        <v/>
      </c>
      <c r="AA27" s="0" t="str">
        <f aca="false">TRIM(LOWER(IF(Z27="","",IF(VLOOKUP(Z27,TBL_Internal[],2,0)=0,"",LEFT(VLOOKUP(Z27,TBL_Internal[],2,0),1)&amp;IF(ISNUMBER(VALUE(RIGHT(VLOOKUP(Z27,TBL_Internal[],2,0),1))),RIGHT(VLOOKUP(Z27,TBL_Internal[],2,0),1),"")))))</f>
        <v/>
      </c>
      <c r="AB27" s="0" t="str">
        <f aca="false">TRIM(IF($Z27="","",IF(VLOOKUP($Z27,TBL_Internal[],3,0)=0,"",VLOOKUP($Z27,TBL_Internal[],3,0))))</f>
        <v/>
      </c>
      <c r="AC27" s="0" t="str">
        <f aca="false">TRIM(IF($Z27="","",IF(VLOOKUP($Z27,TBL_Internal[],4,0)=0,"",VLOOKUP($Z27,TBL_Internal[],4,0))))</f>
        <v/>
      </c>
      <c r="AD27" s="0" t="str">
        <f aca="false">TRIM(IF($Z27="","",IF(VLOOKUP($Z27,TBL_Internal[],5,0)=0,"",VLOOKUP($Z27,TBL_Internal[],5,0))))</f>
        <v/>
      </c>
      <c r="AE27" s="0" t="str">
        <f aca="false">TRIM(IF($Z27="","",IF(VLOOKUP($Z27,TBL_Internal[],6,0)=0,"",VLOOKUP($Z27,TBL_Internal[],6,0))))</f>
        <v/>
      </c>
      <c r="AF27" s="0" t="str">
        <f aca="false">TRIM(IF($Z27="","",IF(VLOOKUP($Z27,TBL_Internal[],7,0)=0,"",VLOOKUP($Z27,TBL_Internal[],7,0))))</f>
        <v/>
      </c>
      <c r="AG27" s="0" t="str">
        <f aca="false">TRIM(IF($Z27="","",IF(VLOOKUP($Z27,TBL_Internal[],8,0)=0,"",VLOOKUP($Z27,TBL_Internal[],8,0))))</f>
        <v/>
      </c>
      <c r="AH27" s="0" t="str">
        <f aca="false">TRIM(IF($Z27="","",IF(VLOOKUP($Z27,TBL_Internal[],9,0)=0,"",VLOOKUP($Z27,TBL_Internal[],9,0))))</f>
        <v/>
      </c>
      <c r="AI27" s="0" t="str">
        <f aca="false">TRIM(IF($Z27="","",IF(VLOOKUP($Z27,TBL_Internal[],10,0)=0,"",VLOOKUP($Z27,TBL_Internal[],10,0))))</f>
        <v/>
      </c>
      <c r="AJ27" s="0" t="str">
        <f aca="false">IF($Z27="","",IF(VLOOKUP($Z27,TBL_Internal[],11,0)=0,"",VLOOKUP($Z27,TBL_Internal[],11,0)))</f>
        <v/>
      </c>
      <c r="AK27" s="0" t="str">
        <f aca="false">TRIM(IF($Z27="","",IF(VLOOKUP($Z27,TBL_Internal[],12,0)=0,"",VLOOKUP($Z27,TBL_Internal[],12,0))))</f>
        <v/>
      </c>
      <c r="AL27" s="0" t="str">
        <f aca="false">IF($Z27="","",IF(VLOOKUP($Z27,TBL_Internal[],14,0)=0,"",VLOOKUP($Z27,TBL_Internal[],14,0)))</f>
        <v/>
      </c>
    </row>
    <row r="28" customFormat="false" ht="15" hidden="false" customHeight="false" outlineLevel="0" collapsed="false">
      <c r="A28" s="0" t="str">
        <f aca="false" t="array" ref="A28:A28">IF(SUM((TBL_Outbound[Rule ID]&lt;&gt;"")*ISERROR(MATCH(TBL_Outbound[Rule ID],$A$1:A27,0)))&lt;&gt;0,INDEX(TBL_Outbound[Rule ID],MATCH(1,--ISERROR(IF(ISBLANK(TBL_Outbound[Rule ID]),0,MATCH(TBL_Outbound[Rule ID],$A$1:A27,0))),0),1),"")</f>
        <v/>
      </c>
      <c r="B28" s="0" t="str">
        <f aca="false">TRIM(LOWER(IF(A28="","",IF(VLOOKUP(A28,TBL_Outbound[],2,0)=0,"",LEFT(VLOOKUP(A28,TBL_Outbound[],2,0),1)&amp;IF(ISNUMBER(VALUE(RIGHT(VLOOKUP(A28,TBL_Outbound[],2,0),1))),RIGHT(VLOOKUP(A28,TBL_Outbound[],2,0),1),"")))))</f>
        <v/>
      </c>
      <c r="C28" s="0" t="str">
        <f aca="false">TRIM(IF(A28="","",IF(VLOOKUP(A28,TBL_Outbound[],3,0)=0,"",VLOOKUP(A28,TBL_Outbound[],3,0))))</f>
        <v/>
      </c>
      <c r="D28" s="0" t="str">
        <f aca="false">TRIM(IF(A28="","",IF(VLOOKUP(A28,TBL_Outbound[],4,0)=0,"",VLOOKUP(A28,TBL_Outbound[],4,0))))</f>
        <v/>
      </c>
      <c r="E28" s="0" t="str">
        <f aca="false">TRIM(IF(OR(D28="",D28="Hybris CUSTOM Servers"),IF(A28="","",IF(VLOOKUP(A28,TBL_Outbound[],5,0)=0,"",VLOOKUP(A28,TBL_Outbound[],5,0))),VLOOKUP(D28,OutboundSrc[],2,0)))</f>
        <v/>
      </c>
      <c r="F28" s="0" t="str">
        <f aca="false">TRIM(IF(A28="","",IF(VLOOKUP(A28,TBL_Outbound[],6,0)=0,"",VLOOKUP(A28,TBL_Outbound[],6,0))))</f>
        <v/>
      </c>
      <c r="G28" s="0" t="str">
        <f aca="false">TRIM(IF(A28="","",IF(VLOOKUP(A28,TBL_Outbound[],7,0)=0,"",VLOOKUP(A28,TBL_Outbound[],7,0))))</f>
        <v/>
      </c>
      <c r="H28" s="0" t="str">
        <f aca="false">TRIM(IF(A28="","",IF(VLOOKUP(A28,TBL_Outbound[],8,0)=0,"",VLOOKUP(A28,TBL_Outbound[],8,0))))</f>
        <v/>
      </c>
      <c r="I28" s="0" t="str">
        <f aca="false">TRIM(IF(A28="","",IF(VLOOKUP(A28,TBL_Outbound[],9,0)=0,"",VLOOKUP(A28,TBL_Outbound[],9,0))))</f>
        <v/>
      </c>
      <c r="J28" s="0" t="str">
        <f aca="false">TRIM(IF(A28="","",IF(VLOOKUP(A28,TBL_Outbound[],11,0)=0,"",VLOOKUP(A28,TBL_Outbound[],11,0))))</f>
        <v/>
      </c>
      <c r="K28" s="0" t="str">
        <f aca="false">IF(A28="","",IF(VLOOKUP(A28,TBL_Outbound[],12,0)=0,"",VLOOKUP(A28,TBL_Outbound[],12,0)))</f>
        <v/>
      </c>
      <c r="L28" s="0" t="str">
        <f aca="false">TRIM(IF(A28="","",IF(VLOOKUP(A28,TBL_Outbound[],13,0)=0,"",VLOOKUP(A28,TBL_Outbound[],13,0))))</f>
        <v/>
      </c>
      <c r="M28" s="0" t="str">
        <f aca="false" t="array" ref="M28:M28">IF(SUM((TBL_Inbound[Rule ID]&lt;&gt;"")*ISERROR(MATCH(TBL_Inbound[Rule ID],$M$1:M27,0)))&lt;&gt;0,INDEX(TBL_Inbound[Rule ID],MATCH(1,--ISERROR(IF(ISBLANK(TBL_Inbound[Rule ID]),0,MATCH(TBL_Inbound[Rule ID],$M$1:M27,0))),0),1),"")</f>
        <v/>
      </c>
      <c r="N28" s="0" t="str">
        <f aca="false">TRIM(LOWER(IF(M28="","",IF(VLOOKUP(M28,TBL_Inbound[],2,0)=0,"",LEFT(VLOOKUP(M28,TBL_Inbound[],2,0),1)&amp;IF(ISNUMBER(VALUE(RIGHT(VLOOKUP(M28,TBL_Inbound[],2,0),1))),RIGHT(VLOOKUP(M28,TBL_Inbound[],2,0),1),"")))))</f>
        <v/>
      </c>
      <c r="O28" s="0" t="str">
        <f aca="false">TRIM(IF($M28="","",IF(VLOOKUP($M28,TBL_Inbound[],3,0)=0,"",VLOOKUP($M28,TBL_Inbound[],3,0))))</f>
        <v/>
      </c>
      <c r="P28" s="0" t="str">
        <f aca="false">TRIM(IF($M28="","",IF(VLOOKUP($M28,TBL_Inbound[],4,0)=0,"",VLOOKUP($M28,TBL_Inbound[],4,0))))</f>
        <v/>
      </c>
      <c r="Q28" s="0" t="str">
        <f aca="false">TRIM(IF($M28="","",IF(VLOOKUP($M28,TBL_Inbound[],5,0)=0,"",VLOOKUP($M28,TBL_Inbound[],5,0))))</f>
        <v/>
      </c>
      <c r="R28" s="0" t="str">
        <f aca="false">TRIM(IF($M28="","",IF(VLOOKUP($M28,TBL_Inbound[],6,0)=0,"",VLOOKUP($M28,TBL_Inbound[],6,0))))</f>
        <v/>
      </c>
      <c r="S28" s="0" t="str">
        <f aca="false">TRIM(IF(OR(R28="",R28="Hybris CUSTOM Servers"),IF(M28="","",IF(VLOOKUP(M28,TBL_Inbound[],5,0)=0,"",VLOOKUP(M28,TBL_Inbound[],5,0))),VLOOKUP(R28,OutboundDst[],2,0)))</f>
        <v/>
      </c>
      <c r="T28" s="0" t="str">
        <f aca="false">TRIM(IF($M28="","",IF(VLOOKUP($M28,TBL_Inbound[],8,0)=0,"",VLOOKUP($M28,TBL_Inbound[],8,0))))</f>
        <v/>
      </c>
      <c r="U28" s="0" t="str">
        <f aca="false">TRIM(IF($M28="","",IF(VLOOKUP($M28,TBL_Inbound[],9,0)=0,"",VLOOKUP($M28,TBL_Inbound[],9,0))))</f>
        <v/>
      </c>
      <c r="V28" s="0" t="str">
        <f aca="false">TRIM(IF($M28="","",IF(VLOOKUP($M28,TBL_Inbound[],10,0)=0,"",VLOOKUP($M28,TBL_Inbound[],10,0))))</f>
        <v/>
      </c>
      <c r="W28" s="0" t="str">
        <f aca="false">IF($M28="","",IF(VLOOKUP($M28,TBL_Inbound[],11,0)=0,"",VLOOKUP($M28,TBL_Inbound[],11,0)))</f>
        <v/>
      </c>
      <c r="X28" s="0" t="str">
        <f aca="false">TRIM(IF($M28="","",IF(VLOOKUP($M28,TBL_Inbound[],12,0)=0,"",VLOOKUP($M28,TBL_Inbound[],12,0))))</f>
        <v/>
      </c>
      <c r="Y28" s="0" t="str">
        <f aca="false">IF($M28="","",IF(VLOOKUP($M28,TBL_Inbound[],13,0)=0,"",VLOOKUP($M28,TBL_Inbound[],13,0)))</f>
        <v/>
      </c>
      <c r="Z28" s="0" t="str">
        <f aca="false" t="array" ref="Z28:Z28">IF(SUM((TBL_Internal[Rule ID]&lt;&gt;"")*ISERROR(MATCH(TBL_Internal[Rule ID],$Z$1:Z27,0)))&lt;&gt;0,INDEX(TBL_Internal[Rule ID],MATCH(1,--ISERROR(IF(ISBLANK(TBL_Internal[Rule ID]),0,MATCH(TBL_Internal[Rule ID],$Z$1:Z27,0))),0),1),"")</f>
        <v/>
      </c>
      <c r="AA28" s="0" t="str">
        <f aca="false">TRIM(LOWER(IF(Z28="","",IF(VLOOKUP(Z28,TBL_Internal[],2,0)=0,"",LEFT(VLOOKUP(Z28,TBL_Internal[],2,0),1)&amp;IF(ISNUMBER(VALUE(RIGHT(VLOOKUP(Z28,TBL_Internal[],2,0),1))),RIGHT(VLOOKUP(Z28,TBL_Internal[],2,0),1),"")))))</f>
        <v/>
      </c>
      <c r="AB28" s="0" t="str">
        <f aca="false">TRIM(IF($Z28="","",IF(VLOOKUP($Z28,TBL_Internal[],3,0)=0,"",VLOOKUP($Z28,TBL_Internal[],3,0))))</f>
        <v/>
      </c>
      <c r="AC28" s="0" t="str">
        <f aca="false">TRIM(IF($Z28="","",IF(VLOOKUP($Z28,TBL_Internal[],4,0)=0,"",VLOOKUP($Z28,TBL_Internal[],4,0))))</f>
        <v/>
      </c>
      <c r="AD28" s="0" t="str">
        <f aca="false">TRIM(IF($Z28="","",IF(VLOOKUP($Z28,TBL_Internal[],5,0)=0,"",VLOOKUP($Z28,TBL_Internal[],5,0))))</f>
        <v/>
      </c>
      <c r="AE28" s="0" t="str">
        <f aca="false">TRIM(IF($Z28="","",IF(VLOOKUP($Z28,TBL_Internal[],6,0)=0,"",VLOOKUP($Z28,TBL_Internal[],6,0))))</f>
        <v/>
      </c>
      <c r="AF28" s="0" t="str">
        <f aca="false">TRIM(IF($Z28="","",IF(VLOOKUP($Z28,TBL_Internal[],7,0)=0,"",VLOOKUP($Z28,TBL_Internal[],7,0))))</f>
        <v/>
      </c>
      <c r="AG28" s="0" t="str">
        <f aca="false">TRIM(IF($Z28="","",IF(VLOOKUP($Z28,TBL_Internal[],8,0)=0,"",VLOOKUP($Z28,TBL_Internal[],8,0))))</f>
        <v/>
      </c>
      <c r="AH28" s="0" t="str">
        <f aca="false">TRIM(IF($Z28="","",IF(VLOOKUP($Z28,TBL_Internal[],9,0)=0,"",VLOOKUP($Z28,TBL_Internal[],9,0))))</f>
        <v/>
      </c>
      <c r="AI28" s="0" t="str">
        <f aca="false">TRIM(IF($Z28="","",IF(VLOOKUP($Z28,TBL_Internal[],10,0)=0,"",VLOOKUP($Z28,TBL_Internal[],10,0))))</f>
        <v/>
      </c>
      <c r="AJ28" s="0" t="str">
        <f aca="false">IF($Z28="","",IF(VLOOKUP($Z28,TBL_Internal[],11,0)=0,"",VLOOKUP($Z28,TBL_Internal[],11,0)))</f>
        <v/>
      </c>
      <c r="AK28" s="0" t="str">
        <f aca="false">TRIM(IF($Z28="","",IF(VLOOKUP($Z28,TBL_Internal[],12,0)=0,"",VLOOKUP($Z28,TBL_Internal[],12,0))))</f>
        <v/>
      </c>
      <c r="AL28" s="0" t="str">
        <f aca="false">IF($Z28="","",IF(VLOOKUP($Z28,TBL_Internal[],14,0)=0,"",VLOOKUP($Z28,TBL_Internal[],14,0)))</f>
        <v/>
      </c>
    </row>
    <row r="29" customFormat="false" ht="15" hidden="false" customHeight="false" outlineLevel="0" collapsed="false">
      <c r="A29" s="0" t="str">
        <f aca="false" t="array" ref="A29:A29">IF(SUM((TBL_Outbound[Rule ID]&lt;&gt;"")*ISERROR(MATCH(TBL_Outbound[Rule ID],$A$1:A28,0)))&lt;&gt;0,INDEX(TBL_Outbound[Rule ID],MATCH(1,--ISERROR(IF(ISBLANK(TBL_Outbound[Rule ID]),0,MATCH(TBL_Outbound[Rule ID],$A$1:A28,0))),0),1),"")</f>
        <v/>
      </c>
      <c r="B29" s="0" t="str">
        <f aca="false">TRIM(LOWER(IF(A29="","",IF(VLOOKUP(A29,TBL_Outbound[],2,0)=0,"",LEFT(VLOOKUP(A29,TBL_Outbound[],2,0),1)&amp;IF(ISNUMBER(VALUE(RIGHT(VLOOKUP(A29,TBL_Outbound[],2,0),1))),RIGHT(VLOOKUP(A29,TBL_Outbound[],2,0),1),"")))))</f>
        <v/>
      </c>
      <c r="C29" s="0" t="str">
        <f aca="false">TRIM(IF(A29="","",IF(VLOOKUP(A29,TBL_Outbound[],3,0)=0,"",VLOOKUP(A29,TBL_Outbound[],3,0))))</f>
        <v/>
      </c>
      <c r="D29" s="0" t="str">
        <f aca="false">TRIM(IF(A29="","",IF(VLOOKUP(A29,TBL_Outbound[],4,0)=0,"",VLOOKUP(A29,TBL_Outbound[],4,0))))</f>
        <v/>
      </c>
      <c r="E29" s="0" t="str">
        <f aca="false">TRIM(IF(OR(D29="",D29="Hybris CUSTOM Servers"),IF(A29="","",IF(VLOOKUP(A29,TBL_Outbound[],5,0)=0,"",VLOOKUP(A29,TBL_Outbound[],5,0))),VLOOKUP(D29,OutboundSrc[],2,0)))</f>
        <v/>
      </c>
      <c r="F29" s="0" t="str">
        <f aca="false">TRIM(IF(A29="","",IF(VLOOKUP(A29,TBL_Outbound[],6,0)=0,"",VLOOKUP(A29,TBL_Outbound[],6,0))))</f>
        <v/>
      </c>
      <c r="G29" s="0" t="str">
        <f aca="false">TRIM(IF(A29="","",IF(VLOOKUP(A29,TBL_Outbound[],7,0)=0,"",VLOOKUP(A29,TBL_Outbound[],7,0))))</f>
        <v/>
      </c>
      <c r="H29" s="0" t="str">
        <f aca="false">TRIM(IF(A29="","",IF(VLOOKUP(A29,TBL_Outbound[],8,0)=0,"",VLOOKUP(A29,TBL_Outbound[],8,0))))</f>
        <v/>
      </c>
      <c r="I29" s="0" t="str">
        <f aca="false">TRIM(IF(A29="","",IF(VLOOKUP(A29,TBL_Outbound[],9,0)=0,"",VLOOKUP(A29,TBL_Outbound[],9,0))))</f>
        <v/>
      </c>
      <c r="J29" s="0" t="str">
        <f aca="false">TRIM(IF(A29="","",IF(VLOOKUP(A29,TBL_Outbound[],11,0)=0,"",VLOOKUP(A29,TBL_Outbound[],11,0))))</f>
        <v/>
      </c>
      <c r="K29" s="0" t="str">
        <f aca="false">IF(A29="","",IF(VLOOKUP(A29,TBL_Outbound[],12,0)=0,"",VLOOKUP(A29,TBL_Outbound[],12,0)))</f>
        <v/>
      </c>
      <c r="L29" s="0" t="str">
        <f aca="false">TRIM(IF(A29="","",IF(VLOOKUP(A29,TBL_Outbound[],13,0)=0,"",VLOOKUP(A29,TBL_Outbound[],13,0))))</f>
        <v/>
      </c>
      <c r="M29" s="0" t="str">
        <f aca="false" t="array" ref="M29:M29">IF(SUM((TBL_Inbound[Rule ID]&lt;&gt;"")*ISERROR(MATCH(TBL_Inbound[Rule ID],$M$1:M28,0)))&lt;&gt;0,INDEX(TBL_Inbound[Rule ID],MATCH(1,--ISERROR(IF(ISBLANK(TBL_Inbound[Rule ID]),0,MATCH(TBL_Inbound[Rule ID],$M$1:M28,0))),0),1),"")</f>
        <v/>
      </c>
      <c r="N29" s="0" t="str">
        <f aca="false">TRIM(LOWER(IF(M29="","",IF(VLOOKUP(M29,TBL_Inbound[],2,0)=0,"",LEFT(VLOOKUP(M29,TBL_Inbound[],2,0),1)&amp;IF(ISNUMBER(VALUE(RIGHT(VLOOKUP(M29,TBL_Inbound[],2,0),1))),RIGHT(VLOOKUP(M29,TBL_Inbound[],2,0),1),"")))))</f>
        <v/>
      </c>
      <c r="O29" s="0" t="str">
        <f aca="false">TRIM(IF($M29="","",IF(VLOOKUP($M29,TBL_Inbound[],3,0)=0,"",VLOOKUP($M29,TBL_Inbound[],3,0))))</f>
        <v/>
      </c>
      <c r="P29" s="0" t="str">
        <f aca="false">TRIM(IF($M29="","",IF(VLOOKUP($M29,TBL_Inbound[],4,0)=0,"",VLOOKUP($M29,TBL_Inbound[],4,0))))</f>
        <v/>
      </c>
      <c r="Q29" s="0" t="str">
        <f aca="false">TRIM(IF($M29="","",IF(VLOOKUP($M29,TBL_Inbound[],5,0)=0,"",VLOOKUP($M29,TBL_Inbound[],5,0))))</f>
        <v/>
      </c>
      <c r="R29" s="0" t="str">
        <f aca="false">TRIM(IF($M29="","",IF(VLOOKUP($M29,TBL_Inbound[],6,0)=0,"",VLOOKUP($M29,TBL_Inbound[],6,0))))</f>
        <v/>
      </c>
      <c r="S29" s="0" t="str">
        <f aca="false">TRIM(IF(OR(R29="",R29="Hybris CUSTOM Servers"),IF(M29="","",IF(VLOOKUP(M29,TBL_Inbound[],5,0)=0,"",VLOOKUP(M29,TBL_Inbound[],5,0))),VLOOKUP(R29,OutboundDst[],2,0)))</f>
        <v/>
      </c>
      <c r="T29" s="0" t="str">
        <f aca="false">TRIM(IF($M29="","",IF(VLOOKUP($M29,TBL_Inbound[],8,0)=0,"",VLOOKUP($M29,TBL_Inbound[],8,0))))</f>
        <v/>
      </c>
      <c r="U29" s="0" t="str">
        <f aca="false">TRIM(IF($M29="","",IF(VLOOKUP($M29,TBL_Inbound[],9,0)=0,"",VLOOKUP($M29,TBL_Inbound[],9,0))))</f>
        <v/>
      </c>
      <c r="V29" s="0" t="str">
        <f aca="false">TRIM(IF($M29="","",IF(VLOOKUP($M29,TBL_Inbound[],10,0)=0,"",VLOOKUP($M29,TBL_Inbound[],10,0))))</f>
        <v/>
      </c>
      <c r="W29" s="0" t="str">
        <f aca="false">IF($M29="","",IF(VLOOKUP($M29,TBL_Inbound[],11,0)=0,"",VLOOKUP($M29,TBL_Inbound[],11,0)))</f>
        <v/>
      </c>
      <c r="X29" s="0" t="str">
        <f aca="false">TRIM(IF($M29="","",IF(VLOOKUP($M29,TBL_Inbound[],12,0)=0,"",VLOOKUP($M29,TBL_Inbound[],12,0))))</f>
        <v/>
      </c>
      <c r="Y29" s="0" t="str">
        <f aca="false">IF($M29="","",IF(VLOOKUP($M29,TBL_Inbound[],13,0)=0,"",VLOOKUP($M29,TBL_Inbound[],13,0)))</f>
        <v/>
      </c>
      <c r="Z29" s="0" t="str">
        <f aca="false" t="array" ref="Z29:Z29">IF(SUM((TBL_Internal[Rule ID]&lt;&gt;"")*ISERROR(MATCH(TBL_Internal[Rule ID],$Z$1:Z28,0)))&lt;&gt;0,INDEX(TBL_Internal[Rule ID],MATCH(1,--ISERROR(IF(ISBLANK(TBL_Internal[Rule ID]),0,MATCH(TBL_Internal[Rule ID],$Z$1:Z28,0))),0),1),"")</f>
        <v/>
      </c>
      <c r="AA29" s="0" t="str">
        <f aca="false">TRIM(LOWER(IF(Z29="","",IF(VLOOKUP(Z29,TBL_Internal[],2,0)=0,"",LEFT(VLOOKUP(Z29,TBL_Internal[],2,0),1)&amp;IF(ISNUMBER(VALUE(RIGHT(VLOOKUP(Z29,TBL_Internal[],2,0),1))),RIGHT(VLOOKUP(Z29,TBL_Internal[],2,0),1),"")))))</f>
        <v/>
      </c>
      <c r="AB29" s="0" t="str">
        <f aca="false">TRIM(IF($Z29="","",IF(VLOOKUP($Z29,TBL_Internal[],3,0)=0,"",VLOOKUP($Z29,TBL_Internal[],3,0))))</f>
        <v/>
      </c>
      <c r="AC29" s="0" t="str">
        <f aca="false">TRIM(IF($Z29="","",IF(VLOOKUP($Z29,TBL_Internal[],4,0)=0,"",VLOOKUP($Z29,TBL_Internal[],4,0))))</f>
        <v/>
      </c>
      <c r="AD29" s="0" t="str">
        <f aca="false">TRIM(IF($Z29="","",IF(VLOOKUP($Z29,TBL_Internal[],5,0)=0,"",VLOOKUP($Z29,TBL_Internal[],5,0))))</f>
        <v/>
      </c>
      <c r="AE29" s="0" t="str">
        <f aca="false">TRIM(IF($Z29="","",IF(VLOOKUP($Z29,TBL_Internal[],6,0)=0,"",VLOOKUP($Z29,TBL_Internal[],6,0))))</f>
        <v/>
      </c>
      <c r="AF29" s="0" t="str">
        <f aca="false">TRIM(IF($Z29="","",IF(VLOOKUP($Z29,TBL_Internal[],7,0)=0,"",VLOOKUP($Z29,TBL_Internal[],7,0))))</f>
        <v/>
      </c>
      <c r="AG29" s="0" t="str">
        <f aca="false">TRIM(IF($Z29="","",IF(VLOOKUP($Z29,TBL_Internal[],8,0)=0,"",VLOOKUP($Z29,TBL_Internal[],8,0))))</f>
        <v/>
      </c>
      <c r="AH29" s="0" t="str">
        <f aca="false">TRIM(IF($Z29="","",IF(VLOOKUP($Z29,TBL_Internal[],9,0)=0,"",VLOOKUP($Z29,TBL_Internal[],9,0))))</f>
        <v/>
      </c>
      <c r="AI29" s="0" t="str">
        <f aca="false">TRIM(IF($Z29="","",IF(VLOOKUP($Z29,TBL_Internal[],10,0)=0,"",VLOOKUP($Z29,TBL_Internal[],10,0))))</f>
        <v/>
      </c>
      <c r="AJ29" s="0" t="str">
        <f aca="false">IF($Z29="","",IF(VLOOKUP($Z29,TBL_Internal[],11,0)=0,"",VLOOKUP($Z29,TBL_Internal[],11,0)))</f>
        <v/>
      </c>
      <c r="AK29" s="0" t="str">
        <f aca="false">TRIM(IF($Z29="","",IF(VLOOKUP($Z29,TBL_Internal[],12,0)=0,"",VLOOKUP($Z29,TBL_Internal[],12,0))))</f>
        <v/>
      </c>
      <c r="AL29" s="0" t="str">
        <f aca="false">IF($Z29="","",IF(VLOOKUP($Z29,TBL_Internal[],14,0)=0,"",VLOOKUP($Z29,TBL_Internal[],14,0)))</f>
        <v/>
      </c>
    </row>
    <row r="30" customFormat="false" ht="15" hidden="false" customHeight="false" outlineLevel="0" collapsed="false">
      <c r="A30" s="0" t="str">
        <f aca="false" t="array" ref="A30:A30">IF(SUM((TBL_Outbound[Rule ID]&lt;&gt;"")*ISERROR(MATCH(TBL_Outbound[Rule ID],$A$1:A29,0)))&lt;&gt;0,INDEX(TBL_Outbound[Rule ID],MATCH(1,--ISERROR(IF(ISBLANK(TBL_Outbound[Rule ID]),0,MATCH(TBL_Outbound[Rule ID],$A$1:A29,0))),0),1),"")</f>
        <v/>
      </c>
      <c r="B30" s="0" t="str">
        <f aca="false">TRIM(LOWER(IF(A30="","",IF(VLOOKUP(A30,TBL_Outbound[],2,0)=0,"",LEFT(VLOOKUP(A30,TBL_Outbound[],2,0),1)&amp;IF(ISNUMBER(VALUE(RIGHT(VLOOKUP(A30,TBL_Outbound[],2,0),1))),RIGHT(VLOOKUP(A30,TBL_Outbound[],2,0),1),"")))))</f>
        <v/>
      </c>
      <c r="C30" s="0" t="str">
        <f aca="false">TRIM(IF(A30="","",IF(VLOOKUP(A30,TBL_Outbound[],3,0)=0,"",VLOOKUP(A30,TBL_Outbound[],3,0))))</f>
        <v/>
      </c>
      <c r="D30" s="0" t="str">
        <f aca="false">TRIM(IF(A30="","",IF(VLOOKUP(A30,TBL_Outbound[],4,0)=0,"",VLOOKUP(A30,TBL_Outbound[],4,0))))</f>
        <v/>
      </c>
      <c r="E30" s="0" t="str">
        <f aca="false">TRIM(IF(OR(D30="",D30="Hybris CUSTOM Servers"),IF(A30="","",IF(VLOOKUP(A30,TBL_Outbound[],5,0)=0,"",VLOOKUP(A30,TBL_Outbound[],5,0))),VLOOKUP(D30,OutboundSrc[],2,0)))</f>
        <v/>
      </c>
      <c r="F30" s="0" t="str">
        <f aca="false">TRIM(IF(A30="","",IF(VLOOKUP(A30,TBL_Outbound[],6,0)=0,"",VLOOKUP(A30,TBL_Outbound[],6,0))))</f>
        <v/>
      </c>
      <c r="G30" s="0" t="str">
        <f aca="false">TRIM(IF(A30="","",IF(VLOOKUP(A30,TBL_Outbound[],7,0)=0,"",VLOOKUP(A30,TBL_Outbound[],7,0))))</f>
        <v/>
      </c>
      <c r="H30" s="0" t="str">
        <f aca="false">TRIM(IF(A30="","",IF(VLOOKUP(A30,TBL_Outbound[],8,0)=0,"",VLOOKUP(A30,TBL_Outbound[],8,0))))</f>
        <v/>
      </c>
      <c r="I30" s="0" t="str">
        <f aca="false">TRIM(IF(A30="","",IF(VLOOKUP(A30,TBL_Outbound[],9,0)=0,"",VLOOKUP(A30,TBL_Outbound[],9,0))))</f>
        <v/>
      </c>
      <c r="J30" s="0" t="str">
        <f aca="false">TRIM(IF(A30="","",IF(VLOOKUP(A30,TBL_Outbound[],11,0)=0,"",VLOOKUP(A30,TBL_Outbound[],11,0))))</f>
        <v/>
      </c>
      <c r="K30" s="0" t="str">
        <f aca="false">IF(A30="","",IF(VLOOKUP(A30,TBL_Outbound[],12,0)=0,"",VLOOKUP(A30,TBL_Outbound[],12,0)))</f>
        <v/>
      </c>
      <c r="L30" s="0" t="str">
        <f aca="false">TRIM(IF(A30="","",IF(VLOOKUP(A30,TBL_Outbound[],13,0)=0,"",VLOOKUP(A30,TBL_Outbound[],13,0))))</f>
        <v/>
      </c>
      <c r="M30" s="0" t="str">
        <f aca="false" t="array" ref="M30:M30">IF(SUM((TBL_Inbound[Rule ID]&lt;&gt;"")*ISERROR(MATCH(TBL_Inbound[Rule ID],$M$1:M29,0)))&lt;&gt;0,INDEX(TBL_Inbound[Rule ID],MATCH(1,--ISERROR(IF(ISBLANK(TBL_Inbound[Rule ID]),0,MATCH(TBL_Inbound[Rule ID],$M$1:M29,0))),0),1),"")</f>
        <v/>
      </c>
      <c r="N30" s="0" t="str">
        <f aca="false">TRIM(LOWER(IF(M30="","",IF(VLOOKUP(M30,TBL_Inbound[],2,0)=0,"",LEFT(VLOOKUP(M30,TBL_Inbound[],2,0),1)&amp;IF(ISNUMBER(VALUE(RIGHT(VLOOKUP(M30,TBL_Inbound[],2,0),1))),RIGHT(VLOOKUP(M30,TBL_Inbound[],2,0),1),"")))))</f>
        <v/>
      </c>
      <c r="O30" s="0" t="str">
        <f aca="false">TRIM(IF($M30="","",IF(VLOOKUP($M30,TBL_Inbound[],3,0)=0,"",VLOOKUP($M30,TBL_Inbound[],3,0))))</f>
        <v/>
      </c>
      <c r="P30" s="0" t="str">
        <f aca="false">TRIM(IF($M30="","",IF(VLOOKUP($M30,TBL_Inbound[],4,0)=0,"",VLOOKUP($M30,TBL_Inbound[],4,0))))</f>
        <v/>
      </c>
      <c r="Q30" s="0" t="str">
        <f aca="false">TRIM(IF($M30="","",IF(VLOOKUP($M30,TBL_Inbound[],5,0)=0,"",VLOOKUP($M30,TBL_Inbound[],5,0))))</f>
        <v/>
      </c>
      <c r="R30" s="0" t="str">
        <f aca="false">TRIM(IF($M30="","",IF(VLOOKUP($M30,TBL_Inbound[],6,0)=0,"",VLOOKUP($M30,TBL_Inbound[],6,0))))</f>
        <v/>
      </c>
      <c r="S30" s="0" t="str">
        <f aca="false">TRIM(IF(OR(R30="",R30="Hybris CUSTOM Servers"),IF(M30="","",IF(VLOOKUP(M30,TBL_Inbound[],5,0)=0,"",VLOOKUP(M30,TBL_Inbound[],5,0))),VLOOKUP(R30,OutboundDst[],2,0)))</f>
        <v/>
      </c>
      <c r="T30" s="0" t="str">
        <f aca="false">TRIM(IF($M30="","",IF(VLOOKUP($M30,TBL_Inbound[],8,0)=0,"",VLOOKUP($M30,TBL_Inbound[],8,0))))</f>
        <v/>
      </c>
      <c r="U30" s="0" t="str">
        <f aca="false">TRIM(IF($M30="","",IF(VLOOKUP($M30,TBL_Inbound[],9,0)=0,"",VLOOKUP($M30,TBL_Inbound[],9,0))))</f>
        <v/>
      </c>
      <c r="V30" s="0" t="str">
        <f aca="false">TRIM(IF($M30="","",IF(VLOOKUP($M30,TBL_Inbound[],10,0)=0,"",VLOOKUP($M30,TBL_Inbound[],10,0))))</f>
        <v/>
      </c>
      <c r="W30" s="0" t="str">
        <f aca="false">IF($M30="","",IF(VLOOKUP($M30,TBL_Inbound[],11,0)=0,"",VLOOKUP($M30,TBL_Inbound[],11,0)))</f>
        <v/>
      </c>
      <c r="X30" s="0" t="str">
        <f aca="false">TRIM(IF($M30="","",IF(VLOOKUP($M30,TBL_Inbound[],12,0)=0,"",VLOOKUP($M30,TBL_Inbound[],12,0))))</f>
        <v/>
      </c>
      <c r="Y30" s="0" t="str">
        <f aca="false">IF($M30="","",IF(VLOOKUP($M30,TBL_Inbound[],13,0)=0,"",VLOOKUP($M30,TBL_Inbound[],13,0)))</f>
        <v/>
      </c>
      <c r="Z30" s="0" t="str">
        <f aca="false" t="array" ref="Z30:Z30">IF(SUM((TBL_Internal[Rule ID]&lt;&gt;"")*ISERROR(MATCH(TBL_Internal[Rule ID],$Z$1:Z29,0)))&lt;&gt;0,INDEX(TBL_Internal[Rule ID],MATCH(1,--ISERROR(IF(ISBLANK(TBL_Internal[Rule ID]),0,MATCH(TBL_Internal[Rule ID],$Z$1:Z29,0))),0),1),"")</f>
        <v/>
      </c>
      <c r="AA30" s="0" t="str">
        <f aca="false">TRIM(LOWER(IF(Z30="","",IF(VLOOKUP(Z30,TBL_Internal[],2,0)=0,"",LEFT(VLOOKUP(Z30,TBL_Internal[],2,0),1)&amp;IF(ISNUMBER(VALUE(RIGHT(VLOOKUP(Z30,TBL_Internal[],2,0),1))),RIGHT(VLOOKUP(Z30,TBL_Internal[],2,0),1),"")))))</f>
        <v/>
      </c>
      <c r="AB30" s="0" t="str">
        <f aca="false">TRIM(IF($Z30="","",IF(VLOOKUP($Z30,TBL_Internal[],3,0)=0,"",VLOOKUP($Z30,TBL_Internal[],3,0))))</f>
        <v/>
      </c>
      <c r="AC30" s="0" t="str">
        <f aca="false">TRIM(IF($Z30="","",IF(VLOOKUP($Z30,TBL_Internal[],4,0)=0,"",VLOOKUP($Z30,TBL_Internal[],4,0))))</f>
        <v/>
      </c>
      <c r="AD30" s="0" t="str">
        <f aca="false">TRIM(IF($Z30="","",IF(VLOOKUP($Z30,TBL_Internal[],5,0)=0,"",VLOOKUP($Z30,TBL_Internal[],5,0))))</f>
        <v/>
      </c>
      <c r="AE30" s="0" t="str">
        <f aca="false">TRIM(IF($Z30="","",IF(VLOOKUP($Z30,TBL_Internal[],6,0)=0,"",VLOOKUP($Z30,TBL_Internal[],6,0))))</f>
        <v/>
      </c>
      <c r="AF30" s="0" t="str">
        <f aca="false">TRIM(IF($Z30="","",IF(VLOOKUP($Z30,TBL_Internal[],7,0)=0,"",VLOOKUP($Z30,TBL_Internal[],7,0))))</f>
        <v/>
      </c>
      <c r="AG30" s="0" t="str">
        <f aca="false">TRIM(IF($Z30="","",IF(VLOOKUP($Z30,TBL_Internal[],8,0)=0,"",VLOOKUP($Z30,TBL_Internal[],8,0))))</f>
        <v/>
      </c>
      <c r="AH30" s="0" t="str">
        <f aca="false">TRIM(IF($Z30="","",IF(VLOOKUP($Z30,TBL_Internal[],9,0)=0,"",VLOOKUP($Z30,TBL_Internal[],9,0))))</f>
        <v/>
      </c>
      <c r="AI30" s="0" t="str">
        <f aca="false">TRIM(IF($Z30="","",IF(VLOOKUP($Z30,TBL_Internal[],10,0)=0,"",VLOOKUP($Z30,TBL_Internal[],10,0))))</f>
        <v/>
      </c>
      <c r="AJ30" s="0" t="str">
        <f aca="false">IF($Z30="","",IF(VLOOKUP($Z30,TBL_Internal[],11,0)=0,"",VLOOKUP($Z30,TBL_Internal[],11,0)))</f>
        <v/>
      </c>
      <c r="AK30" s="0" t="str">
        <f aca="false">TRIM(IF($Z30="","",IF(VLOOKUP($Z30,TBL_Internal[],12,0)=0,"",VLOOKUP($Z30,TBL_Internal[],12,0))))</f>
        <v/>
      </c>
      <c r="AL30" s="0" t="str">
        <f aca="false">IF($Z30="","",IF(VLOOKUP($Z30,TBL_Internal[],14,0)=0,"",VLOOKUP($Z30,TBL_Internal[],14,0)))</f>
        <v/>
      </c>
    </row>
    <row r="31" customFormat="false" ht="15" hidden="false" customHeight="false" outlineLevel="0" collapsed="false">
      <c r="A31" s="0" t="str">
        <f aca="false" t="array" ref="A31:A31">IF(SUM((TBL_Outbound[Rule ID]&lt;&gt;"")*ISERROR(MATCH(TBL_Outbound[Rule ID],$A$1:A30,0)))&lt;&gt;0,INDEX(TBL_Outbound[Rule ID],MATCH(1,--ISERROR(IF(ISBLANK(TBL_Outbound[Rule ID]),0,MATCH(TBL_Outbound[Rule ID],$A$1:A30,0))),0),1),"")</f>
        <v/>
      </c>
      <c r="B31" s="0" t="str">
        <f aca="false">TRIM(LOWER(IF(A31="","",IF(VLOOKUP(A31,TBL_Outbound[],2,0)=0,"",LEFT(VLOOKUP(A31,TBL_Outbound[],2,0),1)&amp;IF(ISNUMBER(VALUE(RIGHT(VLOOKUP(A31,TBL_Outbound[],2,0),1))),RIGHT(VLOOKUP(A31,TBL_Outbound[],2,0),1),"")))))</f>
        <v/>
      </c>
      <c r="C31" s="0" t="str">
        <f aca="false">TRIM(IF(A31="","",IF(VLOOKUP(A31,TBL_Outbound[],3,0)=0,"",VLOOKUP(A31,TBL_Outbound[],3,0))))</f>
        <v/>
      </c>
      <c r="D31" s="0" t="str">
        <f aca="false">TRIM(IF(A31="","",IF(VLOOKUP(A31,TBL_Outbound[],4,0)=0,"",VLOOKUP(A31,TBL_Outbound[],4,0))))</f>
        <v/>
      </c>
      <c r="E31" s="0" t="str">
        <f aca="false">TRIM(IF(OR(D31="",D31="Hybris CUSTOM Servers"),IF(A31="","",IF(VLOOKUP(A31,TBL_Outbound[],5,0)=0,"",VLOOKUP(A31,TBL_Outbound[],5,0))),VLOOKUP(D31,OutboundSrc[],2,0)))</f>
        <v/>
      </c>
      <c r="F31" s="0" t="str">
        <f aca="false">TRIM(IF(A31="","",IF(VLOOKUP(A31,TBL_Outbound[],6,0)=0,"",VLOOKUP(A31,TBL_Outbound[],6,0))))</f>
        <v/>
      </c>
      <c r="G31" s="0" t="str">
        <f aca="false">TRIM(IF(A31="","",IF(VLOOKUP(A31,TBL_Outbound[],7,0)=0,"",VLOOKUP(A31,TBL_Outbound[],7,0))))</f>
        <v/>
      </c>
      <c r="H31" s="0" t="str">
        <f aca="false">TRIM(IF(A31="","",IF(VLOOKUP(A31,TBL_Outbound[],8,0)=0,"",VLOOKUP(A31,TBL_Outbound[],8,0))))</f>
        <v/>
      </c>
      <c r="I31" s="0" t="str">
        <f aca="false">TRIM(IF(A31="","",IF(VLOOKUP(A31,TBL_Outbound[],9,0)=0,"",VLOOKUP(A31,TBL_Outbound[],9,0))))</f>
        <v/>
      </c>
      <c r="J31" s="0" t="str">
        <f aca="false">TRIM(IF(A31="","",IF(VLOOKUP(A31,TBL_Outbound[],11,0)=0,"",VLOOKUP(A31,TBL_Outbound[],11,0))))</f>
        <v/>
      </c>
      <c r="K31" s="0" t="str">
        <f aca="false">IF(A31="","",IF(VLOOKUP(A31,TBL_Outbound[],12,0)=0,"",VLOOKUP(A31,TBL_Outbound[],12,0)))</f>
        <v/>
      </c>
      <c r="L31" s="0" t="str">
        <f aca="false">TRIM(IF(A31="","",IF(VLOOKUP(A31,TBL_Outbound[],13,0)=0,"",VLOOKUP(A31,TBL_Outbound[],13,0))))</f>
        <v/>
      </c>
      <c r="M31" s="0" t="str">
        <f aca="false" t="array" ref="M31:M31">IF(SUM((TBL_Inbound[Rule ID]&lt;&gt;"")*ISERROR(MATCH(TBL_Inbound[Rule ID],$M$1:M30,0)))&lt;&gt;0,INDEX(TBL_Inbound[Rule ID],MATCH(1,--ISERROR(IF(ISBLANK(TBL_Inbound[Rule ID]),0,MATCH(TBL_Inbound[Rule ID],$M$1:M30,0))),0),1),"")</f>
        <v/>
      </c>
      <c r="N31" s="0" t="str">
        <f aca="false">TRIM(LOWER(IF(M31="","",IF(VLOOKUP(M31,TBL_Inbound[],2,0)=0,"",LEFT(VLOOKUP(M31,TBL_Inbound[],2,0),1)&amp;IF(ISNUMBER(VALUE(RIGHT(VLOOKUP(M31,TBL_Inbound[],2,0),1))),RIGHT(VLOOKUP(M31,TBL_Inbound[],2,0),1),"")))))</f>
        <v/>
      </c>
      <c r="O31" s="0" t="str">
        <f aca="false">TRIM(IF($M31="","",IF(VLOOKUP($M31,TBL_Inbound[],3,0)=0,"",VLOOKUP($M31,TBL_Inbound[],3,0))))</f>
        <v/>
      </c>
      <c r="P31" s="0" t="str">
        <f aca="false">TRIM(IF($M31="","",IF(VLOOKUP($M31,TBL_Inbound[],4,0)=0,"",VLOOKUP($M31,TBL_Inbound[],4,0))))</f>
        <v/>
      </c>
      <c r="Q31" s="0" t="str">
        <f aca="false">TRIM(IF($M31="","",IF(VLOOKUP($M31,TBL_Inbound[],5,0)=0,"",VLOOKUP($M31,TBL_Inbound[],5,0))))</f>
        <v/>
      </c>
      <c r="R31" s="0" t="str">
        <f aca="false">TRIM(IF($M31="","",IF(VLOOKUP($M31,TBL_Inbound[],6,0)=0,"",VLOOKUP($M31,TBL_Inbound[],6,0))))</f>
        <v/>
      </c>
      <c r="S31" s="0" t="str">
        <f aca="false">TRIM(IF(OR(R31="",R31="Hybris CUSTOM Servers"),IF(M31="","",IF(VLOOKUP(M31,TBL_Inbound[],5,0)=0,"",VLOOKUP(M31,TBL_Inbound[],5,0))),VLOOKUP(R31,OutboundDst[],2,0)))</f>
        <v/>
      </c>
      <c r="T31" s="0" t="str">
        <f aca="false">TRIM(IF($M31="","",IF(VLOOKUP($M31,TBL_Inbound[],8,0)=0,"",VLOOKUP($M31,TBL_Inbound[],8,0))))</f>
        <v/>
      </c>
      <c r="U31" s="0" t="str">
        <f aca="false">TRIM(IF($M31="","",IF(VLOOKUP($M31,TBL_Inbound[],9,0)=0,"",VLOOKUP($M31,TBL_Inbound[],9,0))))</f>
        <v/>
      </c>
      <c r="V31" s="0" t="str">
        <f aca="false">TRIM(IF($M31="","",IF(VLOOKUP($M31,TBL_Inbound[],10,0)=0,"",VLOOKUP($M31,TBL_Inbound[],10,0))))</f>
        <v/>
      </c>
      <c r="W31" s="0" t="str">
        <f aca="false">IF($M31="","",IF(VLOOKUP($M31,TBL_Inbound[],11,0)=0,"",VLOOKUP($M31,TBL_Inbound[],11,0)))</f>
        <v/>
      </c>
      <c r="X31" s="0" t="str">
        <f aca="false">TRIM(IF($M31="","",IF(VLOOKUP($M31,TBL_Inbound[],12,0)=0,"",VLOOKUP($M31,TBL_Inbound[],12,0))))</f>
        <v/>
      </c>
      <c r="Y31" s="0" t="str">
        <f aca="false">IF($M31="","",IF(VLOOKUP($M31,TBL_Inbound[],13,0)=0,"",VLOOKUP($M31,TBL_Inbound[],13,0)))</f>
        <v/>
      </c>
      <c r="Z31" s="0" t="str">
        <f aca="false" t="array" ref="Z31:Z31">IF(SUM((TBL_Internal[Rule ID]&lt;&gt;"")*ISERROR(MATCH(TBL_Internal[Rule ID],$Z$1:Z30,0)))&lt;&gt;0,INDEX(TBL_Internal[Rule ID],MATCH(1,--ISERROR(IF(ISBLANK(TBL_Internal[Rule ID]),0,MATCH(TBL_Internal[Rule ID],$Z$1:Z30,0))),0),1),"")</f>
        <v/>
      </c>
      <c r="AA31" s="0" t="str">
        <f aca="false">TRIM(LOWER(IF(Z31="","",IF(VLOOKUP(Z31,TBL_Internal[],2,0)=0,"",LEFT(VLOOKUP(Z31,TBL_Internal[],2,0),1)&amp;IF(ISNUMBER(VALUE(RIGHT(VLOOKUP(Z31,TBL_Internal[],2,0),1))),RIGHT(VLOOKUP(Z31,TBL_Internal[],2,0),1),"")))))</f>
        <v/>
      </c>
      <c r="AB31" s="0" t="str">
        <f aca="false">TRIM(IF($Z31="","",IF(VLOOKUP($Z31,TBL_Internal[],3,0)=0,"",VLOOKUP($Z31,TBL_Internal[],3,0))))</f>
        <v/>
      </c>
      <c r="AC31" s="0" t="str">
        <f aca="false">TRIM(IF($Z31="","",IF(VLOOKUP($Z31,TBL_Internal[],4,0)=0,"",VLOOKUP($Z31,TBL_Internal[],4,0))))</f>
        <v/>
      </c>
      <c r="AD31" s="0" t="str">
        <f aca="false">TRIM(IF($Z31="","",IF(VLOOKUP($Z31,TBL_Internal[],5,0)=0,"",VLOOKUP($Z31,TBL_Internal[],5,0))))</f>
        <v/>
      </c>
      <c r="AE31" s="0" t="str">
        <f aca="false">TRIM(IF($Z31="","",IF(VLOOKUP($Z31,TBL_Internal[],6,0)=0,"",VLOOKUP($Z31,TBL_Internal[],6,0))))</f>
        <v/>
      </c>
      <c r="AF31" s="0" t="str">
        <f aca="false">TRIM(IF($Z31="","",IF(VLOOKUP($Z31,TBL_Internal[],7,0)=0,"",VLOOKUP($Z31,TBL_Internal[],7,0))))</f>
        <v/>
      </c>
      <c r="AG31" s="0" t="str">
        <f aca="false">TRIM(IF($Z31="","",IF(VLOOKUP($Z31,TBL_Internal[],8,0)=0,"",VLOOKUP($Z31,TBL_Internal[],8,0))))</f>
        <v/>
      </c>
      <c r="AH31" s="0" t="str">
        <f aca="false">TRIM(IF($Z31="","",IF(VLOOKUP($Z31,TBL_Internal[],9,0)=0,"",VLOOKUP($Z31,TBL_Internal[],9,0))))</f>
        <v/>
      </c>
      <c r="AI31" s="0" t="str">
        <f aca="false">TRIM(IF($Z31="","",IF(VLOOKUP($Z31,TBL_Internal[],10,0)=0,"",VLOOKUP($Z31,TBL_Internal[],10,0))))</f>
        <v/>
      </c>
      <c r="AJ31" s="0" t="str">
        <f aca="false">IF($Z31="","",IF(VLOOKUP($Z31,TBL_Internal[],11,0)=0,"",VLOOKUP($Z31,TBL_Internal[],11,0)))</f>
        <v/>
      </c>
      <c r="AK31" s="0" t="str">
        <f aca="false">TRIM(IF($Z31="","",IF(VLOOKUP($Z31,TBL_Internal[],12,0)=0,"",VLOOKUP($Z31,TBL_Internal[],12,0))))</f>
        <v/>
      </c>
      <c r="AL31" s="0" t="str">
        <f aca="false">IF($Z31="","",IF(VLOOKUP($Z31,TBL_Internal[],14,0)=0,"",VLOOKUP($Z31,TBL_Internal[],14,0)))</f>
        <v/>
      </c>
    </row>
    <row r="32" customFormat="false" ht="15" hidden="false" customHeight="false" outlineLevel="0" collapsed="false">
      <c r="A32" s="0" t="str">
        <f aca="false" t="array" ref="A32:A32">IF(SUM((TBL_Outbound[Rule ID]&lt;&gt;"")*ISERROR(MATCH(TBL_Outbound[Rule ID],$A$1:A31,0)))&lt;&gt;0,INDEX(TBL_Outbound[Rule ID],MATCH(1,--ISERROR(IF(ISBLANK(TBL_Outbound[Rule ID]),0,MATCH(TBL_Outbound[Rule ID],$A$1:A31,0))),0),1),"")</f>
        <v/>
      </c>
      <c r="B32" s="0" t="str">
        <f aca="false">TRIM(LOWER(IF(A32="","",IF(VLOOKUP(A32,TBL_Outbound[],2,0)=0,"",LEFT(VLOOKUP(A32,TBL_Outbound[],2,0),1)&amp;IF(ISNUMBER(VALUE(RIGHT(VLOOKUP(A32,TBL_Outbound[],2,0),1))),RIGHT(VLOOKUP(A32,TBL_Outbound[],2,0),1),"")))))</f>
        <v/>
      </c>
      <c r="C32" s="0" t="str">
        <f aca="false">TRIM(IF(A32="","",IF(VLOOKUP(A32,TBL_Outbound[],3,0)=0,"",VLOOKUP(A32,TBL_Outbound[],3,0))))</f>
        <v/>
      </c>
      <c r="D32" s="0" t="str">
        <f aca="false">TRIM(IF(A32="","",IF(VLOOKUP(A32,TBL_Outbound[],4,0)=0,"",VLOOKUP(A32,TBL_Outbound[],4,0))))</f>
        <v/>
      </c>
      <c r="E32" s="0" t="str">
        <f aca="false">TRIM(IF(OR(D32="",D32="Hybris CUSTOM Servers"),IF(A32="","",IF(VLOOKUP(A32,TBL_Outbound[],5,0)=0,"",VLOOKUP(A32,TBL_Outbound[],5,0))),VLOOKUP(D32,OutboundSrc[],2,0)))</f>
        <v/>
      </c>
      <c r="F32" s="0" t="str">
        <f aca="false">TRIM(IF(A32="","",IF(VLOOKUP(A32,TBL_Outbound[],6,0)=0,"",VLOOKUP(A32,TBL_Outbound[],6,0))))</f>
        <v/>
      </c>
      <c r="G32" s="0" t="str">
        <f aca="false">TRIM(IF(A32="","",IF(VLOOKUP(A32,TBL_Outbound[],7,0)=0,"",VLOOKUP(A32,TBL_Outbound[],7,0))))</f>
        <v/>
      </c>
      <c r="H32" s="0" t="str">
        <f aca="false">TRIM(IF(A32="","",IF(VLOOKUP(A32,TBL_Outbound[],8,0)=0,"",VLOOKUP(A32,TBL_Outbound[],8,0))))</f>
        <v/>
      </c>
      <c r="I32" s="0" t="str">
        <f aca="false">TRIM(IF(A32="","",IF(VLOOKUP(A32,TBL_Outbound[],9,0)=0,"",VLOOKUP(A32,TBL_Outbound[],9,0))))</f>
        <v/>
      </c>
      <c r="J32" s="0" t="str">
        <f aca="false">TRIM(IF(A32="","",IF(VLOOKUP(A32,TBL_Outbound[],11,0)=0,"",VLOOKUP(A32,TBL_Outbound[],11,0))))</f>
        <v/>
      </c>
      <c r="K32" s="0" t="str">
        <f aca="false">IF(A32="","",IF(VLOOKUP(A32,TBL_Outbound[],12,0)=0,"",VLOOKUP(A32,TBL_Outbound[],12,0)))</f>
        <v/>
      </c>
      <c r="L32" s="0" t="str">
        <f aca="false">TRIM(IF(A32="","",IF(VLOOKUP(A32,TBL_Outbound[],13,0)=0,"",VLOOKUP(A32,TBL_Outbound[],13,0))))</f>
        <v/>
      </c>
      <c r="M32" s="0" t="str">
        <f aca="false" t="array" ref="M32:M32">IF(SUM((TBL_Inbound[Rule ID]&lt;&gt;"")*ISERROR(MATCH(TBL_Inbound[Rule ID],$M$1:M31,0)))&lt;&gt;0,INDEX(TBL_Inbound[Rule ID],MATCH(1,--ISERROR(IF(ISBLANK(TBL_Inbound[Rule ID]),0,MATCH(TBL_Inbound[Rule ID],$M$1:M31,0))),0),1),"")</f>
        <v/>
      </c>
      <c r="N32" s="0" t="str">
        <f aca="false">TRIM(LOWER(IF(M32="","",IF(VLOOKUP(M32,TBL_Inbound[],2,0)=0,"",LEFT(VLOOKUP(M32,TBL_Inbound[],2,0),1)&amp;IF(ISNUMBER(VALUE(RIGHT(VLOOKUP(M32,TBL_Inbound[],2,0),1))),RIGHT(VLOOKUP(M32,TBL_Inbound[],2,0),1),"")))))</f>
        <v/>
      </c>
      <c r="O32" s="0" t="str">
        <f aca="false">TRIM(IF($M32="","",IF(VLOOKUP($M32,TBL_Inbound[],3,0)=0,"",VLOOKUP($M32,TBL_Inbound[],3,0))))</f>
        <v/>
      </c>
      <c r="P32" s="0" t="str">
        <f aca="false">TRIM(IF($M32="","",IF(VLOOKUP($M32,TBL_Inbound[],4,0)=0,"",VLOOKUP($M32,TBL_Inbound[],4,0))))</f>
        <v/>
      </c>
      <c r="Q32" s="0" t="str">
        <f aca="false">TRIM(IF($M32="","",IF(VLOOKUP($M32,TBL_Inbound[],5,0)=0,"",VLOOKUP($M32,TBL_Inbound[],5,0))))</f>
        <v/>
      </c>
      <c r="R32" s="0" t="str">
        <f aca="false">TRIM(IF($M32="","",IF(VLOOKUP($M32,TBL_Inbound[],6,0)=0,"",VLOOKUP($M32,TBL_Inbound[],6,0))))</f>
        <v/>
      </c>
      <c r="S32" s="0" t="str">
        <f aca="false">TRIM(IF(OR(R32="",R32="Hybris CUSTOM Servers"),IF(M32="","",IF(VLOOKUP(M32,TBL_Inbound[],5,0)=0,"",VLOOKUP(M32,TBL_Inbound[],5,0))),VLOOKUP(R32,OutboundDst[],2,0)))</f>
        <v/>
      </c>
      <c r="T32" s="0" t="str">
        <f aca="false">TRIM(IF($M32="","",IF(VLOOKUP($M32,TBL_Inbound[],8,0)=0,"",VLOOKUP($M32,TBL_Inbound[],8,0))))</f>
        <v/>
      </c>
      <c r="U32" s="0" t="str">
        <f aca="false">TRIM(IF($M32="","",IF(VLOOKUP($M32,TBL_Inbound[],9,0)=0,"",VLOOKUP($M32,TBL_Inbound[],9,0))))</f>
        <v/>
      </c>
      <c r="V32" s="0" t="str">
        <f aca="false">TRIM(IF($M32="","",IF(VLOOKUP($M32,TBL_Inbound[],10,0)=0,"",VLOOKUP($M32,TBL_Inbound[],10,0))))</f>
        <v/>
      </c>
      <c r="W32" s="0" t="str">
        <f aca="false">IF($M32="","",IF(VLOOKUP($M32,TBL_Inbound[],11,0)=0,"",VLOOKUP($M32,TBL_Inbound[],11,0)))</f>
        <v/>
      </c>
      <c r="X32" s="0" t="str">
        <f aca="false">TRIM(IF($M32="","",IF(VLOOKUP($M32,TBL_Inbound[],12,0)=0,"",VLOOKUP($M32,TBL_Inbound[],12,0))))</f>
        <v/>
      </c>
      <c r="Y32" s="0" t="str">
        <f aca="false">IF($M32="","",IF(VLOOKUP($M32,TBL_Inbound[],13,0)=0,"",VLOOKUP($M32,TBL_Inbound[],13,0)))</f>
        <v/>
      </c>
      <c r="Z32" s="0" t="str">
        <f aca="false" t="array" ref="Z32:Z32">IF(SUM((TBL_Internal[Rule ID]&lt;&gt;"")*ISERROR(MATCH(TBL_Internal[Rule ID],$Z$1:Z31,0)))&lt;&gt;0,INDEX(TBL_Internal[Rule ID],MATCH(1,--ISERROR(IF(ISBLANK(TBL_Internal[Rule ID]),0,MATCH(TBL_Internal[Rule ID],$Z$1:Z31,0))),0),1),"")</f>
        <v/>
      </c>
      <c r="AA32" s="0" t="str">
        <f aca="false">TRIM(LOWER(IF(Z32="","",IF(VLOOKUP(Z32,TBL_Internal[],2,0)=0,"",LEFT(VLOOKUP(Z32,TBL_Internal[],2,0),1)&amp;IF(ISNUMBER(VALUE(RIGHT(VLOOKUP(Z32,TBL_Internal[],2,0),1))),RIGHT(VLOOKUP(Z32,TBL_Internal[],2,0),1),"")))))</f>
        <v/>
      </c>
      <c r="AB32" s="0" t="str">
        <f aca="false">TRIM(IF($Z32="","",IF(VLOOKUP($Z32,TBL_Internal[],3,0)=0,"",VLOOKUP($Z32,TBL_Internal[],3,0))))</f>
        <v/>
      </c>
      <c r="AC32" s="0" t="str">
        <f aca="false">TRIM(IF($Z32="","",IF(VLOOKUP($Z32,TBL_Internal[],4,0)=0,"",VLOOKUP($Z32,TBL_Internal[],4,0))))</f>
        <v/>
      </c>
      <c r="AD32" s="0" t="str">
        <f aca="false">TRIM(IF($Z32="","",IF(VLOOKUP($Z32,TBL_Internal[],5,0)=0,"",VLOOKUP($Z32,TBL_Internal[],5,0))))</f>
        <v/>
      </c>
      <c r="AE32" s="0" t="str">
        <f aca="false">TRIM(IF($Z32="","",IF(VLOOKUP($Z32,TBL_Internal[],6,0)=0,"",VLOOKUP($Z32,TBL_Internal[],6,0))))</f>
        <v/>
      </c>
      <c r="AF32" s="0" t="str">
        <f aca="false">TRIM(IF($Z32="","",IF(VLOOKUP($Z32,TBL_Internal[],7,0)=0,"",VLOOKUP($Z32,TBL_Internal[],7,0))))</f>
        <v/>
      </c>
      <c r="AG32" s="0" t="str">
        <f aca="false">TRIM(IF($Z32="","",IF(VLOOKUP($Z32,TBL_Internal[],8,0)=0,"",VLOOKUP($Z32,TBL_Internal[],8,0))))</f>
        <v/>
      </c>
      <c r="AH32" s="0" t="str">
        <f aca="false">TRIM(IF($Z32="","",IF(VLOOKUP($Z32,TBL_Internal[],9,0)=0,"",VLOOKUP($Z32,TBL_Internal[],9,0))))</f>
        <v/>
      </c>
      <c r="AI32" s="0" t="str">
        <f aca="false">TRIM(IF($Z32="","",IF(VLOOKUP($Z32,TBL_Internal[],10,0)=0,"",VLOOKUP($Z32,TBL_Internal[],10,0))))</f>
        <v/>
      </c>
      <c r="AJ32" s="0" t="str">
        <f aca="false">IF($Z32="","",IF(VLOOKUP($Z32,TBL_Internal[],11,0)=0,"",VLOOKUP($Z32,TBL_Internal[],11,0)))</f>
        <v/>
      </c>
      <c r="AK32" s="0" t="str">
        <f aca="false">TRIM(IF($Z32="","",IF(VLOOKUP($Z32,TBL_Internal[],12,0)=0,"",VLOOKUP($Z32,TBL_Internal[],12,0))))</f>
        <v/>
      </c>
      <c r="AL32" s="0" t="str">
        <f aca="false">IF($Z32="","",IF(VLOOKUP($Z32,TBL_Internal[],14,0)=0,"",VLOOKUP($Z32,TBL_Internal[],14,0)))</f>
        <v/>
      </c>
    </row>
    <row r="33" customFormat="false" ht="15" hidden="false" customHeight="false" outlineLevel="0" collapsed="false">
      <c r="A33" s="0" t="str">
        <f aca="false" t="array" ref="A33:A33">IF(SUM((TBL_Outbound[Rule ID]&lt;&gt;"")*ISERROR(MATCH(TBL_Outbound[Rule ID],$A$1:A32,0)))&lt;&gt;0,INDEX(TBL_Outbound[Rule ID],MATCH(1,--ISERROR(IF(ISBLANK(TBL_Outbound[Rule ID]),0,MATCH(TBL_Outbound[Rule ID],$A$1:A32,0))),0),1),"")</f>
        <v/>
      </c>
      <c r="B33" s="0" t="str">
        <f aca="false">TRIM(LOWER(IF(A33="","",IF(VLOOKUP(A33,TBL_Outbound[],2,0)=0,"",LEFT(VLOOKUP(A33,TBL_Outbound[],2,0),1)&amp;IF(ISNUMBER(VALUE(RIGHT(VLOOKUP(A33,TBL_Outbound[],2,0),1))),RIGHT(VLOOKUP(A33,TBL_Outbound[],2,0),1),"")))))</f>
        <v/>
      </c>
      <c r="C33" s="0" t="str">
        <f aca="false">TRIM(IF(A33="","",IF(VLOOKUP(A33,TBL_Outbound[],3,0)=0,"",VLOOKUP(A33,TBL_Outbound[],3,0))))</f>
        <v/>
      </c>
      <c r="D33" s="0" t="str">
        <f aca="false">TRIM(IF(A33="","",IF(VLOOKUP(A33,TBL_Outbound[],4,0)=0,"",VLOOKUP(A33,TBL_Outbound[],4,0))))</f>
        <v/>
      </c>
      <c r="E33" s="0" t="str">
        <f aca="false">TRIM(IF(OR(D33="",D33="Hybris CUSTOM Servers"),IF(A33="","",IF(VLOOKUP(A33,TBL_Outbound[],5,0)=0,"",VLOOKUP(A33,TBL_Outbound[],5,0))),VLOOKUP(D33,OutboundSrc[],2,0)))</f>
        <v/>
      </c>
      <c r="F33" s="0" t="str">
        <f aca="false">TRIM(IF(A33="","",IF(VLOOKUP(A33,TBL_Outbound[],6,0)=0,"",VLOOKUP(A33,TBL_Outbound[],6,0))))</f>
        <v/>
      </c>
      <c r="G33" s="0" t="str">
        <f aca="false">TRIM(IF(A33="","",IF(VLOOKUP(A33,TBL_Outbound[],7,0)=0,"",VLOOKUP(A33,TBL_Outbound[],7,0))))</f>
        <v/>
      </c>
      <c r="H33" s="0" t="str">
        <f aca="false">TRIM(IF(A33="","",IF(VLOOKUP(A33,TBL_Outbound[],8,0)=0,"",VLOOKUP(A33,TBL_Outbound[],8,0))))</f>
        <v/>
      </c>
      <c r="I33" s="0" t="str">
        <f aca="false">TRIM(IF(A33="","",IF(VLOOKUP(A33,TBL_Outbound[],9,0)=0,"",VLOOKUP(A33,TBL_Outbound[],9,0))))</f>
        <v/>
      </c>
      <c r="J33" s="0" t="str">
        <f aca="false">TRIM(IF(A33="","",IF(VLOOKUP(A33,TBL_Outbound[],11,0)=0,"",VLOOKUP(A33,TBL_Outbound[],11,0))))</f>
        <v/>
      </c>
      <c r="K33" s="0" t="str">
        <f aca="false">IF(A33="","",IF(VLOOKUP(A33,TBL_Outbound[],12,0)=0,"",VLOOKUP(A33,TBL_Outbound[],12,0)))</f>
        <v/>
      </c>
      <c r="L33" s="0" t="str">
        <f aca="false">TRIM(IF(A33="","",IF(VLOOKUP(A33,TBL_Outbound[],13,0)=0,"",VLOOKUP(A33,TBL_Outbound[],13,0))))</f>
        <v/>
      </c>
      <c r="M33" s="0" t="str">
        <f aca="false" t="array" ref="M33:M33">IF(SUM((TBL_Inbound[Rule ID]&lt;&gt;"")*ISERROR(MATCH(TBL_Inbound[Rule ID],$M$1:M32,0)))&lt;&gt;0,INDEX(TBL_Inbound[Rule ID],MATCH(1,--ISERROR(IF(ISBLANK(TBL_Inbound[Rule ID]),0,MATCH(TBL_Inbound[Rule ID],$M$1:M32,0))),0),1),"")</f>
        <v/>
      </c>
      <c r="N33" s="0" t="str">
        <f aca="false">TRIM(LOWER(IF(M33="","",IF(VLOOKUP(M33,TBL_Inbound[],2,0)=0,"",LEFT(VLOOKUP(M33,TBL_Inbound[],2,0),1)&amp;IF(ISNUMBER(VALUE(RIGHT(VLOOKUP(M33,TBL_Inbound[],2,0),1))),RIGHT(VLOOKUP(M33,TBL_Inbound[],2,0),1),"")))))</f>
        <v/>
      </c>
      <c r="O33" s="0" t="str">
        <f aca="false">TRIM(IF($M33="","",IF(VLOOKUP($M33,TBL_Inbound[],3,0)=0,"",VLOOKUP($M33,TBL_Inbound[],3,0))))</f>
        <v/>
      </c>
      <c r="P33" s="0" t="str">
        <f aca="false">TRIM(IF($M33="","",IF(VLOOKUP($M33,TBL_Inbound[],4,0)=0,"",VLOOKUP($M33,TBL_Inbound[],4,0))))</f>
        <v/>
      </c>
      <c r="Q33" s="0" t="str">
        <f aca="false">TRIM(IF($M33="","",IF(VLOOKUP($M33,TBL_Inbound[],5,0)=0,"",VLOOKUP($M33,TBL_Inbound[],5,0))))</f>
        <v/>
      </c>
      <c r="R33" s="0" t="str">
        <f aca="false">TRIM(IF($M33="","",IF(VLOOKUP($M33,TBL_Inbound[],6,0)=0,"",VLOOKUP($M33,TBL_Inbound[],6,0))))</f>
        <v/>
      </c>
      <c r="S33" s="0" t="str">
        <f aca="false">TRIM(IF(OR(R33="",R33="Hybris CUSTOM Servers"),IF(M33="","",IF(VLOOKUP(M33,TBL_Inbound[],5,0)=0,"",VLOOKUP(M33,TBL_Inbound[],5,0))),VLOOKUP(R33,OutboundDst[],2,0)))</f>
        <v/>
      </c>
      <c r="T33" s="0" t="str">
        <f aca="false">TRIM(IF($M33="","",IF(VLOOKUP($M33,TBL_Inbound[],8,0)=0,"",VLOOKUP($M33,TBL_Inbound[],8,0))))</f>
        <v/>
      </c>
      <c r="U33" s="0" t="str">
        <f aca="false">TRIM(IF($M33="","",IF(VLOOKUP($M33,TBL_Inbound[],9,0)=0,"",VLOOKUP($M33,TBL_Inbound[],9,0))))</f>
        <v/>
      </c>
      <c r="V33" s="0" t="str">
        <f aca="false">TRIM(IF($M33="","",IF(VLOOKUP($M33,TBL_Inbound[],10,0)=0,"",VLOOKUP($M33,TBL_Inbound[],10,0))))</f>
        <v/>
      </c>
      <c r="W33" s="0" t="str">
        <f aca="false">IF($M33="","",IF(VLOOKUP($M33,TBL_Inbound[],11,0)=0,"",VLOOKUP($M33,TBL_Inbound[],11,0)))</f>
        <v/>
      </c>
      <c r="X33" s="0" t="str">
        <f aca="false">TRIM(IF($M33="","",IF(VLOOKUP($M33,TBL_Inbound[],12,0)=0,"",VLOOKUP($M33,TBL_Inbound[],12,0))))</f>
        <v/>
      </c>
      <c r="Y33" s="0" t="str">
        <f aca="false">IF($M33="","",IF(VLOOKUP($M33,TBL_Inbound[],13,0)=0,"",VLOOKUP($M33,TBL_Inbound[],13,0)))</f>
        <v/>
      </c>
      <c r="Z33" s="0" t="str">
        <f aca="false" t="array" ref="Z33:Z33">IF(SUM((TBL_Internal[Rule ID]&lt;&gt;"")*ISERROR(MATCH(TBL_Internal[Rule ID],$Z$1:Z32,0)))&lt;&gt;0,INDEX(TBL_Internal[Rule ID],MATCH(1,--ISERROR(IF(ISBLANK(TBL_Internal[Rule ID]),0,MATCH(TBL_Internal[Rule ID],$Z$1:Z32,0))),0),1),"")</f>
        <v/>
      </c>
      <c r="AA33" s="0" t="str">
        <f aca="false">TRIM(LOWER(IF(Z33="","",IF(VLOOKUP(Z33,TBL_Internal[],2,0)=0,"",LEFT(VLOOKUP(Z33,TBL_Internal[],2,0),1)&amp;IF(ISNUMBER(VALUE(RIGHT(VLOOKUP(Z33,TBL_Internal[],2,0),1))),RIGHT(VLOOKUP(Z33,TBL_Internal[],2,0),1),"")))))</f>
        <v/>
      </c>
      <c r="AB33" s="0" t="str">
        <f aca="false">TRIM(IF($Z33="","",IF(VLOOKUP($Z33,TBL_Internal[],3,0)=0,"",VLOOKUP($Z33,TBL_Internal[],3,0))))</f>
        <v/>
      </c>
      <c r="AC33" s="0" t="str">
        <f aca="false">TRIM(IF($Z33="","",IF(VLOOKUP($Z33,TBL_Internal[],4,0)=0,"",VLOOKUP($Z33,TBL_Internal[],4,0))))</f>
        <v/>
      </c>
      <c r="AD33" s="0" t="str">
        <f aca="false">TRIM(IF($Z33="","",IF(VLOOKUP($Z33,TBL_Internal[],5,0)=0,"",VLOOKUP($Z33,TBL_Internal[],5,0))))</f>
        <v/>
      </c>
      <c r="AE33" s="0" t="str">
        <f aca="false">TRIM(IF($Z33="","",IF(VLOOKUP($Z33,TBL_Internal[],6,0)=0,"",VLOOKUP($Z33,TBL_Internal[],6,0))))</f>
        <v/>
      </c>
      <c r="AF33" s="0" t="str">
        <f aca="false">TRIM(IF($Z33="","",IF(VLOOKUP($Z33,TBL_Internal[],7,0)=0,"",VLOOKUP($Z33,TBL_Internal[],7,0))))</f>
        <v/>
      </c>
      <c r="AG33" s="0" t="str">
        <f aca="false">TRIM(IF($Z33="","",IF(VLOOKUP($Z33,TBL_Internal[],8,0)=0,"",VLOOKUP($Z33,TBL_Internal[],8,0))))</f>
        <v/>
      </c>
      <c r="AH33" s="0" t="str">
        <f aca="false">TRIM(IF($Z33="","",IF(VLOOKUP($Z33,TBL_Internal[],9,0)=0,"",VLOOKUP($Z33,TBL_Internal[],9,0))))</f>
        <v/>
      </c>
      <c r="AI33" s="0" t="str">
        <f aca="false">TRIM(IF($Z33="","",IF(VLOOKUP($Z33,TBL_Internal[],10,0)=0,"",VLOOKUP($Z33,TBL_Internal[],10,0))))</f>
        <v/>
      </c>
      <c r="AJ33" s="0" t="str">
        <f aca="false">IF($Z33="","",IF(VLOOKUP($Z33,TBL_Internal[],11,0)=0,"",VLOOKUP($Z33,TBL_Internal[],11,0)))</f>
        <v/>
      </c>
      <c r="AK33" s="0" t="str">
        <f aca="false">TRIM(IF($Z33="","",IF(VLOOKUP($Z33,TBL_Internal[],12,0)=0,"",VLOOKUP($Z33,TBL_Internal[],12,0))))</f>
        <v/>
      </c>
      <c r="AL33" s="0" t="str">
        <f aca="false">IF($Z33="","",IF(VLOOKUP($Z33,TBL_Internal[],14,0)=0,"",VLOOKUP($Z33,TBL_Internal[],14,0)))</f>
        <v/>
      </c>
    </row>
    <row r="34" customFormat="false" ht="15" hidden="false" customHeight="false" outlineLevel="0" collapsed="false">
      <c r="A34" s="0" t="str">
        <f aca="false" t="array" ref="A34:A34">IF(SUM((TBL_Outbound[Rule ID]&lt;&gt;"")*ISERROR(MATCH(TBL_Outbound[Rule ID],$A$1:A33,0)))&lt;&gt;0,INDEX(TBL_Outbound[Rule ID],MATCH(1,--ISERROR(IF(ISBLANK(TBL_Outbound[Rule ID]),0,MATCH(TBL_Outbound[Rule ID],$A$1:A33,0))),0),1),"")</f>
        <v/>
      </c>
      <c r="B34" s="0" t="str">
        <f aca="false">TRIM(LOWER(IF(A34="","",IF(VLOOKUP(A34,TBL_Outbound[],2,0)=0,"",LEFT(VLOOKUP(A34,TBL_Outbound[],2,0),1)&amp;IF(ISNUMBER(VALUE(RIGHT(VLOOKUP(A34,TBL_Outbound[],2,0),1))),RIGHT(VLOOKUP(A34,TBL_Outbound[],2,0),1),"")))))</f>
        <v/>
      </c>
      <c r="C34" s="0" t="str">
        <f aca="false">TRIM(IF(A34="","",IF(VLOOKUP(A34,TBL_Outbound[],3,0)=0,"",VLOOKUP(A34,TBL_Outbound[],3,0))))</f>
        <v/>
      </c>
      <c r="D34" s="0" t="str">
        <f aca="false">TRIM(IF(A34="","",IF(VLOOKUP(A34,TBL_Outbound[],4,0)=0,"",VLOOKUP(A34,TBL_Outbound[],4,0))))</f>
        <v/>
      </c>
      <c r="E34" s="0" t="str">
        <f aca="false">TRIM(IF(OR(D34="",D34="Hybris CUSTOM Servers"),IF(A34="","",IF(VLOOKUP(A34,TBL_Outbound[],5,0)=0,"",VLOOKUP(A34,TBL_Outbound[],5,0))),VLOOKUP(D34,OutboundSrc[],2,0)))</f>
        <v/>
      </c>
      <c r="F34" s="0" t="str">
        <f aca="false">TRIM(IF(A34="","",IF(VLOOKUP(A34,TBL_Outbound[],6,0)=0,"",VLOOKUP(A34,TBL_Outbound[],6,0))))</f>
        <v/>
      </c>
      <c r="G34" s="0" t="str">
        <f aca="false">TRIM(IF(A34="","",IF(VLOOKUP(A34,TBL_Outbound[],7,0)=0,"",VLOOKUP(A34,TBL_Outbound[],7,0))))</f>
        <v/>
      </c>
      <c r="H34" s="0" t="str">
        <f aca="false">TRIM(IF(A34="","",IF(VLOOKUP(A34,TBL_Outbound[],8,0)=0,"",VLOOKUP(A34,TBL_Outbound[],8,0))))</f>
        <v/>
      </c>
      <c r="I34" s="0" t="str">
        <f aca="false">TRIM(IF(A34="","",IF(VLOOKUP(A34,TBL_Outbound[],9,0)=0,"",VLOOKUP(A34,TBL_Outbound[],9,0))))</f>
        <v/>
      </c>
      <c r="J34" s="0" t="str">
        <f aca="false">TRIM(IF(A34="","",IF(VLOOKUP(A34,TBL_Outbound[],11,0)=0,"",VLOOKUP(A34,TBL_Outbound[],11,0))))</f>
        <v/>
      </c>
      <c r="K34" s="0" t="str">
        <f aca="false">IF(A34="","",IF(VLOOKUP(A34,TBL_Outbound[],12,0)=0,"",VLOOKUP(A34,TBL_Outbound[],12,0)))</f>
        <v/>
      </c>
      <c r="L34" s="0" t="str">
        <f aca="false">TRIM(IF(A34="","",IF(VLOOKUP(A34,TBL_Outbound[],13,0)=0,"",VLOOKUP(A34,TBL_Outbound[],13,0))))</f>
        <v/>
      </c>
      <c r="M34" s="0" t="str">
        <f aca="false" t="array" ref="M34:M34">IF(SUM((TBL_Inbound[Rule ID]&lt;&gt;"")*ISERROR(MATCH(TBL_Inbound[Rule ID],$M$1:M33,0)))&lt;&gt;0,INDEX(TBL_Inbound[Rule ID],MATCH(1,--ISERROR(IF(ISBLANK(TBL_Inbound[Rule ID]),0,MATCH(TBL_Inbound[Rule ID],$M$1:M33,0))),0),1),"")</f>
        <v/>
      </c>
      <c r="N34" s="0" t="str">
        <f aca="false">TRIM(LOWER(IF(M34="","",IF(VLOOKUP(M34,TBL_Inbound[],2,0)=0,"",LEFT(VLOOKUP(M34,TBL_Inbound[],2,0),1)&amp;IF(ISNUMBER(VALUE(RIGHT(VLOOKUP(M34,TBL_Inbound[],2,0),1))),RIGHT(VLOOKUP(M34,TBL_Inbound[],2,0),1),"")))))</f>
        <v/>
      </c>
      <c r="O34" s="0" t="str">
        <f aca="false">TRIM(IF($M34="","",IF(VLOOKUP($M34,TBL_Inbound[],3,0)=0,"",VLOOKUP($M34,TBL_Inbound[],3,0))))</f>
        <v/>
      </c>
      <c r="P34" s="0" t="str">
        <f aca="false">TRIM(IF($M34="","",IF(VLOOKUP($M34,TBL_Inbound[],4,0)=0,"",VLOOKUP($M34,TBL_Inbound[],4,0))))</f>
        <v/>
      </c>
      <c r="Q34" s="0" t="str">
        <f aca="false">TRIM(IF($M34="","",IF(VLOOKUP($M34,TBL_Inbound[],5,0)=0,"",VLOOKUP($M34,TBL_Inbound[],5,0))))</f>
        <v/>
      </c>
      <c r="R34" s="0" t="str">
        <f aca="false">TRIM(IF($M34="","",IF(VLOOKUP($M34,TBL_Inbound[],6,0)=0,"",VLOOKUP($M34,TBL_Inbound[],6,0))))</f>
        <v/>
      </c>
      <c r="S34" s="0" t="str">
        <f aca="false">TRIM(IF(OR(R34="",R34="Hybris CUSTOM Servers"),IF(M34="","",IF(VLOOKUP(M34,TBL_Inbound[],5,0)=0,"",VLOOKUP(M34,TBL_Inbound[],5,0))),VLOOKUP(R34,OutboundDst[],2,0)))</f>
        <v/>
      </c>
      <c r="T34" s="0" t="str">
        <f aca="false">TRIM(IF($M34="","",IF(VLOOKUP($M34,TBL_Inbound[],8,0)=0,"",VLOOKUP($M34,TBL_Inbound[],8,0))))</f>
        <v/>
      </c>
      <c r="U34" s="0" t="str">
        <f aca="false">TRIM(IF($M34="","",IF(VLOOKUP($M34,TBL_Inbound[],9,0)=0,"",VLOOKUP($M34,TBL_Inbound[],9,0))))</f>
        <v/>
      </c>
      <c r="V34" s="0" t="str">
        <f aca="false">TRIM(IF($M34="","",IF(VLOOKUP($M34,TBL_Inbound[],10,0)=0,"",VLOOKUP($M34,TBL_Inbound[],10,0))))</f>
        <v/>
      </c>
      <c r="W34" s="0" t="str">
        <f aca="false">IF($M34="","",IF(VLOOKUP($M34,TBL_Inbound[],11,0)=0,"",VLOOKUP($M34,TBL_Inbound[],11,0)))</f>
        <v/>
      </c>
      <c r="X34" s="0" t="str">
        <f aca="false">TRIM(IF($M34="","",IF(VLOOKUP($M34,TBL_Inbound[],12,0)=0,"",VLOOKUP($M34,TBL_Inbound[],12,0))))</f>
        <v/>
      </c>
      <c r="Y34" s="0" t="str">
        <f aca="false">IF($M34="","",IF(VLOOKUP($M34,TBL_Inbound[],13,0)=0,"",VLOOKUP($M34,TBL_Inbound[],13,0)))</f>
        <v/>
      </c>
      <c r="Z34" s="0" t="str">
        <f aca="false" t="array" ref="Z34:Z34">IF(SUM((TBL_Internal[Rule ID]&lt;&gt;"")*ISERROR(MATCH(TBL_Internal[Rule ID],$Z$1:Z33,0)))&lt;&gt;0,INDEX(TBL_Internal[Rule ID],MATCH(1,--ISERROR(IF(ISBLANK(TBL_Internal[Rule ID]),0,MATCH(TBL_Internal[Rule ID],$Z$1:Z33,0))),0),1),"")</f>
        <v/>
      </c>
      <c r="AA34" s="0" t="str">
        <f aca="false">TRIM(LOWER(IF(Z34="","",IF(VLOOKUP(Z34,TBL_Internal[],2,0)=0,"",LEFT(VLOOKUP(Z34,TBL_Internal[],2,0),1)&amp;IF(ISNUMBER(VALUE(RIGHT(VLOOKUP(Z34,TBL_Internal[],2,0),1))),RIGHT(VLOOKUP(Z34,TBL_Internal[],2,0),1),"")))))</f>
        <v/>
      </c>
      <c r="AB34" s="0" t="str">
        <f aca="false">TRIM(IF($Z34="","",IF(VLOOKUP($Z34,TBL_Internal[],3,0)=0,"",VLOOKUP($Z34,TBL_Internal[],3,0))))</f>
        <v/>
      </c>
      <c r="AC34" s="0" t="str">
        <f aca="false">TRIM(IF($Z34="","",IF(VLOOKUP($Z34,TBL_Internal[],4,0)=0,"",VLOOKUP($Z34,TBL_Internal[],4,0))))</f>
        <v/>
      </c>
      <c r="AD34" s="0" t="str">
        <f aca="false">TRIM(IF($Z34="","",IF(VLOOKUP($Z34,TBL_Internal[],5,0)=0,"",VLOOKUP($Z34,TBL_Internal[],5,0))))</f>
        <v/>
      </c>
      <c r="AE34" s="0" t="str">
        <f aca="false">TRIM(IF($Z34="","",IF(VLOOKUP($Z34,TBL_Internal[],6,0)=0,"",VLOOKUP($Z34,TBL_Internal[],6,0))))</f>
        <v/>
      </c>
      <c r="AF34" s="0" t="str">
        <f aca="false">TRIM(IF($Z34="","",IF(VLOOKUP($Z34,TBL_Internal[],7,0)=0,"",VLOOKUP($Z34,TBL_Internal[],7,0))))</f>
        <v/>
      </c>
      <c r="AG34" s="0" t="str">
        <f aca="false">TRIM(IF($Z34="","",IF(VLOOKUP($Z34,TBL_Internal[],8,0)=0,"",VLOOKUP($Z34,TBL_Internal[],8,0))))</f>
        <v/>
      </c>
      <c r="AH34" s="0" t="str">
        <f aca="false">TRIM(IF($Z34="","",IF(VLOOKUP($Z34,TBL_Internal[],9,0)=0,"",VLOOKUP($Z34,TBL_Internal[],9,0))))</f>
        <v/>
      </c>
      <c r="AI34" s="0" t="str">
        <f aca="false">TRIM(IF($Z34="","",IF(VLOOKUP($Z34,TBL_Internal[],10,0)=0,"",VLOOKUP($Z34,TBL_Internal[],10,0))))</f>
        <v/>
      </c>
      <c r="AJ34" s="0" t="str">
        <f aca="false">IF($Z34="","",IF(VLOOKUP($Z34,TBL_Internal[],11,0)=0,"",VLOOKUP($Z34,TBL_Internal[],11,0)))</f>
        <v/>
      </c>
      <c r="AK34" s="0" t="str">
        <f aca="false">TRIM(IF($Z34="","",IF(VLOOKUP($Z34,TBL_Internal[],12,0)=0,"",VLOOKUP($Z34,TBL_Internal[],12,0))))</f>
        <v/>
      </c>
      <c r="AL34" s="0" t="str">
        <f aca="false">IF($Z34="","",IF(VLOOKUP($Z34,TBL_Internal[],14,0)=0,"",VLOOKUP($Z34,TBL_Internal[],14,0)))</f>
        <v/>
      </c>
    </row>
    <row r="35" customFormat="false" ht="15" hidden="false" customHeight="false" outlineLevel="0" collapsed="false">
      <c r="A35" s="0" t="str">
        <f aca="false" t="array" ref="A35:A35">IF(SUM((TBL_Outbound[Rule ID]&lt;&gt;"")*ISERROR(MATCH(TBL_Outbound[Rule ID],$A$1:A34,0)))&lt;&gt;0,INDEX(TBL_Outbound[Rule ID],MATCH(1,--ISERROR(IF(ISBLANK(TBL_Outbound[Rule ID]),0,MATCH(TBL_Outbound[Rule ID],$A$1:A34,0))),0),1),"")</f>
        <v/>
      </c>
      <c r="B35" s="0" t="str">
        <f aca="false">TRIM(LOWER(IF(A35="","",IF(VLOOKUP(A35,TBL_Outbound[],2,0)=0,"",LEFT(VLOOKUP(A35,TBL_Outbound[],2,0),1)&amp;IF(ISNUMBER(VALUE(RIGHT(VLOOKUP(A35,TBL_Outbound[],2,0),1))),RIGHT(VLOOKUP(A35,TBL_Outbound[],2,0),1),"")))))</f>
        <v/>
      </c>
      <c r="C35" s="0" t="str">
        <f aca="false">TRIM(IF(A35="","",IF(VLOOKUP(A35,TBL_Outbound[],3,0)=0,"",VLOOKUP(A35,TBL_Outbound[],3,0))))</f>
        <v/>
      </c>
      <c r="D35" s="0" t="str">
        <f aca="false">TRIM(IF(A35="","",IF(VLOOKUP(A35,TBL_Outbound[],4,0)=0,"",VLOOKUP(A35,TBL_Outbound[],4,0))))</f>
        <v/>
      </c>
      <c r="E35" s="0" t="str">
        <f aca="false">TRIM(IF(OR(D35="",D35="Hybris CUSTOM Servers"),IF(A35="","",IF(VLOOKUP(A35,TBL_Outbound[],5,0)=0,"",VLOOKUP(A35,TBL_Outbound[],5,0))),VLOOKUP(D35,OutboundSrc[],2,0)))</f>
        <v/>
      </c>
      <c r="F35" s="0" t="str">
        <f aca="false">TRIM(IF(A35="","",IF(VLOOKUP(A35,TBL_Outbound[],6,0)=0,"",VLOOKUP(A35,TBL_Outbound[],6,0))))</f>
        <v/>
      </c>
      <c r="G35" s="0" t="str">
        <f aca="false">TRIM(IF(A35="","",IF(VLOOKUP(A35,TBL_Outbound[],7,0)=0,"",VLOOKUP(A35,TBL_Outbound[],7,0))))</f>
        <v/>
      </c>
      <c r="H35" s="0" t="str">
        <f aca="false">TRIM(IF(A35="","",IF(VLOOKUP(A35,TBL_Outbound[],8,0)=0,"",VLOOKUP(A35,TBL_Outbound[],8,0))))</f>
        <v/>
      </c>
      <c r="I35" s="0" t="str">
        <f aca="false">TRIM(IF(A35="","",IF(VLOOKUP(A35,TBL_Outbound[],9,0)=0,"",VLOOKUP(A35,TBL_Outbound[],9,0))))</f>
        <v/>
      </c>
      <c r="J35" s="0" t="str">
        <f aca="false">TRIM(IF(A35="","",IF(VLOOKUP(A35,TBL_Outbound[],11,0)=0,"",VLOOKUP(A35,TBL_Outbound[],11,0))))</f>
        <v/>
      </c>
      <c r="K35" s="0" t="str">
        <f aca="false">IF(A35="","",IF(VLOOKUP(A35,TBL_Outbound[],12,0)=0,"",VLOOKUP(A35,TBL_Outbound[],12,0)))</f>
        <v/>
      </c>
      <c r="L35" s="0" t="str">
        <f aca="false">TRIM(IF(A35="","",IF(VLOOKUP(A35,TBL_Outbound[],13,0)=0,"",VLOOKUP(A35,TBL_Outbound[],13,0))))</f>
        <v/>
      </c>
      <c r="M35" s="0" t="str">
        <f aca="false" t="array" ref="M35:M35">IF(SUM((TBL_Inbound[Rule ID]&lt;&gt;"")*ISERROR(MATCH(TBL_Inbound[Rule ID],$M$1:M34,0)))&lt;&gt;0,INDEX(TBL_Inbound[Rule ID],MATCH(1,--ISERROR(IF(ISBLANK(TBL_Inbound[Rule ID]),0,MATCH(TBL_Inbound[Rule ID],$M$1:M34,0))),0),1),"")</f>
        <v/>
      </c>
      <c r="N35" s="0" t="str">
        <f aca="false">TRIM(LOWER(IF(M35="","",IF(VLOOKUP(M35,TBL_Inbound[],2,0)=0,"",LEFT(VLOOKUP(M35,TBL_Inbound[],2,0),1)&amp;IF(ISNUMBER(VALUE(RIGHT(VLOOKUP(M35,TBL_Inbound[],2,0),1))),RIGHT(VLOOKUP(M35,TBL_Inbound[],2,0),1),"")))))</f>
        <v/>
      </c>
      <c r="O35" s="0" t="str">
        <f aca="false">TRIM(IF($M35="","",IF(VLOOKUP($M35,TBL_Inbound[],3,0)=0,"",VLOOKUP($M35,TBL_Inbound[],3,0))))</f>
        <v/>
      </c>
      <c r="P35" s="0" t="str">
        <f aca="false">TRIM(IF($M35="","",IF(VLOOKUP($M35,TBL_Inbound[],4,0)=0,"",VLOOKUP($M35,TBL_Inbound[],4,0))))</f>
        <v/>
      </c>
      <c r="Q35" s="0" t="str">
        <f aca="false">TRIM(IF($M35="","",IF(VLOOKUP($M35,TBL_Inbound[],5,0)=0,"",VLOOKUP($M35,TBL_Inbound[],5,0))))</f>
        <v/>
      </c>
      <c r="R35" s="0" t="str">
        <f aca="false">TRIM(IF($M35="","",IF(VLOOKUP($M35,TBL_Inbound[],6,0)=0,"",VLOOKUP($M35,TBL_Inbound[],6,0))))</f>
        <v/>
      </c>
      <c r="S35" s="0" t="str">
        <f aca="false">TRIM(IF(OR(R35="",R35="Hybris CUSTOM Servers"),IF(M35="","",IF(VLOOKUP(M35,TBL_Inbound[],5,0)=0,"",VLOOKUP(M35,TBL_Inbound[],5,0))),VLOOKUP(R35,OutboundDst[],2,0)))</f>
        <v/>
      </c>
      <c r="T35" s="0" t="str">
        <f aca="false">TRIM(IF($M35="","",IF(VLOOKUP($M35,TBL_Inbound[],8,0)=0,"",VLOOKUP($M35,TBL_Inbound[],8,0))))</f>
        <v/>
      </c>
      <c r="U35" s="0" t="str">
        <f aca="false">TRIM(IF($M35="","",IF(VLOOKUP($M35,TBL_Inbound[],9,0)=0,"",VLOOKUP($M35,TBL_Inbound[],9,0))))</f>
        <v/>
      </c>
      <c r="V35" s="0" t="str">
        <f aca="false">TRIM(IF($M35="","",IF(VLOOKUP($M35,TBL_Inbound[],10,0)=0,"",VLOOKUP($M35,TBL_Inbound[],10,0))))</f>
        <v/>
      </c>
      <c r="W35" s="0" t="str">
        <f aca="false">IF($M35="","",IF(VLOOKUP($M35,TBL_Inbound[],11,0)=0,"",VLOOKUP($M35,TBL_Inbound[],11,0)))</f>
        <v/>
      </c>
      <c r="X35" s="0" t="str">
        <f aca="false">TRIM(IF($M35="","",IF(VLOOKUP($M35,TBL_Inbound[],12,0)=0,"",VLOOKUP($M35,TBL_Inbound[],12,0))))</f>
        <v/>
      </c>
      <c r="Y35" s="0" t="str">
        <f aca="false">IF($M35="","",IF(VLOOKUP($M35,TBL_Inbound[],13,0)=0,"",VLOOKUP($M35,TBL_Inbound[],13,0)))</f>
        <v/>
      </c>
      <c r="Z35" s="0" t="str">
        <f aca="false" t="array" ref="Z35:Z35">IF(SUM((TBL_Internal[Rule ID]&lt;&gt;"")*ISERROR(MATCH(TBL_Internal[Rule ID],$Z$1:Z34,0)))&lt;&gt;0,INDEX(TBL_Internal[Rule ID],MATCH(1,--ISERROR(IF(ISBLANK(TBL_Internal[Rule ID]),0,MATCH(TBL_Internal[Rule ID],$Z$1:Z34,0))),0),1),"")</f>
        <v/>
      </c>
      <c r="AA35" s="0" t="str">
        <f aca="false">TRIM(LOWER(IF(Z35="","",IF(VLOOKUP(Z35,TBL_Internal[],2,0)=0,"",LEFT(VLOOKUP(Z35,TBL_Internal[],2,0),1)&amp;IF(ISNUMBER(VALUE(RIGHT(VLOOKUP(Z35,TBL_Internal[],2,0),1))),RIGHT(VLOOKUP(Z35,TBL_Internal[],2,0),1),"")))))</f>
        <v/>
      </c>
      <c r="AB35" s="0" t="str">
        <f aca="false">TRIM(IF($Z35="","",IF(VLOOKUP($Z35,TBL_Internal[],3,0)=0,"",VLOOKUP($Z35,TBL_Internal[],3,0))))</f>
        <v/>
      </c>
      <c r="AC35" s="0" t="str">
        <f aca="false">TRIM(IF($Z35="","",IF(VLOOKUP($Z35,TBL_Internal[],4,0)=0,"",VLOOKUP($Z35,TBL_Internal[],4,0))))</f>
        <v/>
      </c>
      <c r="AD35" s="0" t="str">
        <f aca="false">TRIM(IF($Z35="","",IF(VLOOKUP($Z35,TBL_Internal[],5,0)=0,"",VLOOKUP($Z35,TBL_Internal[],5,0))))</f>
        <v/>
      </c>
      <c r="AE35" s="0" t="str">
        <f aca="false">TRIM(IF($Z35="","",IF(VLOOKUP($Z35,TBL_Internal[],6,0)=0,"",VLOOKUP($Z35,TBL_Internal[],6,0))))</f>
        <v/>
      </c>
      <c r="AF35" s="0" t="str">
        <f aca="false">TRIM(IF($Z35="","",IF(VLOOKUP($Z35,TBL_Internal[],7,0)=0,"",VLOOKUP($Z35,TBL_Internal[],7,0))))</f>
        <v/>
      </c>
      <c r="AG35" s="0" t="str">
        <f aca="false">TRIM(IF($Z35="","",IF(VLOOKUP($Z35,TBL_Internal[],8,0)=0,"",VLOOKUP($Z35,TBL_Internal[],8,0))))</f>
        <v/>
      </c>
      <c r="AH35" s="0" t="str">
        <f aca="false">TRIM(IF($Z35="","",IF(VLOOKUP($Z35,TBL_Internal[],9,0)=0,"",VLOOKUP($Z35,TBL_Internal[],9,0))))</f>
        <v/>
      </c>
      <c r="AI35" s="0" t="str">
        <f aca="false">TRIM(IF($Z35="","",IF(VLOOKUP($Z35,TBL_Internal[],10,0)=0,"",VLOOKUP($Z35,TBL_Internal[],10,0))))</f>
        <v/>
      </c>
      <c r="AJ35" s="0" t="str">
        <f aca="false">IF($Z35="","",IF(VLOOKUP($Z35,TBL_Internal[],11,0)=0,"",VLOOKUP($Z35,TBL_Internal[],11,0)))</f>
        <v/>
      </c>
      <c r="AK35" s="0" t="str">
        <f aca="false">TRIM(IF($Z35="","",IF(VLOOKUP($Z35,TBL_Internal[],12,0)=0,"",VLOOKUP($Z35,TBL_Internal[],12,0))))</f>
        <v/>
      </c>
      <c r="AL35" s="0" t="str">
        <f aca="false">IF($Z35="","",IF(VLOOKUP($Z35,TBL_Internal[],14,0)=0,"",VLOOKUP($Z35,TBL_Internal[],14,0)))</f>
        <v/>
      </c>
    </row>
    <row r="36" customFormat="false" ht="15" hidden="false" customHeight="false" outlineLevel="0" collapsed="false">
      <c r="A36" s="0" t="str">
        <f aca="false" t="array" ref="A36:A36">IF(SUM((TBL_Outbound[Rule ID]&lt;&gt;"")*ISERROR(MATCH(TBL_Outbound[Rule ID],$A$1:A35,0)))&lt;&gt;0,INDEX(TBL_Outbound[Rule ID],MATCH(1,--ISERROR(IF(ISBLANK(TBL_Outbound[Rule ID]),0,MATCH(TBL_Outbound[Rule ID],$A$1:A35,0))),0),1),"")</f>
        <v/>
      </c>
      <c r="B36" s="0" t="str">
        <f aca="false">TRIM(LOWER(IF(A36="","",IF(VLOOKUP(A36,TBL_Outbound[],2,0)=0,"",LEFT(VLOOKUP(A36,TBL_Outbound[],2,0),1)&amp;IF(ISNUMBER(VALUE(RIGHT(VLOOKUP(A36,TBL_Outbound[],2,0),1))),RIGHT(VLOOKUP(A36,TBL_Outbound[],2,0),1),"")))))</f>
        <v/>
      </c>
      <c r="C36" s="0" t="str">
        <f aca="false">TRIM(IF(A36="","",IF(VLOOKUP(A36,TBL_Outbound[],3,0)=0,"",VLOOKUP(A36,TBL_Outbound[],3,0))))</f>
        <v/>
      </c>
      <c r="D36" s="0" t="str">
        <f aca="false">TRIM(IF(A36="","",IF(VLOOKUP(A36,TBL_Outbound[],4,0)=0,"",VLOOKUP(A36,TBL_Outbound[],4,0))))</f>
        <v/>
      </c>
      <c r="E36" s="0" t="str">
        <f aca="false">TRIM(IF(OR(D36="",D36="Hybris CUSTOM Servers"),IF(A36="","",IF(VLOOKUP(A36,TBL_Outbound[],5,0)=0,"",VLOOKUP(A36,TBL_Outbound[],5,0))),VLOOKUP(D36,OutboundSrc[],2,0)))</f>
        <v/>
      </c>
      <c r="F36" s="0" t="str">
        <f aca="false">TRIM(IF(A36="","",IF(VLOOKUP(A36,TBL_Outbound[],6,0)=0,"",VLOOKUP(A36,TBL_Outbound[],6,0))))</f>
        <v/>
      </c>
      <c r="G36" s="0" t="str">
        <f aca="false">TRIM(IF(A36="","",IF(VLOOKUP(A36,TBL_Outbound[],7,0)=0,"",VLOOKUP(A36,TBL_Outbound[],7,0))))</f>
        <v/>
      </c>
      <c r="H36" s="0" t="str">
        <f aca="false">TRIM(IF(A36="","",IF(VLOOKUP(A36,TBL_Outbound[],8,0)=0,"",VLOOKUP(A36,TBL_Outbound[],8,0))))</f>
        <v/>
      </c>
      <c r="I36" s="0" t="str">
        <f aca="false">TRIM(IF(A36="","",IF(VLOOKUP(A36,TBL_Outbound[],9,0)=0,"",VLOOKUP(A36,TBL_Outbound[],9,0))))</f>
        <v/>
      </c>
      <c r="J36" s="0" t="str">
        <f aca="false">TRIM(IF(A36="","",IF(VLOOKUP(A36,TBL_Outbound[],11,0)=0,"",VLOOKUP(A36,TBL_Outbound[],11,0))))</f>
        <v/>
      </c>
      <c r="K36" s="0" t="str">
        <f aca="false">IF(A36="","",IF(VLOOKUP(A36,TBL_Outbound[],12,0)=0,"",VLOOKUP(A36,TBL_Outbound[],12,0)))</f>
        <v/>
      </c>
      <c r="L36" s="0" t="str">
        <f aca="false">TRIM(IF(A36="","",IF(VLOOKUP(A36,TBL_Outbound[],13,0)=0,"",VLOOKUP(A36,TBL_Outbound[],13,0))))</f>
        <v/>
      </c>
      <c r="M36" s="0" t="str">
        <f aca="false" t="array" ref="M36:M36">IF(SUM((TBL_Inbound[Rule ID]&lt;&gt;"")*ISERROR(MATCH(TBL_Inbound[Rule ID],$M$1:M35,0)))&lt;&gt;0,INDEX(TBL_Inbound[Rule ID],MATCH(1,--ISERROR(IF(ISBLANK(TBL_Inbound[Rule ID]),0,MATCH(TBL_Inbound[Rule ID],$M$1:M35,0))),0),1),"")</f>
        <v/>
      </c>
      <c r="N36" s="0" t="str">
        <f aca="false">TRIM(LOWER(IF(M36="","",IF(VLOOKUP(M36,TBL_Inbound[],2,0)=0,"",LEFT(VLOOKUP(M36,TBL_Inbound[],2,0),1)&amp;IF(ISNUMBER(VALUE(RIGHT(VLOOKUP(M36,TBL_Inbound[],2,0),1))),RIGHT(VLOOKUP(M36,TBL_Inbound[],2,0),1),"")))))</f>
        <v/>
      </c>
      <c r="O36" s="0" t="str">
        <f aca="false">TRIM(IF($M36="","",IF(VLOOKUP($M36,TBL_Inbound[],3,0)=0,"",VLOOKUP($M36,TBL_Inbound[],3,0))))</f>
        <v/>
      </c>
      <c r="P36" s="0" t="str">
        <f aca="false">TRIM(IF($M36="","",IF(VLOOKUP($M36,TBL_Inbound[],4,0)=0,"",VLOOKUP($M36,TBL_Inbound[],4,0))))</f>
        <v/>
      </c>
      <c r="Q36" s="0" t="str">
        <f aca="false">TRIM(IF($M36="","",IF(VLOOKUP($M36,TBL_Inbound[],5,0)=0,"",VLOOKUP($M36,TBL_Inbound[],5,0))))</f>
        <v/>
      </c>
      <c r="R36" s="0" t="str">
        <f aca="false">TRIM(IF($M36="","",IF(VLOOKUP($M36,TBL_Inbound[],6,0)=0,"",VLOOKUP($M36,TBL_Inbound[],6,0))))</f>
        <v/>
      </c>
      <c r="S36" s="0" t="str">
        <f aca="false">TRIM(IF(OR(R36="",R36="Hybris CUSTOM Servers"),IF(M36="","",IF(VLOOKUP(M36,TBL_Inbound[],5,0)=0,"",VLOOKUP(M36,TBL_Inbound[],5,0))),VLOOKUP(R36,OutboundDst[],2,0)))</f>
        <v/>
      </c>
      <c r="T36" s="0" t="str">
        <f aca="false">TRIM(IF($M36="","",IF(VLOOKUP($M36,TBL_Inbound[],8,0)=0,"",VLOOKUP($M36,TBL_Inbound[],8,0))))</f>
        <v/>
      </c>
      <c r="U36" s="0" t="str">
        <f aca="false">TRIM(IF($M36="","",IF(VLOOKUP($M36,TBL_Inbound[],9,0)=0,"",VLOOKUP($M36,TBL_Inbound[],9,0))))</f>
        <v/>
      </c>
      <c r="V36" s="0" t="str">
        <f aca="false">TRIM(IF($M36="","",IF(VLOOKUP($M36,TBL_Inbound[],10,0)=0,"",VLOOKUP($M36,TBL_Inbound[],10,0))))</f>
        <v/>
      </c>
      <c r="W36" s="0" t="str">
        <f aca="false">IF($M36="","",IF(VLOOKUP($M36,TBL_Inbound[],11,0)=0,"",VLOOKUP($M36,TBL_Inbound[],11,0)))</f>
        <v/>
      </c>
      <c r="X36" s="0" t="str">
        <f aca="false">TRIM(IF($M36="","",IF(VLOOKUP($M36,TBL_Inbound[],12,0)=0,"",VLOOKUP($M36,TBL_Inbound[],12,0))))</f>
        <v/>
      </c>
      <c r="Y36" s="0" t="str">
        <f aca="false">IF($M36="","",IF(VLOOKUP($M36,TBL_Inbound[],13,0)=0,"",VLOOKUP($M36,TBL_Inbound[],13,0)))</f>
        <v/>
      </c>
      <c r="Z36" s="0" t="str">
        <f aca="false" t="array" ref="Z36:Z36">IF(SUM((TBL_Internal[Rule ID]&lt;&gt;"")*ISERROR(MATCH(TBL_Internal[Rule ID],$Z$1:Z35,0)))&lt;&gt;0,INDEX(TBL_Internal[Rule ID],MATCH(1,--ISERROR(IF(ISBLANK(TBL_Internal[Rule ID]),0,MATCH(TBL_Internal[Rule ID],$Z$1:Z35,0))),0),1),"")</f>
        <v/>
      </c>
      <c r="AA36" s="0" t="str">
        <f aca="false">TRIM(LOWER(IF(Z36="","",IF(VLOOKUP(Z36,TBL_Internal[],2,0)=0,"",LEFT(VLOOKUP(Z36,TBL_Internal[],2,0),1)&amp;IF(ISNUMBER(VALUE(RIGHT(VLOOKUP(Z36,TBL_Internal[],2,0),1))),RIGHT(VLOOKUP(Z36,TBL_Internal[],2,0),1),"")))))</f>
        <v/>
      </c>
      <c r="AB36" s="0" t="str">
        <f aca="false">TRIM(IF($Z36="","",IF(VLOOKUP($Z36,TBL_Internal[],3,0)=0,"",VLOOKUP($Z36,TBL_Internal[],3,0))))</f>
        <v/>
      </c>
      <c r="AC36" s="0" t="str">
        <f aca="false">TRIM(IF($Z36="","",IF(VLOOKUP($Z36,TBL_Internal[],4,0)=0,"",VLOOKUP($Z36,TBL_Internal[],4,0))))</f>
        <v/>
      </c>
      <c r="AD36" s="0" t="str">
        <f aca="false">TRIM(IF($Z36="","",IF(VLOOKUP($Z36,TBL_Internal[],5,0)=0,"",VLOOKUP($Z36,TBL_Internal[],5,0))))</f>
        <v/>
      </c>
      <c r="AE36" s="0" t="str">
        <f aca="false">TRIM(IF($Z36="","",IF(VLOOKUP($Z36,TBL_Internal[],6,0)=0,"",VLOOKUP($Z36,TBL_Internal[],6,0))))</f>
        <v/>
      </c>
      <c r="AF36" s="0" t="str">
        <f aca="false">TRIM(IF($Z36="","",IF(VLOOKUP($Z36,TBL_Internal[],7,0)=0,"",VLOOKUP($Z36,TBL_Internal[],7,0))))</f>
        <v/>
      </c>
      <c r="AG36" s="0" t="str">
        <f aca="false">TRIM(IF($Z36="","",IF(VLOOKUP($Z36,TBL_Internal[],8,0)=0,"",VLOOKUP($Z36,TBL_Internal[],8,0))))</f>
        <v/>
      </c>
      <c r="AH36" s="0" t="str">
        <f aca="false">TRIM(IF($Z36="","",IF(VLOOKUP($Z36,TBL_Internal[],9,0)=0,"",VLOOKUP($Z36,TBL_Internal[],9,0))))</f>
        <v/>
      </c>
      <c r="AI36" s="0" t="str">
        <f aca="false">TRIM(IF($Z36="","",IF(VLOOKUP($Z36,TBL_Internal[],10,0)=0,"",VLOOKUP($Z36,TBL_Internal[],10,0))))</f>
        <v/>
      </c>
      <c r="AJ36" s="0" t="str">
        <f aca="false">IF($Z36="","",IF(VLOOKUP($Z36,TBL_Internal[],11,0)=0,"",VLOOKUP($Z36,TBL_Internal[],11,0)))</f>
        <v/>
      </c>
      <c r="AK36" s="0" t="str">
        <f aca="false">TRIM(IF($Z36="","",IF(VLOOKUP($Z36,TBL_Internal[],12,0)=0,"",VLOOKUP($Z36,TBL_Internal[],12,0))))</f>
        <v/>
      </c>
      <c r="AL36" s="0" t="str">
        <f aca="false">IF($Z36="","",IF(VLOOKUP($Z36,TBL_Internal[],14,0)=0,"",VLOOKUP($Z36,TBL_Internal[],14,0)))</f>
        <v/>
      </c>
    </row>
    <row r="37" customFormat="false" ht="15" hidden="false" customHeight="false" outlineLevel="0" collapsed="false">
      <c r="A37" s="0" t="str">
        <f aca="false" t="array" ref="A37:A37">IF(SUM((TBL_Outbound[Rule ID]&lt;&gt;"")*ISERROR(MATCH(TBL_Outbound[Rule ID],$A$1:A36,0)))&lt;&gt;0,INDEX(TBL_Outbound[Rule ID],MATCH(1,--ISERROR(IF(ISBLANK(TBL_Outbound[Rule ID]),0,MATCH(TBL_Outbound[Rule ID],$A$1:A36,0))),0),1),"")</f>
        <v/>
      </c>
      <c r="B37" s="0" t="str">
        <f aca="false">TRIM(LOWER(IF(A37="","",IF(VLOOKUP(A37,TBL_Outbound[],2,0)=0,"",LEFT(VLOOKUP(A37,TBL_Outbound[],2,0),1)&amp;IF(ISNUMBER(VALUE(RIGHT(VLOOKUP(A37,TBL_Outbound[],2,0),1))),RIGHT(VLOOKUP(A37,TBL_Outbound[],2,0),1),"")))))</f>
        <v/>
      </c>
      <c r="C37" s="0" t="str">
        <f aca="false">TRIM(IF(A37="","",IF(VLOOKUP(A37,TBL_Outbound[],3,0)=0,"",VLOOKUP(A37,TBL_Outbound[],3,0))))</f>
        <v/>
      </c>
      <c r="D37" s="0" t="str">
        <f aca="false">TRIM(IF(A37="","",IF(VLOOKUP(A37,TBL_Outbound[],4,0)=0,"",VLOOKUP(A37,TBL_Outbound[],4,0))))</f>
        <v/>
      </c>
      <c r="E37" s="0" t="str">
        <f aca="false">TRIM(IF(OR(D37="",D37="Hybris CUSTOM Servers"),IF(A37="","",IF(VLOOKUP(A37,TBL_Outbound[],5,0)=0,"",VLOOKUP(A37,TBL_Outbound[],5,0))),VLOOKUP(D37,OutboundSrc[],2,0)))</f>
        <v/>
      </c>
      <c r="F37" s="0" t="str">
        <f aca="false">TRIM(IF(A37="","",IF(VLOOKUP(A37,TBL_Outbound[],6,0)=0,"",VLOOKUP(A37,TBL_Outbound[],6,0))))</f>
        <v/>
      </c>
      <c r="G37" s="0" t="str">
        <f aca="false">TRIM(IF(A37="","",IF(VLOOKUP(A37,TBL_Outbound[],7,0)=0,"",VLOOKUP(A37,TBL_Outbound[],7,0))))</f>
        <v/>
      </c>
      <c r="H37" s="0" t="str">
        <f aca="false">TRIM(IF(A37="","",IF(VLOOKUP(A37,TBL_Outbound[],8,0)=0,"",VLOOKUP(A37,TBL_Outbound[],8,0))))</f>
        <v/>
      </c>
      <c r="I37" s="0" t="str">
        <f aca="false">TRIM(IF(A37="","",IF(VLOOKUP(A37,TBL_Outbound[],9,0)=0,"",VLOOKUP(A37,TBL_Outbound[],9,0))))</f>
        <v/>
      </c>
      <c r="J37" s="0" t="str">
        <f aca="false">TRIM(IF(A37="","",IF(VLOOKUP(A37,TBL_Outbound[],11,0)=0,"",VLOOKUP(A37,TBL_Outbound[],11,0))))</f>
        <v/>
      </c>
      <c r="K37" s="0" t="str">
        <f aca="false">IF(A37="","",IF(VLOOKUP(A37,TBL_Outbound[],12,0)=0,"",VLOOKUP(A37,TBL_Outbound[],12,0)))</f>
        <v/>
      </c>
      <c r="L37" s="0" t="str">
        <f aca="false">TRIM(IF(A37="","",IF(VLOOKUP(A37,TBL_Outbound[],13,0)=0,"",VLOOKUP(A37,TBL_Outbound[],13,0))))</f>
        <v/>
      </c>
      <c r="M37" s="0" t="str">
        <f aca="false" t="array" ref="M37:M37">IF(SUM((TBL_Inbound[Rule ID]&lt;&gt;"")*ISERROR(MATCH(TBL_Inbound[Rule ID],$M$1:M36,0)))&lt;&gt;0,INDEX(TBL_Inbound[Rule ID],MATCH(1,--ISERROR(IF(ISBLANK(TBL_Inbound[Rule ID]),0,MATCH(TBL_Inbound[Rule ID],$M$1:M36,0))),0),1),"")</f>
        <v/>
      </c>
      <c r="N37" s="0" t="str">
        <f aca="false">TRIM(LOWER(IF(M37="","",IF(VLOOKUP(M37,TBL_Inbound[],2,0)=0,"",LEFT(VLOOKUP(M37,TBL_Inbound[],2,0),1)&amp;IF(ISNUMBER(VALUE(RIGHT(VLOOKUP(M37,TBL_Inbound[],2,0),1))),RIGHT(VLOOKUP(M37,TBL_Inbound[],2,0),1),"")))))</f>
        <v/>
      </c>
      <c r="O37" s="0" t="str">
        <f aca="false">TRIM(IF($M37="","",IF(VLOOKUP($M37,TBL_Inbound[],3,0)=0,"",VLOOKUP($M37,TBL_Inbound[],3,0))))</f>
        <v/>
      </c>
      <c r="P37" s="0" t="str">
        <f aca="false">TRIM(IF($M37="","",IF(VLOOKUP($M37,TBL_Inbound[],4,0)=0,"",VLOOKUP($M37,TBL_Inbound[],4,0))))</f>
        <v/>
      </c>
      <c r="Q37" s="0" t="str">
        <f aca="false">TRIM(IF($M37="","",IF(VLOOKUP($M37,TBL_Inbound[],5,0)=0,"",VLOOKUP($M37,TBL_Inbound[],5,0))))</f>
        <v/>
      </c>
      <c r="R37" s="0" t="str">
        <f aca="false">TRIM(IF($M37="","",IF(VLOOKUP($M37,TBL_Inbound[],6,0)=0,"",VLOOKUP($M37,TBL_Inbound[],6,0))))</f>
        <v/>
      </c>
      <c r="S37" s="0" t="str">
        <f aca="false">TRIM(IF(OR(R37="",R37="Hybris CUSTOM Servers"),IF(M37="","",IF(VLOOKUP(M37,TBL_Inbound[],5,0)=0,"",VLOOKUP(M37,TBL_Inbound[],5,0))),VLOOKUP(R37,OutboundDst[],2,0)))</f>
        <v/>
      </c>
      <c r="T37" s="0" t="str">
        <f aca="false">TRIM(IF($M37="","",IF(VLOOKUP($M37,TBL_Inbound[],8,0)=0,"",VLOOKUP($M37,TBL_Inbound[],8,0))))</f>
        <v/>
      </c>
      <c r="U37" s="0" t="str">
        <f aca="false">TRIM(IF($M37="","",IF(VLOOKUP($M37,TBL_Inbound[],9,0)=0,"",VLOOKUP($M37,TBL_Inbound[],9,0))))</f>
        <v/>
      </c>
      <c r="V37" s="0" t="str">
        <f aca="false">TRIM(IF($M37="","",IF(VLOOKUP($M37,TBL_Inbound[],10,0)=0,"",VLOOKUP($M37,TBL_Inbound[],10,0))))</f>
        <v/>
      </c>
      <c r="W37" s="0" t="str">
        <f aca="false">IF($M37="","",IF(VLOOKUP($M37,TBL_Inbound[],11,0)=0,"",VLOOKUP($M37,TBL_Inbound[],11,0)))</f>
        <v/>
      </c>
      <c r="X37" s="0" t="str">
        <f aca="false">TRIM(IF($M37="","",IF(VLOOKUP($M37,TBL_Inbound[],12,0)=0,"",VLOOKUP($M37,TBL_Inbound[],12,0))))</f>
        <v/>
      </c>
      <c r="Y37" s="0" t="str">
        <f aca="false">IF($M37="","",IF(VLOOKUP($M37,TBL_Inbound[],13,0)=0,"",VLOOKUP($M37,TBL_Inbound[],13,0)))</f>
        <v/>
      </c>
      <c r="Z37" s="0" t="str">
        <f aca="false" t="array" ref="Z37:Z37">IF(SUM((TBL_Internal[Rule ID]&lt;&gt;"")*ISERROR(MATCH(TBL_Internal[Rule ID],$Z$1:Z36,0)))&lt;&gt;0,INDEX(TBL_Internal[Rule ID],MATCH(1,--ISERROR(IF(ISBLANK(TBL_Internal[Rule ID]),0,MATCH(TBL_Internal[Rule ID],$Z$1:Z36,0))),0),1),"")</f>
        <v/>
      </c>
      <c r="AA37" s="0" t="str">
        <f aca="false">TRIM(LOWER(IF(Z37="","",IF(VLOOKUP(Z37,TBL_Internal[],2,0)=0,"",LEFT(VLOOKUP(Z37,TBL_Internal[],2,0),1)&amp;IF(ISNUMBER(VALUE(RIGHT(VLOOKUP(Z37,TBL_Internal[],2,0),1))),RIGHT(VLOOKUP(Z37,TBL_Internal[],2,0),1),"")))))</f>
        <v/>
      </c>
      <c r="AB37" s="0" t="str">
        <f aca="false">TRIM(IF($Z37="","",IF(VLOOKUP($Z37,TBL_Internal[],3,0)=0,"",VLOOKUP($Z37,TBL_Internal[],3,0))))</f>
        <v/>
      </c>
      <c r="AC37" s="0" t="str">
        <f aca="false">TRIM(IF($Z37="","",IF(VLOOKUP($Z37,TBL_Internal[],4,0)=0,"",VLOOKUP($Z37,TBL_Internal[],4,0))))</f>
        <v/>
      </c>
      <c r="AD37" s="0" t="str">
        <f aca="false">TRIM(IF($Z37="","",IF(VLOOKUP($Z37,TBL_Internal[],5,0)=0,"",VLOOKUP($Z37,TBL_Internal[],5,0))))</f>
        <v/>
      </c>
      <c r="AE37" s="0" t="str">
        <f aca="false">TRIM(IF($Z37="","",IF(VLOOKUP($Z37,TBL_Internal[],6,0)=0,"",VLOOKUP($Z37,TBL_Internal[],6,0))))</f>
        <v/>
      </c>
      <c r="AF37" s="0" t="str">
        <f aca="false">TRIM(IF($Z37="","",IF(VLOOKUP($Z37,TBL_Internal[],7,0)=0,"",VLOOKUP($Z37,TBL_Internal[],7,0))))</f>
        <v/>
      </c>
      <c r="AG37" s="0" t="str">
        <f aca="false">TRIM(IF($Z37="","",IF(VLOOKUP($Z37,TBL_Internal[],8,0)=0,"",VLOOKUP($Z37,TBL_Internal[],8,0))))</f>
        <v/>
      </c>
      <c r="AH37" s="0" t="str">
        <f aca="false">TRIM(IF($Z37="","",IF(VLOOKUP($Z37,TBL_Internal[],9,0)=0,"",VLOOKUP($Z37,TBL_Internal[],9,0))))</f>
        <v/>
      </c>
      <c r="AI37" s="0" t="str">
        <f aca="false">TRIM(IF($Z37="","",IF(VLOOKUP($Z37,TBL_Internal[],10,0)=0,"",VLOOKUP($Z37,TBL_Internal[],10,0))))</f>
        <v/>
      </c>
      <c r="AJ37" s="0" t="str">
        <f aca="false">IF($Z37="","",IF(VLOOKUP($Z37,TBL_Internal[],11,0)=0,"",VLOOKUP($Z37,TBL_Internal[],11,0)))</f>
        <v/>
      </c>
      <c r="AK37" s="0" t="str">
        <f aca="false">TRIM(IF($Z37="","",IF(VLOOKUP($Z37,TBL_Internal[],12,0)=0,"",VLOOKUP($Z37,TBL_Internal[],12,0))))</f>
        <v/>
      </c>
      <c r="AL37" s="0" t="str">
        <f aca="false">IF($Z37="","",IF(VLOOKUP($Z37,TBL_Internal[],14,0)=0,"",VLOOKUP($Z37,TBL_Internal[],14,0)))</f>
        <v/>
      </c>
    </row>
    <row r="38" customFormat="false" ht="15" hidden="false" customHeight="false" outlineLevel="0" collapsed="false">
      <c r="A38" s="0" t="str">
        <f aca="false" t="array" ref="A38:A38">IF(SUM((TBL_Outbound[Rule ID]&lt;&gt;"")*ISERROR(MATCH(TBL_Outbound[Rule ID],$A$1:A37,0)))&lt;&gt;0,INDEX(TBL_Outbound[Rule ID],MATCH(1,--ISERROR(IF(ISBLANK(TBL_Outbound[Rule ID]),0,MATCH(TBL_Outbound[Rule ID],$A$1:A37,0))),0),1),"")</f>
        <v/>
      </c>
      <c r="B38" s="0" t="str">
        <f aca="false">TRIM(LOWER(IF(A38="","",IF(VLOOKUP(A38,TBL_Outbound[],2,0)=0,"",LEFT(VLOOKUP(A38,TBL_Outbound[],2,0),1)&amp;IF(ISNUMBER(VALUE(RIGHT(VLOOKUP(A38,TBL_Outbound[],2,0),1))),RIGHT(VLOOKUP(A38,TBL_Outbound[],2,0),1),"")))))</f>
        <v/>
      </c>
      <c r="C38" s="0" t="str">
        <f aca="false">TRIM(IF(A38="","",IF(VLOOKUP(A38,TBL_Outbound[],3,0)=0,"",VLOOKUP(A38,TBL_Outbound[],3,0))))</f>
        <v/>
      </c>
      <c r="D38" s="0" t="str">
        <f aca="false">TRIM(IF(A38="","",IF(VLOOKUP(A38,TBL_Outbound[],4,0)=0,"",VLOOKUP(A38,TBL_Outbound[],4,0))))</f>
        <v/>
      </c>
      <c r="E38" s="0" t="str">
        <f aca="false">TRIM(IF(OR(D38="",D38="Hybris CUSTOM Servers"),IF(A38="","",IF(VLOOKUP(A38,TBL_Outbound[],5,0)=0,"",VLOOKUP(A38,TBL_Outbound[],5,0))),VLOOKUP(D38,OutboundSrc[],2,0)))</f>
        <v/>
      </c>
      <c r="F38" s="0" t="str">
        <f aca="false">TRIM(IF(A38="","",IF(VLOOKUP(A38,TBL_Outbound[],6,0)=0,"",VLOOKUP(A38,TBL_Outbound[],6,0))))</f>
        <v/>
      </c>
      <c r="G38" s="0" t="str">
        <f aca="false">TRIM(IF(A38="","",IF(VLOOKUP(A38,TBL_Outbound[],7,0)=0,"",VLOOKUP(A38,TBL_Outbound[],7,0))))</f>
        <v/>
      </c>
      <c r="H38" s="0" t="str">
        <f aca="false">TRIM(IF(A38="","",IF(VLOOKUP(A38,TBL_Outbound[],8,0)=0,"",VLOOKUP(A38,TBL_Outbound[],8,0))))</f>
        <v/>
      </c>
      <c r="I38" s="0" t="str">
        <f aca="false">TRIM(IF(A38="","",IF(VLOOKUP(A38,TBL_Outbound[],9,0)=0,"",VLOOKUP(A38,TBL_Outbound[],9,0))))</f>
        <v/>
      </c>
      <c r="J38" s="0" t="str">
        <f aca="false">TRIM(IF(A38="","",IF(VLOOKUP(A38,TBL_Outbound[],11,0)=0,"",VLOOKUP(A38,TBL_Outbound[],11,0))))</f>
        <v/>
      </c>
      <c r="K38" s="0" t="str">
        <f aca="false">IF(A38="","",IF(VLOOKUP(A38,TBL_Outbound[],12,0)=0,"",VLOOKUP(A38,TBL_Outbound[],12,0)))</f>
        <v/>
      </c>
      <c r="L38" s="0" t="str">
        <f aca="false">TRIM(IF(A38="","",IF(VLOOKUP(A38,TBL_Outbound[],13,0)=0,"",VLOOKUP(A38,TBL_Outbound[],13,0))))</f>
        <v/>
      </c>
      <c r="M38" s="0" t="str">
        <f aca="false" t="array" ref="M38:M38">IF(SUM((TBL_Inbound[Rule ID]&lt;&gt;"")*ISERROR(MATCH(TBL_Inbound[Rule ID],$M$1:M37,0)))&lt;&gt;0,INDEX(TBL_Inbound[Rule ID],MATCH(1,--ISERROR(IF(ISBLANK(TBL_Inbound[Rule ID]),0,MATCH(TBL_Inbound[Rule ID],$M$1:M37,0))),0),1),"")</f>
        <v/>
      </c>
      <c r="N38" s="0" t="str">
        <f aca="false">TRIM(LOWER(IF(M38="","",IF(VLOOKUP(M38,TBL_Inbound[],2,0)=0,"",LEFT(VLOOKUP(M38,TBL_Inbound[],2,0),1)&amp;IF(ISNUMBER(VALUE(RIGHT(VLOOKUP(M38,TBL_Inbound[],2,0),1))),RIGHT(VLOOKUP(M38,TBL_Inbound[],2,0),1),"")))))</f>
        <v/>
      </c>
      <c r="O38" s="0" t="str">
        <f aca="false">TRIM(IF($M38="","",IF(VLOOKUP($M38,TBL_Inbound[],3,0)=0,"",VLOOKUP($M38,TBL_Inbound[],3,0))))</f>
        <v/>
      </c>
      <c r="P38" s="0" t="str">
        <f aca="false">TRIM(IF($M38="","",IF(VLOOKUP($M38,TBL_Inbound[],4,0)=0,"",VLOOKUP($M38,TBL_Inbound[],4,0))))</f>
        <v/>
      </c>
      <c r="Q38" s="0" t="str">
        <f aca="false">TRIM(IF($M38="","",IF(VLOOKUP($M38,TBL_Inbound[],5,0)=0,"",VLOOKUP($M38,TBL_Inbound[],5,0))))</f>
        <v/>
      </c>
      <c r="R38" s="0" t="str">
        <f aca="false">TRIM(IF($M38="","",IF(VLOOKUP($M38,TBL_Inbound[],6,0)=0,"",VLOOKUP($M38,TBL_Inbound[],6,0))))</f>
        <v/>
      </c>
      <c r="S38" s="0" t="str">
        <f aca="false">TRIM(IF(OR(R38="",R38="Hybris CUSTOM Servers"),IF(M38="","",IF(VLOOKUP(M38,TBL_Inbound[],5,0)=0,"",VLOOKUP(M38,TBL_Inbound[],5,0))),VLOOKUP(R38,OutboundDst[],2,0)))</f>
        <v/>
      </c>
      <c r="T38" s="0" t="str">
        <f aca="false">TRIM(IF($M38="","",IF(VLOOKUP($M38,TBL_Inbound[],8,0)=0,"",VLOOKUP($M38,TBL_Inbound[],8,0))))</f>
        <v/>
      </c>
      <c r="U38" s="0" t="str">
        <f aca="false">TRIM(IF($M38="","",IF(VLOOKUP($M38,TBL_Inbound[],9,0)=0,"",VLOOKUP($M38,TBL_Inbound[],9,0))))</f>
        <v/>
      </c>
      <c r="V38" s="0" t="str">
        <f aca="false">TRIM(IF($M38="","",IF(VLOOKUP($M38,TBL_Inbound[],10,0)=0,"",VLOOKUP($M38,TBL_Inbound[],10,0))))</f>
        <v/>
      </c>
      <c r="W38" s="0" t="str">
        <f aca="false">IF($M38="","",IF(VLOOKUP($M38,TBL_Inbound[],11,0)=0,"",VLOOKUP($M38,TBL_Inbound[],11,0)))</f>
        <v/>
      </c>
      <c r="X38" s="0" t="str">
        <f aca="false">TRIM(IF($M38="","",IF(VLOOKUP($M38,TBL_Inbound[],12,0)=0,"",VLOOKUP($M38,TBL_Inbound[],12,0))))</f>
        <v/>
      </c>
      <c r="Y38" s="0" t="str">
        <f aca="false">IF($M38="","",IF(VLOOKUP($M38,TBL_Inbound[],13,0)=0,"",VLOOKUP($M38,TBL_Inbound[],13,0)))</f>
        <v/>
      </c>
      <c r="Z38" s="0" t="str">
        <f aca="false" t="array" ref="Z38:Z38">IF(SUM((TBL_Internal[Rule ID]&lt;&gt;"")*ISERROR(MATCH(TBL_Internal[Rule ID],$Z$1:Z37,0)))&lt;&gt;0,INDEX(TBL_Internal[Rule ID],MATCH(1,--ISERROR(IF(ISBLANK(TBL_Internal[Rule ID]),0,MATCH(TBL_Internal[Rule ID],$Z$1:Z37,0))),0),1),"")</f>
        <v/>
      </c>
      <c r="AA38" s="0" t="str">
        <f aca="false">TRIM(LOWER(IF(Z38="","",IF(VLOOKUP(Z38,TBL_Internal[],2,0)=0,"",LEFT(VLOOKUP(Z38,TBL_Internal[],2,0),1)&amp;IF(ISNUMBER(VALUE(RIGHT(VLOOKUP(Z38,TBL_Internal[],2,0),1))),RIGHT(VLOOKUP(Z38,TBL_Internal[],2,0),1),"")))))</f>
        <v/>
      </c>
      <c r="AB38" s="0" t="str">
        <f aca="false">TRIM(IF($Z38="","",IF(VLOOKUP($Z38,TBL_Internal[],3,0)=0,"",VLOOKUP($Z38,TBL_Internal[],3,0))))</f>
        <v/>
      </c>
      <c r="AC38" s="0" t="str">
        <f aca="false">TRIM(IF($Z38="","",IF(VLOOKUP($Z38,TBL_Internal[],4,0)=0,"",VLOOKUP($Z38,TBL_Internal[],4,0))))</f>
        <v/>
      </c>
      <c r="AD38" s="0" t="str">
        <f aca="false">TRIM(IF($Z38="","",IF(VLOOKUP($Z38,TBL_Internal[],5,0)=0,"",VLOOKUP($Z38,TBL_Internal[],5,0))))</f>
        <v/>
      </c>
      <c r="AE38" s="0" t="str">
        <f aca="false">TRIM(IF($Z38="","",IF(VLOOKUP($Z38,TBL_Internal[],6,0)=0,"",VLOOKUP($Z38,TBL_Internal[],6,0))))</f>
        <v/>
      </c>
      <c r="AF38" s="0" t="str">
        <f aca="false">TRIM(IF($Z38="","",IF(VLOOKUP($Z38,TBL_Internal[],7,0)=0,"",VLOOKUP($Z38,TBL_Internal[],7,0))))</f>
        <v/>
      </c>
      <c r="AG38" s="0" t="str">
        <f aca="false">TRIM(IF($Z38="","",IF(VLOOKUP($Z38,TBL_Internal[],8,0)=0,"",VLOOKUP($Z38,TBL_Internal[],8,0))))</f>
        <v/>
      </c>
      <c r="AH38" s="0" t="str">
        <f aca="false">TRIM(IF($Z38="","",IF(VLOOKUP($Z38,TBL_Internal[],9,0)=0,"",VLOOKUP($Z38,TBL_Internal[],9,0))))</f>
        <v/>
      </c>
      <c r="AI38" s="0" t="str">
        <f aca="false">TRIM(IF($Z38="","",IF(VLOOKUP($Z38,TBL_Internal[],10,0)=0,"",VLOOKUP($Z38,TBL_Internal[],10,0))))</f>
        <v/>
      </c>
      <c r="AJ38" s="0" t="str">
        <f aca="false">IF($Z38="","",IF(VLOOKUP($Z38,TBL_Internal[],11,0)=0,"",VLOOKUP($Z38,TBL_Internal[],11,0)))</f>
        <v/>
      </c>
      <c r="AK38" s="0" t="str">
        <f aca="false">TRIM(IF($Z38="","",IF(VLOOKUP($Z38,TBL_Internal[],12,0)=0,"",VLOOKUP($Z38,TBL_Internal[],12,0))))</f>
        <v/>
      </c>
      <c r="AL38" s="0" t="str">
        <f aca="false">IF($Z38="","",IF(VLOOKUP($Z38,TBL_Internal[],14,0)=0,"",VLOOKUP($Z38,TBL_Internal[],14,0)))</f>
        <v/>
      </c>
    </row>
    <row r="39" customFormat="false" ht="15" hidden="false" customHeight="false" outlineLevel="0" collapsed="false">
      <c r="A39" s="0" t="str">
        <f aca="false" t="array" ref="A39:A39">IF(SUM((TBL_Outbound[Rule ID]&lt;&gt;"")*ISERROR(MATCH(TBL_Outbound[Rule ID],$A$1:A38,0)))&lt;&gt;0,INDEX(TBL_Outbound[Rule ID],MATCH(1,--ISERROR(IF(ISBLANK(TBL_Outbound[Rule ID]),0,MATCH(TBL_Outbound[Rule ID],$A$1:A38,0))),0),1),"")</f>
        <v/>
      </c>
      <c r="B39" s="0" t="str">
        <f aca="false">TRIM(LOWER(IF(A39="","",IF(VLOOKUP(A39,TBL_Outbound[],2,0)=0,"",LEFT(VLOOKUP(A39,TBL_Outbound[],2,0),1)&amp;IF(ISNUMBER(VALUE(RIGHT(VLOOKUP(A39,TBL_Outbound[],2,0),1))),RIGHT(VLOOKUP(A39,TBL_Outbound[],2,0),1),"")))))</f>
        <v/>
      </c>
      <c r="C39" s="0" t="str">
        <f aca="false">TRIM(IF(A39="","",IF(VLOOKUP(A39,TBL_Outbound[],3,0)=0,"",VLOOKUP(A39,TBL_Outbound[],3,0))))</f>
        <v/>
      </c>
      <c r="D39" s="0" t="str">
        <f aca="false">TRIM(IF(A39="","",IF(VLOOKUP(A39,TBL_Outbound[],4,0)=0,"",VLOOKUP(A39,TBL_Outbound[],4,0))))</f>
        <v/>
      </c>
      <c r="E39" s="0" t="str">
        <f aca="false">TRIM(IF(OR(D39="",D39="Hybris CUSTOM Servers"),IF(A39="","",IF(VLOOKUP(A39,TBL_Outbound[],5,0)=0,"",VLOOKUP(A39,TBL_Outbound[],5,0))),VLOOKUP(D39,OutboundSrc[],2,0)))</f>
        <v/>
      </c>
      <c r="F39" s="0" t="str">
        <f aca="false">TRIM(IF(A39="","",IF(VLOOKUP(A39,TBL_Outbound[],6,0)=0,"",VLOOKUP(A39,TBL_Outbound[],6,0))))</f>
        <v/>
      </c>
      <c r="G39" s="0" t="str">
        <f aca="false">TRIM(IF(A39="","",IF(VLOOKUP(A39,TBL_Outbound[],7,0)=0,"",VLOOKUP(A39,TBL_Outbound[],7,0))))</f>
        <v/>
      </c>
      <c r="H39" s="0" t="str">
        <f aca="false">TRIM(IF(A39="","",IF(VLOOKUP(A39,TBL_Outbound[],8,0)=0,"",VLOOKUP(A39,TBL_Outbound[],8,0))))</f>
        <v/>
      </c>
      <c r="I39" s="0" t="str">
        <f aca="false">TRIM(IF(A39="","",IF(VLOOKUP(A39,TBL_Outbound[],9,0)=0,"",VLOOKUP(A39,TBL_Outbound[],9,0))))</f>
        <v/>
      </c>
      <c r="J39" s="0" t="str">
        <f aca="false">TRIM(IF(A39="","",IF(VLOOKUP(A39,TBL_Outbound[],11,0)=0,"",VLOOKUP(A39,TBL_Outbound[],11,0))))</f>
        <v/>
      </c>
      <c r="K39" s="0" t="str">
        <f aca="false">IF(A39="","",IF(VLOOKUP(A39,TBL_Outbound[],12,0)=0,"",VLOOKUP(A39,TBL_Outbound[],12,0)))</f>
        <v/>
      </c>
      <c r="L39" s="0" t="str">
        <f aca="false">TRIM(IF(A39="","",IF(VLOOKUP(A39,TBL_Outbound[],13,0)=0,"",VLOOKUP(A39,TBL_Outbound[],13,0))))</f>
        <v/>
      </c>
      <c r="M39" s="0" t="str">
        <f aca="false" t="array" ref="M39:M39">IF(SUM((TBL_Inbound[Rule ID]&lt;&gt;"")*ISERROR(MATCH(TBL_Inbound[Rule ID],$M$1:M38,0)))&lt;&gt;0,INDEX(TBL_Inbound[Rule ID],MATCH(1,--ISERROR(IF(ISBLANK(TBL_Inbound[Rule ID]),0,MATCH(TBL_Inbound[Rule ID],$M$1:M38,0))),0),1),"")</f>
        <v/>
      </c>
      <c r="N39" s="0" t="str">
        <f aca="false">TRIM(LOWER(IF(M39="","",IF(VLOOKUP(M39,TBL_Inbound[],2,0)=0,"",LEFT(VLOOKUP(M39,TBL_Inbound[],2,0),1)&amp;IF(ISNUMBER(VALUE(RIGHT(VLOOKUP(M39,TBL_Inbound[],2,0),1))),RIGHT(VLOOKUP(M39,TBL_Inbound[],2,0),1),"")))))</f>
        <v/>
      </c>
      <c r="O39" s="0" t="str">
        <f aca="false">TRIM(IF($M39="","",IF(VLOOKUP($M39,TBL_Inbound[],3,0)=0,"",VLOOKUP($M39,TBL_Inbound[],3,0))))</f>
        <v/>
      </c>
      <c r="P39" s="0" t="str">
        <f aca="false">TRIM(IF($M39="","",IF(VLOOKUP($M39,TBL_Inbound[],4,0)=0,"",VLOOKUP($M39,TBL_Inbound[],4,0))))</f>
        <v/>
      </c>
      <c r="Q39" s="0" t="str">
        <f aca="false">TRIM(IF($M39="","",IF(VLOOKUP($M39,TBL_Inbound[],5,0)=0,"",VLOOKUP($M39,TBL_Inbound[],5,0))))</f>
        <v/>
      </c>
      <c r="R39" s="0" t="str">
        <f aca="false">TRIM(IF($M39="","",IF(VLOOKUP($M39,TBL_Inbound[],6,0)=0,"",VLOOKUP($M39,TBL_Inbound[],6,0))))</f>
        <v/>
      </c>
      <c r="S39" s="0" t="str">
        <f aca="false">TRIM(IF(OR(R39="",R39="Hybris CUSTOM Servers"),IF(M39="","",IF(VLOOKUP(M39,TBL_Inbound[],5,0)=0,"",VLOOKUP(M39,TBL_Inbound[],5,0))),VLOOKUP(R39,OutboundDst[],2,0)))</f>
        <v/>
      </c>
      <c r="T39" s="0" t="str">
        <f aca="false">TRIM(IF($M39="","",IF(VLOOKUP($M39,TBL_Inbound[],8,0)=0,"",VLOOKUP($M39,TBL_Inbound[],8,0))))</f>
        <v/>
      </c>
      <c r="U39" s="0" t="str">
        <f aca="false">TRIM(IF($M39="","",IF(VLOOKUP($M39,TBL_Inbound[],9,0)=0,"",VLOOKUP($M39,TBL_Inbound[],9,0))))</f>
        <v/>
      </c>
      <c r="V39" s="0" t="str">
        <f aca="false">TRIM(IF($M39="","",IF(VLOOKUP($M39,TBL_Inbound[],10,0)=0,"",VLOOKUP($M39,TBL_Inbound[],10,0))))</f>
        <v/>
      </c>
      <c r="W39" s="0" t="str">
        <f aca="false">IF($M39="","",IF(VLOOKUP($M39,TBL_Inbound[],11,0)=0,"",VLOOKUP($M39,TBL_Inbound[],11,0)))</f>
        <v/>
      </c>
      <c r="X39" s="0" t="str">
        <f aca="false">TRIM(IF($M39="","",IF(VLOOKUP($M39,TBL_Inbound[],12,0)=0,"",VLOOKUP($M39,TBL_Inbound[],12,0))))</f>
        <v/>
      </c>
      <c r="Y39" s="0" t="str">
        <f aca="false">IF($M39="","",IF(VLOOKUP($M39,TBL_Inbound[],13,0)=0,"",VLOOKUP($M39,TBL_Inbound[],13,0)))</f>
        <v/>
      </c>
      <c r="Z39" s="0" t="str">
        <f aca="false" t="array" ref="Z39:Z39">IF(SUM((TBL_Internal[Rule ID]&lt;&gt;"")*ISERROR(MATCH(TBL_Internal[Rule ID],$Z$1:Z38,0)))&lt;&gt;0,INDEX(TBL_Internal[Rule ID],MATCH(1,--ISERROR(IF(ISBLANK(TBL_Internal[Rule ID]),0,MATCH(TBL_Internal[Rule ID],$Z$1:Z38,0))),0),1),"")</f>
        <v/>
      </c>
      <c r="AA39" s="0" t="str">
        <f aca="false">TRIM(LOWER(IF(Z39="","",IF(VLOOKUP(Z39,TBL_Internal[],2,0)=0,"",LEFT(VLOOKUP(Z39,TBL_Internal[],2,0),1)&amp;IF(ISNUMBER(VALUE(RIGHT(VLOOKUP(Z39,TBL_Internal[],2,0),1))),RIGHT(VLOOKUP(Z39,TBL_Internal[],2,0),1),"")))))</f>
        <v/>
      </c>
      <c r="AB39" s="0" t="str">
        <f aca="false">TRIM(IF($Z39="","",IF(VLOOKUP($Z39,TBL_Internal[],3,0)=0,"",VLOOKUP($Z39,TBL_Internal[],3,0))))</f>
        <v/>
      </c>
      <c r="AC39" s="0" t="str">
        <f aca="false">TRIM(IF($Z39="","",IF(VLOOKUP($Z39,TBL_Internal[],4,0)=0,"",VLOOKUP($Z39,TBL_Internal[],4,0))))</f>
        <v/>
      </c>
      <c r="AD39" s="0" t="str">
        <f aca="false">TRIM(IF($Z39="","",IF(VLOOKUP($Z39,TBL_Internal[],5,0)=0,"",VLOOKUP($Z39,TBL_Internal[],5,0))))</f>
        <v/>
      </c>
      <c r="AE39" s="0" t="str">
        <f aca="false">TRIM(IF($Z39="","",IF(VLOOKUP($Z39,TBL_Internal[],6,0)=0,"",VLOOKUP($Z39,TBL_Internal[],6,0))))</f>
        <v/>
      </c>
      <c r="AF39" s="0" t="str">
        <f aca="false">TRIM(IF($Z39="","",IF(VLOOKUP($Z39,TBL_Internal[],7,0)=0,"",VLOOKUP($Z39,TBL_Internal[],7,0))))</f>
        <v/>
      </c>
      <c r="AG39" s="0" t="str">
        <f aca="false">TRIM(IF($Z39="","",IF(VLOOKUP($Z39,TBL_Internal[],8,0)=0,"",VLOOKUP($Z39,TBL_Internal[],8,0))))</f>
        <v/>
      </c>
      <c r="AH39" s="0" t="str">
        <f aca="false">TRIM(IF($Z39="","",IF(VLOOKUP($Z39,TBL_Internal[],9,0)=0,"",VLOOKUP($Z39,TBL_Internal[],9,0))))</f>
        <v/>
      </c>
      <c r="AI39" s="0" t="str">
        <f aca="false">TRIM(IF($Z39="","",IF(VLOOKUP($Z39,TBL_Internal[],10,0)=0,"",VLOOKUP($Z39,TBL_Internal[],10,0))))</f>
        <v/>
      </c>
      <c r="AJ39" s="0" t="str">
        <f aca="false">IF($Z39="","",IF(VLOOKUP($Z39,TBL_Internal[],11,0)=0,"",VLOOKUP($Z39,TBL_Internal[],11,0)))</f>
        <v/>
      </c>
      <c r="AK39" s="0" t="str">
        <f aca="false">TRIM(IF($Z39="","",IF(VLOOKUP($Z39,TBL_Internal[],12,0)=0,"",VLOOKUP($Z39,TBL_Internal[],12,0))))</f>
        <v/>
      </c>
      <c r="AL39" s="0" t="str">
        <f aca="false">IF($Z39="","",IF(VLOOKUP($Z39,TBL_Internal[],14,0)=0,"",VLOOKUP($Z39,TBL_Internal[],14,0)))</f>
        <v/>
      </c>
    </row>
    <row r="40" customFormat="false" ht="15" hidden="false" customHeight="false" outlineLevel="0" collapsed="false">
      <c r="A40" s="0" t="str">
        <f aca="false" t="array" ref="A40:A40">IF(SUM((TBL_Outbound[Rule ID]&lt;&gt;"")*ISERROR(MATCH(TBL_Outbound[Rule ID],$A$1:A39,0)))&lt;&gt;0,INDEX(TBL_Outbound[Rule ID],MATCH(1,--ISERROR(IF(ISBLANK(TBL_Outbound[Rule ID]),0,MATCH(TBL_Outbound[Rule ID],$A$1:A39,0))),0),1),"")</f>
        <v/>
      </c>
      <c r="B40" s="0" t="str">
        <f aca="false">TRIM(LOWER(IF(A40="","",IF(VLOOKUP(A40,TBL_Outbound[],2,0)=0,"",LEFT(VLOOKUP(A40,TBL_Outbound[],2,0),1)&amp;IF(ISNUMBER(VALUE(RIGHT(VLOOKUP(A40,TBL_Outbound[],2,0),1))),RIGHT(VLOOKUP(A40,TBL_Outbound[],2,0),1),"")))))</f>
        <v/>
      </c>
      <c r="C40" s="0" t="str">
        <f aca="false">TRIM(IF(A40="","",IF(VLOOKUP(A40,TBL_Outbound[],3,0)=0,"",VLOOKUP(A40,TBL_Outbound[],3,0))))</f>
        <v/>
      </c>
      <c r="D40" s="0" t="str">
        <f aca="false">TRIM(IF(A40="","",IF(VLOOKUP(A40,TBL_Outbound[],4,0)=0,"",VLOOKUP(A40,TBL_Outbound[],4,0))))</f>
        <v/>
      </c>
      <c r="E40" s="0" t="str">
        <f aca="false">TRIM(IF(OR(D40="",D40="Hybris CUSTOM Servers"),IF(A40="","",IF(VLOOKUP(A40,TBL_Outbound[],5,0)=0,"",VLOOKUP(A40,TBL_Outbound[],5,0))),VLOOKUP(D40,OutboundSrc[],2,0)))</f>
        <v/>
      </c>
      <c r="F40" s="0" t="str">
        <f aca="false">TRIM(IF(A40="","",IF(VLOOKUP(A40,TBL_Outbound[],6,0)=0,"",VLOOKUP(A40,TBL_Outbound[],6,0))))</f>
        <v/>
      </c>
      <c r="G40" s="0" t="str">
        <f aca="false">TRIM(IF(A40="","",IF(VLOOKUP(A40,TBL_Outbound[],7,0)=0,"",VLOOKUP(A40,TBL_Outbound[],7,0))))</f>
        <v/>
      </c>
      <c r="H40" s="0" t="str">
        <f aca="false">TRIM(IF(A40="","",IF(VLOOKUP(A40,TBL_Outbound[],8,0)=0,"",VLOOKUP(A40,TBL_Outbound[],8,0))))</f>
        <v/>
      </c>
      <c r="I40" s="0" t="str">
        <f aca="false">TRIM(IF(A40="","",IF(VLOOKUP(A40,TBL_Outbound[],9,0)=0,"",VLOOKUP(A40,TBL_Outbound[],9,0))))</f>
        <v/>
      </c>
      <c r="J40" s="0" t="str">
        <f aca="false">TRIM(IF(A40="","",IF(VLOOKUP(A40,TBL_Outbound[],11,0)=0,"",VLOOKUP(A40,TBL_Outbound[],11,0))))</f>
        <v/>
      </c>
      <c r="K40" s="0" t="str">
        <f aca="false">IF(A40="","",IF(VLOOKUP(A40,TBL_Outbound[],12,0)=0,"",VLOOKUP(A40,TBL_Outbound[],12,0)))</f>
        <v/>
      </c>
      <c r="L40" s="0" t="str">
        <f aca="false">TRIM(IF(A40="","",IF(VLOOKUP(A40,TBL_Outbound[],13,0)=0,"",VLOOKUP(A40,TBL_Outbound[],13,0))))</f>
        <v/>
      </c>
      <c r="M40" s="0" t="str">
        <f aca="false" t="array" ref="M40:M40">IF(SUM((TBL_Inbound[Rule ID]&lt;&gt;"")*ISERROR(MATCH(TBL_Inbound[Rule ID],$M$1:M39,0)))&lt;&gt;0,INDEX(TBL_Inbound[Rule ID],MATCH(1,--ISERROR(IF(ISBLANK(TBL_Inbound[Rule ID]),0,MATCH(TBL_Inbound[Rule ID],$M$1:M39,0))),0),1),"")</f>
        <v/>
      </c>
      <c r="N40" s="0" t="str">
        <f aca="false">TRIM(LOWER(IF(M40="","",IF(VLOOKUP(M40,TBL_Inbound[],2,0)=0,"",LEFT(VLOOKUP(M40,TBL_Inbound[],2,0),1)&amp;IF(ISNUMBER(VALUE(RIGHT(VLOOKUP(M40,TBL_Inbound[],2,0),1))),RIGHT(VLOOKUP(M40,TBL_Inbound[],2,0),1),"")))))</f>
        <v/>
      </c>
      <c r="O40" s="0" t="str">
        <f aca="false">TRIM(IF($M40="","",IF(VLOOKUP($M40,TBL_Inbound[],3,0)=0,"",VLOOKUP($M40,TBL_Inbound[],3,0))))</f>
        <v/>
      </c>
      <c r="P40" s="0" t="str">
        <f aca="false">TRIM(IF($M40="","",IF(VLOOKUP($M40,TBL_Inbound[],4,0)=0,"",VLOOKUP($M40,TBL_Inbound[],4,0))))</f>
        <v/>
      </c>
      <c r="Q40" s="0" t="str">
        <f aca="false">TRIM(IF($M40="","",IF(VLOOKUP($M40,TBL_Inbound[],5,0)=0,"",VLOOKUP($M40,TBL_Inbound[],5,0))))</f>
        <v/>
      </c>
      <c r="R40" s="0" t="str">
        <f aca="false">TRIM(IF($M40="","",IF(VLOOKUP($M40,TBL_Inbound[],6,0)=0,"",VLOOKUP($M40,TBL_Inbound[],6,0))))</f>
        <v/>
      </c>
      <c r="S40" s="0" t="str">
        <f aca="false">TRIM(IF(OR(R40="",R40="Hybris CUSTOM Servers"),IF(M40="","",IF(VLOOKUP(M40,TBL_Inbound[],5,0)=0,"",VLOOKUP(M40,TBL_Inbound[],5,0))),VLOOKUP(R40,OutboundDst[],2,0)))</f>
        <v/>
      </c>
      <c r="T40" s="0" t="str">
        <f aca="false">TRIM(IF($M40="","",IF(VLOOKUP($M40,TBL_Inbound[],8,0)=0,"",VLOOKUP($M40,TBL_Inbound[],8,0))))</f>
        <v/>
      </c>
      <c r="U40" s="0" t="str">
        <f aca="false">TRIM(IF($M40="","",IF(VLOOKUP($M40,TBL_Inbound[],9,0)=0,"",VLOOKUP($M40,TBL_Inbound[],9,0))))</f>
        <v/>
      </c>
      <c r="V40" s="0" t="str">
        <f aca="false">TRIM(IF($M40="","",IF(VLOOKUP($M40,TBL_Inbound[],10,0)=0,"",VLOOKUP($M40,TBL_Inbound[],10,0))))</f>
        <v/>
      </c>
      <c r="W40" s="0" t="str">
        <f aca="false">IF($M40="","",IF(VLOOKUP($M40,TBL_Inbound[],11,0)=0,"",VLOOKUP($M40,TBL_Inbound[],11,0)))</f>
        <v/>
      </c>
      <c r="X40" s="0" t="str">
        <f aca="false">TRIM(IF($M40="","",IF(VLOOKUP($M40,TBL_Inbound[],12,0)=0,"",VLOOKUP($M40,TBL_Inbound[],12,0))))</f>
        <v/>
      </c>
      <c r="Y40" s="0" t="str">
        <f aca="false">IF($M40="","",IF(VLOOKUP($M40,TBL_Inbound[],13,0)=0,"",VLOOKUP($M40,TBL_Inbound[],13,0)))</f>
        <v/>
      </c>
      <c r="Z40" s="0" t="str">
        <f aca="false" t="array" ref="Z40:Z40">IF(SUM((TBL_Internal[Rule ID]&lt;&gt;"")*ISERROR(MATCH(TBL_Internal[Rule ID],$Z$1:Z39,0)))&lt;&gt;0,INDEX(TBL_Internal[Rule ID],MATCH(1,--ISERROR(IF(ISBLANK(TBL_Internal[Rule ID]),0,MATCH(TBL_Internal[Rule ID],$Z$1:Z39,0))),0),1),"")</f>
        <v/>
      </c>
      <c r="AA40" s="0" t="str">
        <f aca="false">TRIM(LOWER(IF(Z40="","",IF(VLOOKUP(Z40,TBL_Internal[],2,0)=0,"",LEFT(VLOOKUP(Z40,TBL_Internal[],2,0),1)&amp;IF(ISNUMBER(VALUE(RIGHT(VLOOKUP(Z40,TBL_Internal[],2,0),1))),RIGHT(VLOOKUP(Z40,TBL_Internal[],2,0),1),"")))))</f>
        <v/>
      </c>
      <c r="AB40" s="0" t="str">
        <f aca="false">TRIM(IF($Z40="","",IF(VLOOKUP($Z40,TBL_Internal[],3,0)=0,"",VLOOKUP($Z40,TBL_Internal[],3,0))))</f>
        <v/>
      </c>
      <c r="AC40" s="0" t="str">
        <f aca="false">TRIM(IF($Z40="","",IF(VLOOKUP($Z40,TBL_Internal[],4,0)=0,"",VLOOKUP($Z40,TBL_Internal[],4,0))))</f>
        <v/>
      </c>
      <c r="AD40" s="0" t="str">
        <f aca="false">TRIM(IF($Z40="","",IF(VLOOKUP($Z40,TBL_Internal[],5,0)=0,"",VLOOKUP($Z40,TBL_Internal[],5,0))))</f>
        <v/>
      </c>
      <c r="AE40" s="0" t="str">
        <f aca="false">TRIM(IF($Z40="","",IF(VLOOKUP($Z40,TBL_Internal[],6,0)=0,"",VLOOKUP($Z40,TBL_Internal[],6,0))))</f>
        <v/>
      </c>
      <c r="AF40" s="0" t="str">
        <f aca="false">TRIM(IF($Z40="","",IF(VLOOKUP($Z40,TBL_Internal[],7,0)=0,"",VLOOKUP($Z40,TBL_Internal[],7,0))))</f>
        <v/>
      </c>
      <c r="AG40" s="0" t="str">
        <f aca="false">TRIM(IF($Z40="","",IF(VLOOKUP($Z40,TBL_Internal[],8,0)=0,"",VLOOKUP($Z40,TBL_Internal[],8,0))))</f>
        <v/>
      </c>
      <c r="AH40" s="0" t="str">
        <f aca="false">TRIM(IF($Z40="","",IF(VLOOKUP($Z40,TBL_Internal[],9,0)=0,"",VLOOKUP($Z40,TBL_Internal[],9,0))))</f>
        <v/>
      </c>
      <c r="AI40" s="0" t="str">
        <f aca="false">TRIM(IF($Z40="","",IF(VLOOKUP($Z40,TBL_Internal[],10,0)=0,"",VLOOKUP($Z40,TBL_Internal[],10,0))))</f>
        <v/>
      </c>
      <c r="AJ40" s="0" t="str">
        <f aca="false">IF($Z40="","",IF(VLOOKUP($Z40,TBL_Internal[],11,0)=0,"",VLOOKUP($Z40,TBL_Internal[],11,0)))</f>
        <v/>
      </c>
      <c r="AK40" s="0" t="str">
        <f aca="false">TRIM(IF($Z40="","",IF(VLOOKUP($Z40,TBL_Internal[],12,0)=0,"",VLOOKUP($Z40,TBL_Internal[],12,0))))</f>
        <v/>
      </c>
      <c r="AL40" s="0" t="str">
        <f aca="false">IF($Z40="","",IF(VLOOKUP($Z40,TBL_Internal[],14,0)=0,"",VLOOKUP($Z40,TBL_Internal[],14,0)))</f>
        <v/>
      </c>
    </row>
    <row r="41" customFormat="false" ht="15" hidden="false" customHeight="false" outlineLevel="0" collapsed="false">
      <c r="A41" s="0" t="str">
        <f aca="false" t="array" ref="A41:A41">IF(SUM((TBL_Outbound[Rule ID]&lt;&gt;"")*ISERROR(MATCH(TBL_Outbound[Rule ID],$A$1:A40,0)))&lt;&gt;0,INDEX(TBL_Outbound[Rule ID],MATCH(1,--ISERROR(IF(ISBLANK(TBL_Outbound[Rule ID]),0,MATCH(TBL_Outbound[Rule ID],$A$1:A40,0))),0),1),"")</f>
        <v/>
      </c>
      <c r="M41" s="0" t="str">
        <f aca="false" t="array" ref="M41:M41">IF(SUM((TBL_Inbound[Rule ID]&lt;&gt;"")*ISERROR(MATCH(TBL_Inbound[Rule ID],$M$1:M40,0)))&lt;&gt;0,INDEX(TBL_Inbound[Rule ID],MATCH(1,--ISERROR(IF(ISBLANK(TBL_Inbound[Rule ID]),0,MATCH(TBL_Inbound[Rule ID],$M$1:M40,0))),0),1),"")</f>
        <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2013-07-29T15:25:41Z</dcterms:created>
  <dc:creator>Racine, Jonathan</dc:creator>
  <dc:description/>
  <dc:language>en-US</dc:language>
  <cp:lastModifiedBy>Microsoft Office User</cp:lastModifiedBy>
  <dcterms:modified xsi:type="dcterms:W3CDTF">2018-03-06T11:04:51Z</dcterms:modified>
  <cp:revision>0</cp:revision>
  <dc:subject/>
  <dc:title>YYY-MM-DD - [Client Name] - Whitelisting Form v3.1.8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0x01010084624F87D6FB144691229C495C9B3647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