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Пользователь\OneDrive\Рабочий стол\МИФИ\5 семестр\матстат\"/>
    </mc:Choice>
  </mc:AlternateContent>
  <xr:revisionPtr revIDLastSave="0" documentId="13_ncr:9_{DCAC3D22-7754-43E2-A186-41FE53DF4AF1}" xr6:coauthVersionLast="47" xr6:coauthVersionMax="47" xr10:uidLastSave="{00000000-0000-0000-0000-000000000000}"/>
  <bookViews>
    <workbookView xWindow="-108" yWindow="-108" windowWidth="23256" windowHeight="12576" activeTab="3" xr2:uid="{1A445F82-DB52-43A9-AA35-6FE70E8FD66D}"/>
  </bookViews>
  <sheets>
    <sheet name="Данные" sheetId="1" r:id="rId1"/>
    <sheet name="Критерий Пирсона" sheetId="3" r:id="rId2"/>
    <sheet name="Критерий Колмогорова" sheetId="2" r:id="rId3"/>
    <sheet name="Выводы" sheetId="4" r:id="rId4"/>
  </sheets>
  <definedNames>
    <definedName name="_vib1">Данные!$A$2:$A$101</definedName>
    <definedName name="_vib2">Данные!$B$2:$B$101</definedName>
    <definedName name="_vib3">Данные!$C$2:$C$101</definedName>
    <definedName name="_vib4">Данные!$D$2:$D$101</definedName>
  </definedNames>
  <calcPr calcId="191029"/>
</workbook>
</file>

<file path=xl/calcChain.xml><?xml version="1.0" encoding="utf-8"?>
<calcChain xmlns="http://schemas.openxmlformats.org/spreadsheetml/2006/main">
  <c r="C26" i="3" l="1"/>
  <c r="C44" i="3"/>
  <c r="C24" i="4"/>
  <c r="M13" i="3"/>
  <c r="L13" i="3"/>
  <c r="C25" i="3"/>
  <c r="B9" i="4"/>
  <c r="K13" i="3"/>
  <c r="I13" i="3"/>
  <c r="H13" i="3"/>
  <c r="G13" i="3"/>
  <c r="C13" i="3"/>
  <c r="C44" i="2"/>
  <c r="C30" i="4"/>
  <c r="C26" i="2"/>
  <c r="C15" i="4"/>
  <c r="B30" i="4"/>
  <c r="B15" i="4"/>
  <c r="C43" i="2"/>
  <c r="J32" i="2"/>
  <c r="J33" i="2"/>
  <c r="J34" i="2"/>
  <c r="J35" i="2"/>
  <c r="J36" i="2"/>
  <c r="J37" i="2"/>
  <c r="J38" i="2"/>
  <c r="J39" i="2"/>
  <c r="J40" i="2"/>
  <c r="J31" i="2"/>
  <c r="I32" i="2"/>
  <c r="I33" i="2"/>
  <c r="I34" i="2"/>
  <c r="I35" i="2"/>
  <c r="I36" i="2"/>
  <c r="I37" i="2"/>
  <c r="I38" i="2"/>
  <c r="I39" i="2"/>
  <c r="I40" i="2"/>
  <c r="I31" i="2"/>
  <c r="H33" i="2"/>
  <c r="H34" i="2"/>
  <c r="H35" i="2"/>
  <c r="H36" i="2"/>
  <c r="H37" i="2"/>
  <c r="H38" i="2"/>
  <c r="H39" i="2"/>
  <c r="H40" i="2"/>
  <c r="H32" i="2"/>
  <c r="H31" i="2"/>
  <c r="C25" i="2"/>
  <c r="J14" i="2"/>
  <c r="J15" i="2"/>
  <c r="J16" i="2"/>
  <c r="J17" i="2"/>
  <c r="J18" i="2"/>
  <c r="J19" i="2"/>
  <c r="J20" i="2"/>
  <c r="J21" i="2"/>
  <c r="J22" i="2"/>
  <c r="J13" i="2"/>
  <c r="I14" i="2"/>
  <c r="I15" i="2"/>
  <c r="I16" i="2"/>
  <c r="I17" i="2"/>
  <c r="I18" i="2"/>
  <c r="I19" i="2"/>
  <c r="I20" i="2"/>
  <c r="I21" i="2"/>
  <c r="I22" i="2"/>
  <c r="I13" i="2"/>
  <c r="H15" i="2"/>
  <c r="H16" i="2"/>
  <c r="H17" i="2"/>
  <c r="H18" i="2"/>
  <c r="H19" i="2"/>
  <c r="H20" i="2"/>
  <c r="H21" i="2"/>
  <c r="H22" i="2"/>
  <c r="H14" i="2"/>
  <c r="H13" i="2"/>
  <c r="B24" i="4"/>
  <c r="G32" i="2"/>
  <c r="G33" i="2"/>
  <c r="G34" i="2"/>
  <c r="G35" i="2"/>
  <c r="G36" i="2"/>
  <c r="G37" i="2"/>
  <c r="G38" i="2"/>
  <c r="G39" i="2"/>
  <c r="G40" i="2"/>
  <c r="G31" i="2"/>
  <c r="G14" i="2"/>
  <c r="G15" i="2"/>
  <c r="G16" i="2"/>
  <c r="G17" i="2"/>
  <c r="G18" i="2"/>
  <c r="G19" i="2"/>
  <c r="G20" i="2"/>
  <c r="G21" i="2"/>
  <c r="G22" i="2"/>
  <c r="G13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D31" i="2"/>
  <c r="E31" i="2"/>
  <c r="F31" i="2"/>
  <c r="C31" i="2"/>
  <c r="C13" i="2"/>
  <c r="D13" i="2"/>
  <c r="F7" i="2"/>
  <c r="E7" i="2"/>
  <c r="D7" i="2"/>
  <c r="C7" i="2"/>
  <c r="F6" i="2"/>
  <c r="E6" i="2"/>
  <c r="D6" i="2"/>
  <c r="C6" i="2"/>
  <c r="F5" i="2"/>
  <c r="E5" i="2"/>
  <c r="D5" i="2"/>
  <c r="C5" i="2"/>
  <c r="F3" i="2"/>
  <c r="F4" i="2"/>
  <c r="F8" i="2"/>
  <c r="E3" i="2"/>
  <c r="E4" i="2"/>
  <c r="E8" i="2"/>
  <c r="D3" i="2"/>
  <c r="D4" i="2"/>
  <c r="D8" i="2"/>
  <c r="C3" i="2"/>
  <c r="C4" i="2"/>
  <c r="C8" i="2"/>
  <c r="F2" i="2"/>
  <c r="E2" i="2"/>
  <c r="D2" i="2"/>
  <c r="C2" i="2"/>
  <c r="C43" i="3"/>
  <c r="K32" i="3"/>
  <c r="K33" i="3"/>
  <c r="K34" i="3"/>
  <c r="K35" i="3"/>
  <c r="K36" i="3"/>
  <c r="K37" i="3"/>
  <c r="K38" i="3"/>
  <c r="K39" i="3"/>
  <c r="K40" i="3"/>
  <c r="K31" i="3"/>
  <c r="G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I38" i="3"/>
  <c r="J38" i="3"/>
  <c r="G39" i="3"/>
  <c r="H39" i="3"/>
  <c r="I39" i="3"/>
  <c r="J39" i="3"/>
  <c r="G40" i="3"/>
  <c r="H40" i="3"/>
  <c r="I40" i="3"/>
  <c r="J40" i="3"/>
  <c r="H31" i="3"/>
  <c r="J32" i="3"/>
  <c r="J33" i="3"/>
  <c r="J34" i="3"/>
  <c r="J35" i="3"/>
  <c r="I32" i="3"/>
  <c r="I33" i="3"/>
  <c r="I34" i="3"/>
  <c r="I35" i="3"/>
  <c r="I36" i="3"/>
  <c r="J36" i="3"/>
  <c r="I37" i="3"/>
  <c r="J37" i="3"/>
  <c r="I31" i="3"/>
  <c r="J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C39" i="3"/>
  <c r="D39" i="3"/>
  <c r="E39" i="3"/>
  <c r="F39" i="3"/>
  <c r="C40" i="3"/>
  <c r="D40" i="3"/>
  <c r="E40" i="3"/>
  <c r="F40" i="3"/>
  <c r="D31" i="3"/>
  <c r="E31" i="3"/>
  <c r="F31" i="3"/>
  <c r="C31" i="3"/>
  <c r="M14" i="3"/>
  <c r="M15" i="3"/>
  <c r="M16" i="3"/>
  <c r="M17" i="3"/>
  <c r="M18" i="3"/>
  <c r="M19" i="3"/>
  <c r="M20" i="3"/>
  <c r="M21" i="3"/>
  <c r="M22" i="3"/>
  <c r="L14" i="3"/>
  <c r="L15" i="3"/>
  <c r="L16" i="3"/>
  <c r="L17" i="3"/>
  <c r="L18" i="3"/>
  <c r="L19" i="3"/>
  <c r="L20" i="3"/>
  <c r="L21" i="3"/>
  <c r="L22" i="3"/>
  <c r="K14" i="3"/>
  <c r="K15" i="3"/>
  <c r="K16" i="3"/>
  <c r="K17" i="3"/>
  <c r="K18" i="3"/>
  <c r="K19" i="3"/>
  <c r="K20" i="3"/>
  <c r="K21" i="3"/>
  <c r="K22" i="3"/>
  <c r="J13" i="3"/>
  <c r="J14" i="3"/>
  <c r="J15" i="3"/>
  <c r="J16" i="3"/>
  <c r="J17" i="3"/>
  <c r="J18" i="3"/>
  <c r="J19" i="3"/>
  <c r="J20" i="3"/>
  <c r="J21" i="3"/>
  <c r="J22" i="3"/>
  <c r="I14" i="3"/>
  <c r="I15" i="3"/>
  <c r="I16" i="3"/>
  <c r="I17" i="3"/>
  <c r="I18" i="3"/>
  <c r="I19" i="3"/>
  <c r="I20" i="3"/>
  <c r="I21" i="3"/>
  <c r="I22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F15" i="3"/>
  <c r="F16" i="3"/>
  <c r="F17" i="3"/>
  <c r="F18" i="3"/>
  <c r="F19" i="3"/>
  <c r="F20" i="3"/>
  <c r="F21" i="3"/>
  <c r="F22" i="3"/>
  <c r="F14" i="3"/>
  <c r="F13" i="3"/>
  <c r="E14" i="3"/>
  <c r="E15" i="3"/>
  <c r="E16" i="3"/>
  <c r="E17" i="3"/>
  <c r="E18" i="3"/>
  <c r="E19" i="3"/>
  <c r="E20" i="3"/>
  <c r="E21" i="3"/>
  <c r="E22" i="3"/>
  <c r="E13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D14" i="3"/>
  <c r="C14" i="3"/>
  <c r="D13" i="3"/>
  <c r="F7" i="3"/>
  <c r="F6" i="3"/>
  <c r="F5" i="3"/>
  <c r="F3" i="3"/>
  <c r="F2" i="3"/>
  <c r="E7" i="3"/>
  <c r="E6" i="3"/>
  <c r="E5" i="3"/>
  <c r="E3" i="3"/>
  <c r="E2" i="3"/>
  <c r="D8" i="3"/>
  <c r="D7" i="3"/>
  <c r="D5" i="3"/>
  <c r="D6" i="3"/>
  <c r="D3" i="3"/>
  <c r="D2" i="3"/>
  <c r="C8" i="3"/>
  <c r="C7" i="3"/>
  <c r="C6" i="3"/>
  <c r="C5" i="3"/>
  <c r="C4" i="3"/>
  <c r="C3" i="3"/>
  <c r="C2" i="3"/>
  <c r="E13" i="2"/>
  <c r="F13" i="2"/>
  <c r="C14" i="2"/>
  <c r="D14" i="2"/>
  <c r="F4" i="3"/>
  <c r="F8" i="3"/>
  <c r="E4" i="3"/>
  <c r="E8" i="3"/>
  <c r="D4" i="3"/>
  <c r="C15" i="2"/>
  <c r="D15" i="2"/>
  <c r="E14" i="2"/>
  <c r="F14" i="2"/>
  <c r="C16" i="2"/>
  <c r="D16" i="2"/>
  <c r="E15" i="2"/>
  <c r="F15" i="2"/>
  <c r="E16" i="2"/>
  <c r="F16" i="2"/>
  <c r="C17" i="2"/>
  <c r="D17" i="2"/>
  <c r="C18" i="2"/>
  <c r="D18" i="2"/>
  <c r="E17" i="2"/>
  <c r="F17" i="2"/>
  <c r="E18" i="2"/>
  <c r="F18" i="2"/>
  <c r="C19" i="2"/>
  <c r="D19" i="2"/>
  <c r="E19" i="2"/>
  <c r="F19" i="2"/>
  <c r="C20" i="2"/>
  <c r="D20" i="2"/>
  <c r="C21" i="2"/>
  <c r="D21" i="2"/>
  <c r="E20" i="2"/>
  <c r="F20" i="2"/>
  <c r="C22" i="2"/>
  <c r="D22" i="2"/>
  <c r="E22" i="2"/>
  <c r="E21" i="2"/>
  <c r="F21" i="2"/>
  <c r="F22" i="2"/>
  <c r="C9" i="4"/>
</calcChain>
</file>

<file path=xl/sharedStrings.xml><?xml version="1.0" encoding="utf-8"?>
<sst xmlns="http://schemas.openxmlformats.org/spreadsheetml/2006/main" count="296" uniqueCount="63">
  <si>
    <t>выборка 1</t>
  </si>
  <si>
    <t>выборка 2</t>
  </si>
  <si>
    <t>выборка 3</t>
  </si>
  <si>
    <t>выборка 4</t>
  </si>
  <si>
    <t>Минимум</t>
  </si>
  <si>
    <t>Максимум</t>
  </si>
  <si>
    <t>Размах</t>
  </si>
  <si>
    <t>Среднее</t>
  </si>
  <si>
    <t>Ср. кв. отклонение</t>
  </si>
  <si>
    <t>Дисперсия (несмещённая)</t>
  </si>
  <si>
    <t>Выборка 1</t>
  </si>
  <si>
    <t>Номер интервала</t>
  </si>
  <si>
    <r>
      <t xml:space="preserve">X </t>
    </r>
    <r>
      <rPr>
        <b/>
        <vertAlign val="subscript"/>
        <sz val="10"/>
        <rFont val="Arial Cyr"/>
        <charset val="204"/>
      </rPr>
      <t>i</t>
    </r>
  </si>
  <si>
    <r>
      <t xml:space="preserve">X </t>
    </r>
    <r>
      <rPr>
        <b/>
        <vertAlign val="subscript"/>
        <sz val="10"/>
        <rFont val="Arial Cyr"/>
        <charset val="204"/>
      </rPr>
      <t>i+1</t>
    </r>
  </si>
  <si>
    <r>
      <t xml:space="preserve">Z </t>
    </r>
    <r>
      <rPr>
        <b/>
        <vertAlign val="subscript"/>
        <sz val="10"/>
        <rFont val="Arial Cyr"/>
        <charset val="204"/>
      </rPr>
      <t>i</t>
    </r>
  </si>
  <si>
    <r>
      <t xml:space="preserve">Z </t>
    </r>
    <r>
      <rPr>
        <b/>
        <vertAlign val="subscript"/>
        <sz val="10"/>
        <rFont val="Arial Cyr"/>
        <charset val="204"/>
      </rPr>
      <t>i+1</t>
    </r>
  </si>
  <si>
    <r>
      <t xml:space="preserve">Ф (Z </t>
    </r>
    <r>
      <rPr>
        <b/>
        <vertAlign val="subscript"/>
        <sz val="10"/>
        <rFont val="Arial Cyr"/>
        <charset val="204"/>
      </rPr>
      <t>i+1</t>
    </r>
    <r>
      <rPr>
        <b/>
        <sz val="10"/>
        <rFont val="Arial Cyr"/>
        <charset val="204"/>
      </rPr>
      <t>)</t>
    </r>
  </si>
  <si>
    <r>
      <t xml:space="preserve">Ф(Z </t>
    </r>
    <r>
      <rPr>
        <b/>
        <vertAlign val="subscript"/>
        <sz val="10"/>
        <rFont val="Arial Cyr"/>
        <charset val="204"/>
      </rPr>
      <t>i</t>
    </r>
    <r>
      <rPr>
        <b/>
        <sz val="10"/>
        <rFont val="Arial Cyr"/>
        <charset val="204"/>
      </rPr>
      <t>)</t>
    </r>
  </si>
  <si>
    <r>
      <t xml:space="preserve">p </t>
    </r>
    <r>
      <rPr>
        <b/>
        <vertAlign val="subscript"/>
        <sz val="10"/>
        <rFont val="Arial Cyr"/>
        <charset val="204"/>
      </rPr>
      <t>i</t>
    </r>
  </si>
  <si>
    <t>Характеристика</t>
  </si>
  <si>
    <t>Критерий Пирсона</t>
  </si>
  <si>
    <t>Практическое значение</t>
  </si>
  <si>
    <t>Теоретическое значение</t>
  </si>
  <si>
    <t>Выборка 2</t>
  </si>
  <si>
    <t>Выборка 3</t>
  </si>
  <si>
    <t>Длина интервала (r = 10)</t>
  </si>
  <si>
    <t>Критерий Колмогорова</t>
  </si>
  <si>
    <t>Выборка 4</t>
  </si>
  <si>
    <r>
      <t xml:space="preserve">(X </t>
    </r>
    <r>
      <rPr>
        <b/>
        <vertAlign val="subscript"/>
        <sz val="10"/>
        <rFont val="Arial Cyr"/>
        <charset val="204"/>
      </rPr>
      <t>i</t>
    </r>
    <r>
      <rPr>
        <b/>
        <sz val="10"/>
        <rFont val="Arial Cyr"/>
        <charset val="204"/>
      </rPr>
      <t xml:space="preserve"> + X </t>
    </r>
    <r>
      <rPr>
        <b/>
        <vertAlign val="subscript"/>
        <sz val="10"/>
        <rFont val="Arial Cyr"/>
        <charset val="204"/>
      </rPr>
      <t>i+1</t>
    </r>
    <r>
      <rPr>
        <b/>
        <sz val="10"/>
        <rFont val="Arial Cyr"/>
        <charset val="204"/>
      </rPr>
      <t>)/2</t>
    </r>
  </si>
  <si>
    <r>
      <t>F</t>
    </r>
    <r>
      <rPr>
        <b/>
        <vertAlign val="superscript"/>
        <sz val="10"/>
        <rFont val="Arial Cyr"/>
        <charset val="204"/>
      </rPr>
      <t xml:space="preserve">* </t>
    </r>
    <r>
      <rPr>
        <b/>
        <sz val="10"/>
        <rFont val="Arial Cyr"/>
        <charset val="204"/>
      </rPr>
      <t xml:space="preserve">(X </t>
    </r>
    <r>
      <rPr>
        <b/>
        <vertAlign val="subscript"/>
        <sz val="10"/>
        <rFont val="Arial Cyr"/>
        <charset val="204"/>
      </rPr>
      <t>i</t>
    </r>
    <r>
      <rPr>
        <b/>
        <sz val="10"/>
        <rFont val="Arial Cyr"/>
        <charset val="204"/>
      </rPr>
      <t xml:space="preserve">) </t>
    </r>
    <r>
      <rPr>
        <b/>
        <vertAlign val="subscript"/>
        <sz val="10"/>
        <rFont val="Arial Cyr"/>
        <charset val="204"/>
      </rPr>
      <t>теор.</t>
    </r>
  </si>
  <si>
    <t>Пороговое значение</t>
  </si>
  <si>
    <r>
      <t xml:space="preserve">F (X </t>
    </r>
    <r>
      <rPr>
        <b/>
        <vertAlign val="subscript"/>
        <sz val="10"/>
        <rFont val="Arial Cyr"/>
        <charset val="204"/>
      </rPr>
      <t>i</t>
    </r>
    <r>
      <rPr>
        <b/>
        <sz val="10"/>
        <rFont val="Arial Cyr"/>
        <charset val="204"/>
      </rPr>
      <t>)</t>
    </r>
    <r>
      <rPr>
        <b/>
        <vertAlign val="subscript"/>
        <sz val="10"/>
        <rFont val="Arial Cyr"/>
        <charset val="204"/>
      </rPr>
      <t xml:space="preserve"> практ.</t>
    </r>
  </si>
  <si>
    <r>
      <t xml:space="preserve">n </t>
    </r>
    <r>
      <rPr>
        <b/>
        <vertAlign val="subscript"/>
        <sz val="10"/>
        <rFont val="Arial Cyr"/>
        <charset val="204"/>
      </rPr>
      <t>i</t>
    </r>
    <r>
      <rPr>
        <b/>
        <sz val="10"/>
        <rFont val="Arial Cyr"/>
        <charset val="204"/>
      </rPr>
      <t xml:space="preserve"> </t>
    </r>
    <r>
      <rPr>
        <b/>
        <vertAlign val="subscript"/>
        <sz val="10"/>
        <rFont val="Arial Cyr"/>
        <charset val="204"/>
      </rPr>
      <t>практ.</t>
    </r>
  </si>
  <si>
    <r>
      <t xml:space="preserve"> n </t>
    </r>
    <r>
      <rPr>
        <b/>
        <vertAlign val="subscript"/>
        <sz val="10"/>
        <rFont val="Arial Cyr"/>
        <charset val="204"/>
      </rPr>
      <t>i</t>
    </r>
    <r>
      <rPr>
        <b/>
        <sz val="10"/>
        <rFont val="Arial Cyr"/>
        <charset val="204"/>
      </rPr>
      <t xml:space="preserve"> </t>
    </r>
    <r>
      <rPr>
        <b/>
        <vertAlign val="subscript"/>
        <sz val="10"/>
        <rFont val="Arial Cyr"/>
        <charset val="204"/>
      </rPr>
      <t>накопл.</t>
    </r>
  </si>
  <si>
    <r>
      <t>|F</t>
    </r>
    <r>
      <rPr>
        <b/>
        <vertAlign val="superscript"/>
        <sz val="10"/>
        <rFont val="Arial Cyr"/>
        <charset val="204"/>
      </rPr>
      <t>*</t>
    </r>
    <r>
      <rPr>
        <b/>
        <sz val="10"/>
        <rFont val="Arial Cyr"/>
        <charset val="204"/>
      </rPr>
      <t xml:space="preserve"> (X </t>
    </r>
    <r>
      <rPr>
        <b/>
        <vertAlign val="subscript"/>
        <sz val="10"/>
        <rFont val="Arial Cyr"/>
        <charset val="204"/>
      </rPr>
      <t>i</t>
    </r>
    <r>
      <rPr>
        <b/>
        <sz val="10"/>
        <rFont val="Arial Cyr"/>
        <charset val="204"/>
      </rPr>
      <t>) - F</t>
    </r>
    <r>
      <rPr>
        <b/>
        <sz val="10"/>
        <rFont val="Arial Cyr"/>
        <charset val="204"/>
      </rPr>
      <t xml:space="preserve"> (X </t>
    </r>
    <r>
      <rPr>
        <b/>
        <vertAlign val="subscript"/>
        <sz val="10"/>
        <rFont val="Arial Cyr"/>
        <charset val="204"/>
      </rPr>
      <t>i</t>
    </r>
    <r>
      <rPr>
        <b/>
        <sz val="10"/>
        <rFont val="Arial Cyr"/>
        <charset val="204"/>
      </rPr>
      <t>)|</t>
    </r>
  </si>
  <si>
    <r>
      <t>n</t>
    </r>
    <r>
      <rPr>
        <b/>
        <vertAlign val="superscript"/>
        <sz val="10"/>
        <rFont val="Arial Cyr"/>
        <charset val="204"/>
      </rPr>
      <t>*</t>
    </r>
    <r>
      <rPr>
        <b/>
        <sz val="10"/>
        <rFont val="Arial Cyr"/>
        <charset val="204"/>
      </rPr>
      <t xml:space="preserve"> </t>
    </r>
    <r>
      <rPr>
        <b/>
        <vertAlign val="subscript"/>
        <sz val="10"/>
        <rFont val="Arial Cyr"/>
        <charset val="204"/>
      </rPr>
      <t>i теор.</t>
    </r>
  </si>
  <si>
    <t>Выборка 1 Проверка на равномерность</t>
  </si>
  <si>
    <t>Выборка 1 Проверка на нормальность</t>
  </si>
  <si>
    <t>Выборка 3 Проверка на нормальность</t>
  </si>
  <si>
    <t>Выборка 2 Проверка на нормальность</t>
  </si>
  <si>
    <t>Выборка 2 Проверка на равномерность</t>
  </si>
  <si>
    <t>Выборка 4 Проверка на нормальность</t>
  </si>
  <si>
    <t>Выборка 4 Проверка на равномерность</t>
  </si>
  <si>
    <t>Тест на нормальность</t>
  </si>
  <si>
    <t>Вывод</t>
  </si>
  <si>
    <t>Практическое</t>
  </si>
  <si>
    <t>Теоретическое</t>
  </si>
  <si>
    <t>Тест на равномерность</t>
  </si>
  <si>
    <t>Распределение является равномерным</t>
  </si>
  <si>
    <t>Распределение не является равномерным</t>
  </si>
  <si>
    <t>Варианты (для копирования)</t>
  </si>
  <si>
    <t>Распределение является нормальным</t>
  </si>
  <si>
    <t>Распределение не является нормальным</t>
  </si>
  <si>
    <t>Уровень значимости</t>
  </si>
  <si>
    <t>Выборка 3 Проверка на равномерность</t>
  </si>
  <si>
    <r>
      <t xml:space="preserve">R (X' </t>
    </r>
    <r>
      <rPr>
        <b/>
        <vertAlign val="subscript"/>
        <sz val="10"/>
        <rFont val="Arial Cyr"/>
        <charset val="204"/>
      </rPr>
      <t>i+1</t>
    </r>
    <r>
      <rPr>
        <b/>
        <sz val="10"/>
        <rFont val="Arial Cyr"/>
        <charset val="204"/>
      </rPr>
      <t>)</t>
    </r>
  </si>
  <si>
    <r>
      <t xml:space="preserve">R (X' </t>
    </r>
    <r>
      <rPr>
        <b/>
        <vertAlign val="subscript"/>
        <sz val="10"/>
        <rFont val="Arial Cyr"/>
        <charset val="204"/>
      </rPr>
      <t>i</t>
    </r>
    <r>
      <rPr>
        <b/>
        <sz val="10"/>
        <rFont val="Arial Cyr"/>
        <charset val="204"/>
      </rPr>
      <t>)</t>
    </r>
  </si>
  <si>
    <t>Шаг (кол-во интервалов r = 10)</t>
  </si>
  <si>
    <t>vib4</t>
  </si>
  <si>
    <t>выборка равномерная</t>
  </si>
  <si>
    <t>выборка не является нормальной</t>
  </si>
  <si>
    <t>ссылка</t>
  </si>
  <si>
    <t>https://colab.research.google.com/drive/12gXUfT49WZLaXlb6ueY9NVbZnXspCDQT?usp=sharing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</si>
</sst>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000"/>
    <numFmt numFmtId="173" formatCode="0.00000"/>
  </numFmts>
  <fonts count="6" x14ac:knownFonts="1">
    <font>
      <sz val="10"/>
      <name val="Arial Cyr"/>
      <charset val="204"/>
    </font>
    <font>
      <b/>
      <sz val="10"/>
      <name val="Arial Cyr"/>
      <charset val="204"/>
    </font>
    <font>
      <b/>
      <vertAlign val="subscript"/>
      <sz val="10"/>
      <name val="Arial Cyr"/>
      <charset val="204"/>
    </font>
    <font>
      <sz val="8"/>
      <name val="Arial Cyr"/>
      <charset val="204"/>
    </font>
    <font>
      <b/>
      <vertAlign val="superscript"/>
      <sz val="10"/>
      <name val="Arial Cyr"/>
      <charset val="204"/>
    </font>
    <font>
      <u/>
      <sz val="10"/>
      <color theme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172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72" fontId="0" fillId="0" borderId="1" xfId="0" applyNumberFormat="1" applyBorder="1"/>
    <xf numFmtId="2" fontId="0" fillId="0" borderId="1" xfId="0" applyNumberFormat="1" applyBorder="1"/>
    <xf numFmtId="173" fontId="0" fillId="0" borderId="0" xfId="0" applyNumberFormat="1" applyFill="1" applyBorder="1"/>
    <xf numFmtId="0" fontId="1" fillId="0" borderId="0" xfId="0" applyFont="1" applyAlignment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/>
    <xf numFmtId="0" fontId="1" fillId="0" borderId="1" xfId="0" applyFont="1" applyFill="1" applyBorder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/>
    <xf numFmtId="17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/>
    <xf numFmtId="0" fontId="0" fillId="0" borderId="0" xfId="0" applyBorder="1"/>
    <xf numFmtId="173" fontId="0" fillId="0" borderId="0" xfId="0" applyNumberFormat="1" applyBorder="1"/>
    <xf numFmtId="2" fontId="0" fillId="3" borderId="1" xfId="0" applyNumberFormat="1" applyFill="1" applyBorder="1" applyAlignment="1">
      <alignment horizontal="center"/>
    </xf>
    <xf numFmtId="0" fontId="0" fillId="3" borderId="0" xfId="0" applyFill="1"/>
    <xf numFmtId="9" fontId="0" fillId="0" borderId="1" xfId="0" applyNumberFormat="1" applyBorder="1"/>
    <xf numFmtId="0" fontId="5" fillId="0" borderId="0" xfId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lab.research.google.com/drive/12gXUfT49WZLaXlb6ueY9NVbZnXspCDQ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F6170-1EB7-4CFC-9287-931D00CF9892}">
  <dimension ref="A1:E101"/>
  <sheetViews>
    <sheetView workbookViewId="0">
      <selection activeCell="G25" sqref="G25"/>
    </sheetView>
  </sheetViews>
  <sheetFormatPr defaultRowHeight="13.2" x14ac:dyDescent="0.25"/>
  <cols>
    <col min="1" max="2" width="10.88671875" bestFit="1" customWidth="1"/>
    <col min="3" max="3" width="11.44140625" customWidth="1"/>
    <col min="4" max="5" width="10.88671875" bestFit="1" customWidth="1"/>
  </cols>
  <sheetData>
    <row r="1" spans="1:5" x14ac:dyDescent="0.25">
      <c r="A1" s="13" t="s">
        <v>0</v>
      </c>
      <c r="B1" s="13" t="s">
        <v>1</v>
      </c>
      <c r="C1" s="13" t="s">
        <v>2</v>
      </c>
      <c r="D1" s="13" t="s">
        <v>3</v>
      </c>
      <c r="E1" s="2"/>
    </row>
    <row r="2" spans="1:5" x14ac:dyDescent="0.25">
      <c r="A2" s="1">
        <v>-0.30023215913388412</v>
      </c>
      <c r="B2" s="1">
        <v>1.6562345333804842</v>
      </c>
      <c r="C2" s="1">
        <v>0.20386364329966125</v>
      </c>
      <c r="D2" s="1">
        <v>0.64735862300485203</v>
      </c>
    </row>
    <row r="3" spans="1:5" x14ac:dyDescent="0.25">
      <c r="A3" s="1">
        <v>-1.2776831681549083</v>
      </c>
      <c r="B3" s="1">
        <v>0.66444306664925534</v>
      </c>
      <c r="C3" s="1">
        <v>0.25605029450361644</v>
      </c>
      <c r="D3" s="1">
        <v>0.95522934659871217</v>
      </c>
    </row>
    <row r="4" spans="1:5" x14ac:dyDescent="0.25">
      <c r="A4" s="1">
        <v>0.24425730771326926</v>
      </c>
      <c r="B4" s="1">
        <v>0.85494923748774454</v>
      </c>
      <c r="C4" s="1">
        <v>0.57158116397595138</v>
      </c>
      <c r="D4" s="1">
        <v>1.141331217383343</v>
      </c>
    </row>
    <row r="5" spans="1:5" x14ac:dyDescent="0.25">
      <c r="A5" s="1">
        <v>1.2764735402015503</v>
      </c>
      <c r="B5" s="1">
        <v>0.39913436719507445</v>
      </c>
      <c r="C5" s="1">
        <v>0.23755607776116214</v>
      </c>
      <c r="D5" s="1">
        <v>1.0575884273812066</v>
      </c>
    </row>
    <row r="6" spans="1:5" x14ac:dyDescent="0.25">
      <c r="A6" s="1">
        <v>1.1983502190560102</v>
      </c>
      <c r="B6" s="1">
        <v>0.84543364917044528</v>
      </c>
      <c r="C6" s="1">
        <v>0.815515610217597</v>
      </c>
      <c r="D6" s="1">
        <v>1.4743491927854244</v>
      </c>
    </row>
    <row r="7" spans="1:5" x14ac:dyDescent="0.25">
      <c r="A7" s="1">
        <v>1.7331331036984921</v>
      </c>
      <c r="B7" s="1">
        <v>-1.2335370886139572</v>
      </c>
      <c r="C7" s="1">
        <v>0.61336100344859157</v>
      </c>
      <c r="D7" s="1">
        <v>1.9609973448896756</v>
      </c>
    </row>
    <row r="8" spans="1:5" x14ac:dyDescent="0.25">
      <c r="A8" s="1">
        <v>-2.1835876395925879</v>
      </c>
      <c r="B8" s="1">
        <v>0.86645889293868095</v>
      </c>
      <c r="C8" s="1">
        <v>0.34708700827051608</v>
      </c>
      <c r="D8" s="1">
        <v>1.5899533066805018</v>
      </c>
    </row>
    <row r="9" spans="1:5" x14ac:dyDescent="0.25">
      <c r="A9" s="1">
        <v>-0.23418124328600243</v>
      </c>
      <c r="B9" s="1">
        <v>-0.32919922180008143</v>
      </c>
      <c r="C9" s="1">
        <v>9.7476119266335037E-2</v>
      </c>
      <c r="D9" s="1">
        <v>1.5372173223059786</v>
      </c>
    </row>
    <row r="10" spans="1:5" x14ac:dyDescent="0.25">
      <c r="A10" s="1">
        <v>1.0950225259875879</v>
      </c>
      <c r="B10" s="1">
        <v>1.1565797447256045</v>
      </c>
      <c r="C10" s="1">
        <v>0.49089022492141482</v>
      </c>
      <c r="D10" s="1">
        <v>1.891170995208594</v>
      </c>
    </row>
    <row r="11" spans="1:5" x14ac:dyDescent="0.25">
      <c r="A11" s="1">
        <v>-1.0867006494663656</v>
      </c>
      <c r="B11" s="1">
        <v>1.5030233296565711</v>
      </c>
      <c r="C11" s="1">
        <v>0.37836848048341321</v>
      </c>
      <c r="D11" s="1">
        <v>1.1475569933164464</v>
      </c>
    </row>
    <row r="12" spans="1:5" x14ac:dyDescent="0.25">
      <c r="A12" s="1">
        <v>-0.69020416049170308</v>
      </c>
      <c r="B12" s="1">
        <v>2.317084752372466</v>
      </c>
      <c r="C12" s="1">
        <v>8.4841456343272195E-3</v>
      </c>
      <c r="D12" s="1">
        <v>0.70754112369151889</v>
      </c>
    </row>
    <row r="13" spans="1:5" x14ac:dyDescent="0.25">
      <c r="A13" s="1">
        <v>-1.6904323274502531</v>
      </c>
      <c r="B13" s="1">
        <v>0.38070459393202327</v>
      </c>
      <c r="C13" s="1">
        <v>0.25345622119815669</v>
      </c>
      <c r="D13" s="1">
        <v>0.1870784630878628</v>
      </c>
    </row>
    <row r="14" spans="1:5" x14ac:dyDescent="0.25">
      <c r="A14" s="1">
        <v>-1.8469108908902854</v>
      </c>
      <c r="B14" s="1">
        <v>0.25203610473545268</v>
      </c>
      <c r="C14" s="1">
        <v>0.57310708944975131</v>
      </c>
      <c r="D14" s="1">
        <v>1.8276314584795679</v>
      </c>
    </row>
    <row r="15" spans="1:5" x14ac:dyDescent="0.25">
      <c r="A15" s="1">
        <v>-0.97762949735624716</v>
      </c>
      <c r="B15" s="1">
        <v>1.1463649823563173</v>
      </c>
      <c r="C15" s="1">
        <v>0.56926175725577566</v>
      </c>
      <c r="D15" s="1">
        <v>1.9958494827112643</v>
      </c>
    </row>
    <row r="16" spans="1:5" x14ac:dyDescent="0.25">
      <c r="A16" s="1">
        <v>-0.77350705396384001</v>
      </c>
      <c r="B16" s="1">
        <v>0.76856997818686068</v>
      </c>
      <c r="C16" s="1">
        <v>0.85943174535355693</v>
      </c>
      <c r="D16" s="1">
        <v>1.2405774101992859</v>
      </c>
    </row>
    <row r="17" spans="1:4" x14ac:dyDescent="0.25">
      <c r="A17" s="1">
        <v>-2.1179312170716003</v>
      </c>
      <c r="B17" s="1">
        <v>0.79168933350592852</v>
      </c>
      <c r="C17" s="1">
        <v>0.22089297158726767</v>
      </c>
      <c r="D17" s="1">
        <v>0.20270393993957336</v>
      </c>
    </row>
    <row r="18" spans="1:4" x14ac:dyDescent="0.25">
      <c r="A18" s="1">
        <v>-0.56792487157508731</v>
      </c>
      <c r="B18" s="1">
        <v>2.5772002370795235</v>
      </c>
      <c r="C18" s="1">
        <v>0.73699148533585623</v>
      </c>
      <c r="D18" s="1">
        <v>0.39381084627826779</v>
      </c>
    </row>
    <row r="19" spans="1:4" x14ac:dyDescent="0.25">
      <c r="A19" s="1">
        <v>-0.40404756873613223</v>
      </c>
      <c r="B19" s="1">
        <v>1.0376849129679613</v>
      </c>
      <c r="C19" s="1">
        <v>0.99807733390301223</v>
      </c>
      <c r="D19" s="1">
        <v>8.6733603930784026E-2</v>
      </c>
    </row>
    <row r="20" spans="1:4" x14ac:dyDescent="0.25">
      <c r="A20" s="1">
        <v>0.1348530531686265</v>
      </c>
      <c r="B20" s="1">
        <v>0.85402155289193615</v>
      </c>
      <c r="C20" s="1">
        <v>0.45442060609759821</v>
      </c>
      <c r="D20" s="1">
        <v>0.71217993713187044</v>
      </c>
    </row>
    <row r="21" spans="1:4" x14ac:dyDescent="0.25">
      <c r="A21" s="1">
        <v>-0.36549295145960059</v>
      </c>
      <c r="B21" s="1">
        <v>2.8303217075299472</v>
      </c>
      <c r="C21" s="1">
        <v>0.86407055879390848</v>
      </c>
      <c r="D21" s="1">
        <v>1.2145146031067842</v>
      </c>
    </row>
    <row r="22" spans="1:4" x14ac:dyDescent="0.25">
      <c r="A22" s="1">
        <v>-0.32699063012842089</v>
      </c>
      <c r="B22" s="1">
        <v>0.36926542432047427</v>
      </c>
      <c r="C22" s="1">
        <v>0.30646687215796381</v>
      </c>
      <c r="D22" s="1">
        <v>1.0978728598895231</v>
      </c>
    </row>
    <row r="23" spans="1:4" x14ac:dyDescent="0.25">
      <c r="A23" s="1">
        <v>-0.37024051380285528</v>
      </c>
      <c r="B23" s="1">
        <v>2.2711370800388977</v>
      </c>
      <c r="C23" s="1">
        <v>0.44328135013885922</v>
      </c>
      <c r="D23" s="1">
        <v>0.69789727469710383</v>
      </c>
    </row>
    <row r="24" spans="1:4" x14ac:dyDescent="0.25">
      <c r="A24" s="1">
        <v>1.3426415534922853</v>
      </c>
      <c r="B24" s="1">
        <v>0.98466137185459957</v>
      </c>
      <c r="C24" s="1">
        <v>0.70653401287881101</v>
      </c>
      <c r="D24" s="1">
        <v>0.88479262672811065</v>
      </c>
    </row>
    <row r="25" spans="1:4" x14ac:dyDescent="0.25">
      <c r="A25" s="1">
        <v>-8.5284455053624697E-2</v>
      </c>
      <c r="B25" s="1">
        <v>0.93558276401017793</v>
      </c>
      <c r="C25" s="1">
        <v>0.19806512649922178</v>
      </c>
      <c r="D25" s="1">
        <v>0.15137180700094607</v>
      </c>
    </row>
    <row r="26" spans="1:4" x14ac:dyDescent="0.25">
      <c r="A26" s="1">
        <v>-0.18615764929563738</v>
      </c>
      <c r="B26" s="1">
        <v>2.6101557775982656</v>
      </c>
      <c r="C26" s="1">
        <v>0.47270119327372051</v>
      </c>
      <c r="D26" s="1">
        <v>1.5053559984130376</v>
      </c>
    </row>
    <row r="27" spans="1:4" x14ac:dyDescent="0.25">
      <c r="A27" s="1">
        <v>-0.51320739657967351</v>
      </c>
      <c r="B27" s="1">
        <v>1.3626314537541475</v>
      </c>
      <c r="C27" s="1">
        <v>0.12112796411023286</v>
      </c>
      <c r="D27" s="1">
        <v>1.0748008667256692</v>
      </c>
    </row>
    <row r="28" spans="1:4" x14ac:dyDescent="0.25">
      <c r="A28" s="1">
        <v>1.9722119759535417</v>
      </c>
      <c r="B28" s="1">
        <v>1.4370588158053579</v>
      </c>
      <c r="C28" s="1">
        <v>9.8361156041138945E-2</v>
      </c>
      <c r="D28" s="1">
        <v>1.1943723868526261</v>
      </c>
    </row>
    <row r="29" spans="1:4" x14ac:dyDescent="0.25">
      <c r="A29" s="1">
        <v>0.86567297330475412</v>
      </c>
      <c r="B29" s="1">
        <v>0.76487515596090816</v>
      </c>
      <c r="C29" s="1">
        <v>0.88119144260994298</v>
      </c>
      <c r="D29" s="1">
        <v>0.18652912991729484</v>
      </c>
    </row>
    <row r="30" spans="1:4" x14ac:dyDescent="0.25">
      <c r="A30" s="1">
        <v>2.3756547307129949</v>
      </c>
      <c r="B30" s="1">
        <v>1.6833272436779225</v>
      </c>
      <c r="C30" s="1">
        <v>0.4434339426862392</v>
      </c>
      <c r="D30" s="1">
        <v>0.65266884365367595</v>
      </c>
    </row>
    <row r="31" spans="1:4" x14ac:dyDescent="0.25">
      <c r="A31" s="1">
        <v>-0.65490667111589573</v>
      </c>
      <c r="B31" s="1">
        <v>0.93136498233070597</v>
      </c>
      <c r="C31" s="1">
        <v>0.36201055940427868</v>
      </c>
      <c r="D31" s="1">
        <v>1.4412060914944913</v>
      </c>
    </row>
    <row r="32" spans="1:4" x14ac:dyDescent="0.25">
      <c r="A32" s="1">
        <v>1.6614558262517676</v>
      </c>
      <c r="B32" s="1">
        <v>0.26392320048762485</v>
      </c>
      <c r="C32" s="1">
        <v>0.27790154728843042</v>
      </c>
      <c r="D32" s="1">
        <v>1.9710074159978026</v>
      </c>
    </row>
    <row r="33" spans="1:4" x14ac:dyDescent="0.25">
      <c r="A33" s="1">
        <v>-1.6123976820381358</v>
      </c>
      <c r="B33" s="1">
        <v>-9.7532731364481151E-2</v>
      </c>
      <c r="C33" s="1">
        <v>0.5518356883449812</v>
      </c>
      <c r="D33" s="1">
        <v>0.32709738456373788</v>
      </c>
    </row>
    <row r="34" spans="1:4" x14ac:dyDescent="0.25">
      <c r="A34" s="1">
        <v>0.53894837037660182</v>
      </c>
      <c r="B34" s="1">
        <v>1.20370066522446</v>
      </c>
      <c r="C34" s="1">
        <v>5.5421613208410901E-2</v>
      </c>
      <c r="D34" s="1">
        <v>0.52681051057466355</v>
      </c>
    </row>
    <row r="35" spans="1:4" x14ac:dyDescent="0.25">
      <c r="A35" s="1">
        <v>0.90219145931769162</v>
      </c>
      <c r="B35" s="1">
        <v>1.8662037997273728E-2</v>
      </c>
      <c r="C35" s="1">
        <v>0.89822077089754937</v>
      </c>
      <c r="D35" s="1">
        <v>1.8096865749076816</v>
      </c>
    </row>
    <row r="36" spans="1:4" x14ac:dyDescent="0.25">
      <c r="A36" s="1">
        <v>1.9189155864296481</v>
      </c>
      <c r="B36" s="1">
        <v>2.939579306053929</v>
      </c>
      <c r="C36" s="1">
        <v>0.82039857173375652</v>
      </c>
      <c r="D36" s="1">
        <v>0.25592822046571245</v>
      </c>
    </row>
    <row r="37" spans="1:4" x14ac:dyDescent="0.25">
      <c r="A37" s="1">
        <v>-8.4517068899003789E-2</v>
      </c>
      <c r="B37" s="1">
        <v>0.87278442858951166</v>
      </c>
      <c r="C37" s="1">
        <v>0.66850795007171848</v>
      </c>
      <c r="D37" s="1">
        <v>1.2117679372539445</v>
      </c>
    </row>
    <row r="38" spans="1:4" x14ac:dyDescent="0.25">
      <c r="A38" s="1">
        <v>-0.52379505177668761</v>
      </c>
      <c r="B38" s="1">
        <v>-0.58763214130885899</v>
      </c>
      <c r="C38" s="1">
        <v>0.88116092410046698</v>
      </c>
      <c r="D38" s="1">
        <v>0.92416150395214702</v>
      </c>
    </row>
    <row r="39" spans="1:4" x14ac:dyDescent="0.25">
      <c r="A39" s="1">
        <v>0.67513838075683452</v>
      </c>
      <c r="B39" s="1">
        <v>0.66468521961360238</v>
      </c>
      <c r="C39" s="1">
        <v>0.66908780175176241</v>
      </c>
      <c r="D39" s="1">
        <v>0.6556596575823237</v>
      </c>
    </row>
    <row r="40" spans="1:4" x14ac:dyDescent="0.25">
      <c r="A40" s="1">
        <v>-0.38132384361233562</v>
      </c>
      <c r="B40" s="1">
        <v>1.9572318049322348</v>
      </c>
      <c r="C40" s="1">
        <v>0.43736075930051577</v>
      </c>
      <c r="D40" s="1">
        <v>2.978606524857326E-2</v>
      </c>
    </row>
    <row r="41" spans="1:4" x14ac:dyDescent="0.25">
      <c r="A41" s="1">
        <v>0.75761136031360365</v>
      </c>
      <c r="B41" s="1">
        <v>0.61702997097745538</v>
      </c>
      <c r="C41" s="1">
        <v>7.2023682363353374E-3</v>
      </c>
      <c r="D41" s="1">
        <v>1.6769310586870938</v>
      </c>
    </row>
    <row r="42" spans="1:4" x14ac:dyDescent="0.25">
      <c r="A42" s="1">
        <v>-1.4441866369452327</v>
      </c>
      <c r="B42" s="1">
        <v>0.34613583718601149</v>
      </c>
      <c r="C42" s="1">
        <v>0.36063722647785884</v>
      </c>
      <c r="D42" s="1">
        <v>6.1037018951994385E-5</v>
      </c>
    </row>
    <row r="43" spans="1:4" x14ac:dyDescent="0.25">
      <c r="A43" s="1">
        <v>-0.84723751569981687</v>
      </c>
      <c r="B43" s="1">
        <v>-0.3663839126820676</v>
      </c>
      <c r="C43" s="1">
        <v>0.55040131839960937</v>
      </c>
      <c r="D43" s="1">
        <v>0.51759392071291244</v>
      </c>
    </row>
    <row r="44" spans="1:4" x14ac:dyDescent="0.25">
      <c r="A44" s="1">
        <v>-1.5215709936455823</v>
      </c>
      <c r="B44" s="1">
        <v>1.3161153472319711</v>
      </c>
      <c r="C44" s="1">
        <v>0.41428876613666188</v>
      </c>
      <c r="D44" s="1">
        <v>1.663014618366039</v>
      </c>
    </row>
    <row r="45" spans="1:4" x14ac:dyDescent="0.25">
      <c r="A45" s="1">
        <v>-0.36287701732362621</v>
      </c>
      <c r="B45" s="1">
        <v>0.83629095368087292</v>
      </c>
      <c r="C45" s="1">
        <v>0.47370830408642844</v>
      </c>
      <c r="D45" s="1">
        <v>1.6557512131107517</v>
      </c>
    </row>
    <row r="46" spans="1:4" x14ac:dyDescent="0.25">
      <c r="A46" s="1">
        <v>-3.2479192668688484E-2</v>
      </c>
      <c r="B46" s="1">
        <v>1.5712536221835762</v>
      </c>
      <c r="C46" s="1">
        <v>0.99011200292977686</v>
      </c>
      <c r="D46" s="1">
        <v>1.8234199041718802</v>
      </c>
    </row>
    <row r="47" spans="1:4" x14ac:dyDescent="0.25">
      <c r="A47" s="1">
        <v>2.8117028705310076E-2</v>
      </c>
      <c r="B47" s="1">
        <v>0.36262611299753189</v>
      </c>
      <c r="C47" s="1">
        <v>0.913296914578692</v>
      </c>
      <c r="D47" s="1">
        <v>0.58479567857905823</v>
      </c>
    </row>
    <row r="48" spans="1:4" x14ac:dyDescent="0.25">
      <c r="A48" s="1">
        <v>-0.32271600503008813</v>
      </c>
      <c r="B48" s="1">
        <v>0.65382244226930197</v>
      </c>
      <c r="C48" s="1">
        <v>0.55806146427808467</v>
      </c>
      <c r="D48" s="1">
        <v>0.4008911404766991</v>
      </c>
    </row>
    <row r="49" spans="1:4" x14ac:dyDescent="0.25">
      <c r="A49" s="1">
        <v>2.1945015760138631</v>
      </c>
      <c r="B49" s="1">
        <v>1.2859383130271453</v>
      </c>
      <c r="C49" s="1">
        <v>0.38618121890926849</v>
      </c>
      <c r="D49" s="1">
        <v>1.9712515640736106</v>
      </c>
    </row>
    <row r="50" spans="1:4" x14ac:dyDescent="0.25">
      <c r="A50" s="1">
        <v>-1.7424827092327178</v>
      </c>
      <c r="B50" s="1">
        <v>0.66897121339570731</v>
      </c>
      <c r="C50" s="1">
        <v>9.8452711569566947E-2</v>
      </c>
      <c r="D50" s="1">
        <v>1.2463759269997254</v>
      </c>
    </row>
    <row r="51" spans="1:4" x14ac:dyDescent="0.25">
      <c r="A51" s="1">
        <v>-0.73647697718115523</v>
      </c>
      <c r="B51" s="1">
        <v>1.2122214937116951</v>
      </c>
      <c r="C51" s="1">
        <v>0.41999572740867336</v>
      </c>
      <c r="D51" s="1">
        <v>1.336466566972869</v>
      </c>
    </row>
    <row r="52" spans="1:4" x14ac:dyDescent="0.25">
      <c r="A52" s="1">
        <v>-2.5775807444006205</v>
      </c>
      <c r="B52" s="1">
        <v>-1.4738255888223648</v>
      </c>
      <c r="C52" s="1">
        <v>0.43519394512771997</v>
      </c>
      <c r="D52" s="1">
        <v>0.69759208960234387</v>
      </c>
    </row>
    <row r="53" spans="1:4" x14ac:dyDescent="0.25">
      <c r="A53" s="1">
        <v>1.4476700016530231</v>
      </c>
      <c r="B53" s="1">
        <v>0.93113533491850831</v>
      </c>
      <c r="C53" s="1">
        <v>0.8852809228797266</v>
      </c>
      <c r="D53" s="1">
        <v>0.58644367809076203</v>
      </c>
    </row>
    <row r="54" spans="1:4" x14ac:dyDescent="0.25">
      <c r="A54" s="1">
        <v>-1.2797636372852139</v>
      </c>
      <c r="B54" s="1">
        <v>1.246859599428717</v>
      </c>
      <c r="C54" s="1">
        <v>0.24289681691946166</v>
      </c>
      <c r="D54" s="1">
        <v>1.4042176580095829</v>
      </c>
    </row>
    <row r="55" spans="1:4" x14ac:dyDescent="0.25">
      <c r="A55" s="1">
        <v>-0.65357994571968447</v>
      </c>
      <c r="B55" s="1">
        <v>3.116494215442799</v>
      </c>
      <c r="C55" s="1">
        <v>0.96188238166447948</v>
      </c>
      <c r="D55" s="1">
        <v>1.2938016907254251</v>
      </c>
    </row>
    <row r="56" spans="1:4" x14ac:dyDescent="0.25">
      <c r="A56" s="1">
        <v>0.75771367846755311</v>
      </c>
      <c r="B56" s="1">
        <v>-0.52523170982021838</v>
      </c>
      <c r="C56" s="1">
        <v>0.18268379772331919</v>
      </c>
      <c r="D56" s="1">
        <v>0.20899075289162877</v>
      </c>
    </row>
    <row r="57" spans="1:4" x14ac:dyDescent="0.25">
      <c r="A57" s="1">
        <v>0.46671175368828699</v>
      </c>
      <c r="B57" s="1">
        <v>-0.55863290274282917</v>
      </c>
      <c r="C57" s="1">
        <v>0.62688070314645827</v>
      </c>
      <c r="D57" s="1">
        <v>1.8744468520157476</v>
      </c>
    </row>
    <row r="58" spans="1:4" x14ac:dyDescent="0.25">
      <c r="A58" s="1">
        <v>0.87460875874967314</v>
      </c>
      <c r="B58" s="1">
        <v>-1.3047687136568129</v>
      </c>
      <c r="C58" s="1">
        <v>0.75502792443617051</v>
      </c>
      <c r="D58" s="1">
        <v>0.15552232428968168</v>
      </c>
    </row>
    <row r="59" spans="1:4" x14ac:dyDescent="0.25">
      <c r="A59" s="1">
        <v>0.59574176702881232</v>
      </c>
      <c r="B59" s="1">
        <v>2.1722522685886361</v>
      </c>
      <c r="C59" s="1">
        <v>0.14630573442793054</v>
      </c>
      <c r="D59" s="1">
        <v>0.94808801538132881</v>
      </c>
    </row>
    <row r="60" spans="1:4" x14ac:dyDescent="0.25">
      <c r="A60" s="1">
        <v>-1.3718499758397229</v>
      </c>
      <c r="B60" s="1">
        <v>3.3743632482364774</v>
      </c>
      <c r="C60" s="1">
        <v>0.67220068971831415</v>
      </c>
      <c r="D60" s="1">
        <v>0.25916318247016817</v>
      </c>
    </row>
    <row r="61" spans="1:4" x14ac:dyDescent="0.25">
      <c r="A61" s="1">
        <v>-1.1157385415572207</v>
      </c>
      <c r="B61" s="1">
        <v>0.6100245880370494</v>
      </c>
      <c r="C61" s="1">
        <v>0.41474654377880182</v>
      </c>
      <c r="D61" s="1">
        <v>0.46967986083559676</v>
      </c>
    </row>
    <row r="62" spans="1:4" x14ac:dyDescent="0.25">
      <c r="A62" s="1">
        <v>0.69399447966134176</v>
      </c>
      <c r="B62" s="1">
        <v>-8.3980214549228549E-4</v>
      </c>
      <c r="C62" s="1">
        <v>0.46830652790917693</v>
      </c>
      <c r="D62" s="1">
        <v>0.7771843623157445</v>
      </c>
    </row>
    <row r="63" spans="1:4" x14ac:dyDescent="0.25">
      <c r="A63" s="1">
        <v>0.322636424243683</v>
      </c>
      <c r="B63" s="1">
        <v>1.5479932951857336</v>
      </c>
      <c r="C63" s="1">
        <v>0.23883785515915404</v>
      </c>
      <c r="D63" s="1">
        <v>1.9270607623523668</v>
      </c>
    </row>
    <row r="64" spans="1:4" x14ac:dyDescent="0.25">
      <c r="A64" s="1">
        <v>-0.93983771876082756</v>
      </c>
      <c r="B64" s="1">
        <v>1.6589880285901017</v>
      </c>
      <c r="C64" s="1">
        <v>0.30875576036866359</v>
      </c>
      <c r="D64" s="1">
        <v>0.59114352855006558</v>
      </c>
    </row>
    <row r="65" spans="1:4" x14ac:dyDescent="0.25">
      <c r="A65" s="1">
        <v>-0.24094788386719301</v>
      </c>
      <c r="B65" s="1">
        <v>0.14793306743376888</v>
      </c>
      <c r="C65" s="1">
        <v>0.92846461378826262</v>
      </c>
      <c r="D65" s="1">
        <v>0.26483962523270366</v>
      </c>
    </row>
    <row r="66" spans="1:4" x14ac:dyDescent="0.25">
      <c r="A66" s="1">
        <v>0.13153567124390975</v>
      </c>
      <c r="B66" s="1">
        <v>1.8092911230050959</v>
      </c>
      <c r="C66" s="1">
        <v>0.1588183233130894</v>
      </c>
      <c r="D66" s="1">
        <v>1.2251350444044313</v>
      </c>
    </row>
    <row r="67" spans="1:4" x14ac:dyDescent="0.25">
      <c r="A67" s="1">
        <v>0.55779764807084575</v>
      </c>
      <c r="B67" s="1">
        <v>1.6602249413845129</v>
      </c>
      <c r="C67" s="1">
        <v>0.96642963957640304</v>
      </c>
      <c r="D67" s="1">
        <v>0.46156193731498152</v>
      </c>
    </row>
    <row r="68" spans="1:4" x14ac:dyDescent="0.25">
      <c r="A68" s="1">
        <v>0.1387149950460298</v>
      </c>
      <c r="B68" s="1">
        <v>0.79254880599910393</v>
      </c>
      <c r="C68" s="1">
        <v>0.24607074190496536</v>
      </c>
      <c r="D68" s="1">
        <v>1.2162236396374402</v>
      </c>
    </row>
    <row r="69" spans="1:4" x14ac:dyDescent="0.25">
      <c r="A69" s="1">
        <v>-0.91096126197953708</v>
      </c>
      <c r="B69" s="1">
        <v>-0.54815097630489618</v>
      </c>
      <c r="C69" s="1">
        <v>0.20365001373332928</v>
      </c>
      <c r="D69" s="1">
        <v>0.11401715140232552</v>
      </c>
    </row>
    <row r="70" spans="1:4" x14ac:dyDescent="0.25">
      <c r="A70" s="1">
        <v>1.8848459149012342</v>
      </c>
      <c r="B70" s="1">
        <v>2.012776920106262</v>
      </c>
      <c r="C70" s="1">
        <v>0.72994170964690086</v>
      </c>
      <c r="D70" s="1">
        <v>1.2741477706228828</v>
      </c>
    </row>
    <row r="71" spans="1:4" x14ac:dyDescent="0.25">
      <c r="A71" s="1">
        <v>0.4871981218457222</v>
      </c>
      <c r="B71" s="1">
        <v>1.7634344001417048</v>
      </c>
      <c r="C71" s="1">
        <v>8.8320566423535876E-2</v>
      </c>
      <c r="D71" s="1">
        <v>1.2162846766563922</v>
      </c>
    </row>
    <row r="72" spans="1:4" x14ac:dyDescent="0.25">
      <c r="A72" s="1">
        <v>7.2238890425069258E-2</v>
      </c>
      <c r="B72" s="1">
        <v>0.64951484798802994</v>
      </c>
      <c r="C72" s="1">
        <v>0.29853205969420454</v>
      </c>
      <c r="D72" s="1">
        <v>1.1726432081057161</v>
      </c>
    </row>
    <row r="73" spans="1:4" x14ac:dyDescent="0.25">
      <c r="A73" s="1">
        <v>0.82984115579165518</v>
      </c>
      <c r="B73" s="1">
        <v>0.30921376289916225</v>
      </c>
      <c r="C73" s="1">
        <v>2.0325327311014132E-2</v>
      </c>
      <c r="D73" s="1">
        <v>0.80550553910946987</v>
      </c>
    </row>
    <row r="74" spans="1:4" x14ac:dyDescent="0.25">
      <c r="A74" s="1">
        <v>0.86200770965660922</v>
      </c>
      <c r="B74" s="1">
        <v>1.8626716407889035</v>
      </c>
      <c r="C74" s="1">
        <v>0.67226172673726614</v>
      </c>
      <c r="D74" s="1">
        <v>1.8494216742454299</v>
      </c>
    </row>
    <row r="75" spans="1:4" x14ac:dyDescent="0.25">
      <c r="A75" s="1">
        <v>-0.63653146753495093</v>
      </c>
      <c r="B75" s="1">
        <v>1.3468278464424657</v>
      </c>
      <c r="C75" s="1">
        <v>0.14096499526963102</v>
      </c>
      <c r="D75" s="1">
        <v>0.54560991241187784</v>
      </c>
    </row>
    <row r="76" spans="1:4" x14ac:dyDescent="0.25">
      <c r="A76" s="1">
        <v>-0.92319169198162854</v>
      </c>
      <c r="B76" s="1">
        <v>1.556278791918885</v>
      </c>
      <c r="C76" s="1">
        <v>0.33198034607989746</v>
      </c>
      <c r="D76" s="1">
        <v>1.0076601458784753</v>
      </c>
    </row>
    <row r="77" spans="1:4" x14ac:dyDescent="0.25">
      <c r="A77" s="1">
        <v>1.1111887943116017</v>
      </c>
      <c r="B77" s="1">
        <v>3.08588971872814</v>
      </c>
      <c r="C77" s="1">
        <v>0.85555589465010529</v>
      </c>
      <c r="D77" s="1">
        <v>0.86672566911832027</v>
      </c>
    </row>
    <row r="78" spans="1:4" x14ac:dyDescent="0.25">
      <c r="A78" s="1">
        <v>-1.2011787475785241</v>
      </c>
      <c r="B78" s="1">
        <v>1.2733690962486435</v>
      </c>
      <c r="C78" s="1">
        <v>0.83043916135135964</v>
      </c>
      <c r="D78" s="1">
        <v>1.8615680410168767</v>
      </c>
    </row>
    <row r="79" spans="1:4" x14ac:dyDescent="0.25">
      <c r="A79" s="1">
        <v>-1.5588921087328345</v>
      </c>
      <c r="B79" s="1">
        <v>-0.10665951069677249</v>
      </c>
      <c r="C79" s="1">
        <v>0.26267281105990781</v>
      </c>
      <c r="D79" s="1">
        <v>1.238074892422254</v>
      </c>
    </row>
    <row r="80" spans="1:4" x14ac:dyDescent="0.25">
      <c r="A80" s="1">
        <v>0.7113249012036249</v>
      </c>
      <c r="B80" s="1">
        <v>1.4796322627953487</v>
      </c>
      <c r="C80" s="1">
        <v>0.41434980315561387</v>
      </c>
      <c r="D80" s="1">
        <v>0.79403057954649492</v>
      </c>
    </row>
    <row r="81" spans="1:4" x14ac:dyDescent="0.25">
      <c r="A81" s="1">
        <v>0.63840616348898038</v>
      </c>
      <c r="B81" s="1">
        <v>-0.22853862194460817</v>
      </c>
      <c r="C81" s="1">
        <v>0.55696279793694881</v>
      </c>
      <c r="D81" s="1">
        <v>1.7639088106936858</v>
      </c>
    </row>
    <row r="82" spans="1:4" x14ac:dyDescent="0.25">
      <c r="A82" s="1">
        <v>2.2056883608456701</v>
      </c>
      <c r="B82" s="1">
        <v>1.5655897439282853</v>
      </c>
      <c r="C82" s="1">
        <v>7.8127384258552812E-3</v>
      </c>
      <c r="D82" s="1">
        <v>0.85836359752189706</v>
      </c>
    </row>
    <row r="83" spans="1:4" x14ac:dyDescent="0.25">
      <c r="A83" s="1">
        <v>1.4437546269618906</v>
      </c>
      <c r="B83" s="1">
        <v>0.84349756232404616</v>
      </c>
      <c r="C83" s="1">
        <v>0.50492873928037352</v>
      </c>
      <c r="D83" s="1">
        <v>1.8116397595141454</v>
      </c>
    </row>
    <row r="84" spans="1:4" x14ac:dyDescent="0.25">
      <c r="A84" s="1">
        <v>1.3039039004070219</v>
      </c>
      <c r="B84" s="1">
        <v>1.2988713276863564</v>
      </c>
      <c r="C84" s="1">
        <v>0.50700399792474138</v>
      </c>
      <c r="D84" s="1">
        <v>0.49464400158696248</v>
      </c>
    </row>
    <row r="85" spans="1:4" x14ac:dyDescent="0.25">
      <c r="A85" s="1">
        <v>0.1129603788285749</v>
      </c>
      <c r="B85" s="1">
        <v>1.3570823992049554</v>
      </c>
      <c r="C85" s="1">
        <v>0.39310892056031982</v>
      </c>
      <c r="D85" s="1">
        <v>5.8290353099154639E-2</v>
      </c>
    </row>
    <row r="86" spans="1:4" x14ac:dyDescent="0.25">
      <c r="A86" s="1">
        <v>1.9508661353029311E-3</v>
      </c>
      <c r="B86" s="1">
        <v>1.1313037500949576</v>
      </c>
      <c r="C86" s="1">
        <v>0.44013794366283149</v>
      </c>
      <c r="D86" s="1">
        <v>0.80520035401470991</v>
      </c>
    </row>
    <row r="87" spans="1:4" x14ac:dyDescent="0.25">
      <c r="A87" s="1">
        <v>0.45370143197942525</v>
      </c>
      <c r="B87" s="1">
        <v>0.72806108416989446</v>
      </c>
      <c r="C87" s="1">
        <v>0.53593554490798667</v>
      </c>
      <c r="D87" s="1">
        <v>0.42182683797723319</v>
      </c>
    </row>
    <row r="88" spans="1:4" x14ac:dyDescent="0.25">
      <c r="A88" s="1">
        <v>-2.5514736989862286E-2</v>
      </c>
      <c r="B88" s="1">
        <v>-0.34736637846799567</v>
      </c>
      <c r="C88" s="1">
        <v>0.97872859889523001</v>
      </c>
      <c r="D88" s="1">
        <v>0.48738059633167519</v>
      </c>
    </row>
    <row r="89" spans="1:4" x14ac:dyDescent="0.25">
      <c r="A89" s="1">
        <v>-1.0546750672801863</v>
      </c>
      <c r="B89" s="1">
        <v>3.1208234102232382</v>
      </c>
      <c r="C89" s="1">
        <v>0.63719595934934536</v>
      </c>
      <c r="D89" s="1">
        <v>1.0826136051515245</v>
      </c>
    </row>
    <row r="90" spans="1:4" x14ac:dyDescent="0.25">
      <c r="A90" s="1">
        <v>-1.7748061509337276</v>
      </c>
      <c r="B90" s="1">
        <v>2.5976957001839764</v>
      </c>
      <c r="C90" s="1">
        <v>0.66972869045075833</v>
      </c>
      <c r="D90" s="1">
        <v>1.3070467238380077</v>
      </c>
    </row>
    <row r="91" spans="1:4" x14ac:dyDescent="0.25">
      <c r="A91" s="1">
        <v>0.82833139458671212</v>
      </c>
      <c r="B91" s="1">
        <v>2.0488224688742775</v>
      </c>
      <c r="C91" s="1">
        <v>0.14340647602771081</v>
      </c>
      <c r="D91" s="1">
        <v>0.44642475661488695</v>
      </c>
    </row>
    <row r="92" spans="1:4" x14ac:dyDescent="0.25">
      <c r="A92" s="1">
        <v>0.44422449718695134</v>
      </c>
      <c r="B92" s="1">
        <v>-0.47799710248364136</v>
      </c>
      <c r="C92" s="1">
        <v>0.72286141544846949</v>
      </c>
      <c r="D92" s="1">
        <v>1.0621051667836543</v>
      </c>
    </row>
    <row r="93" spans="1:4" x14ac:dyDescent="0.25">
      <c r="A93" s="1">
        <v>0.61790615291101858</v>
      </c>
      <c r="B93" s="1">
        <v>-0.11730741991777904</v>
      </c>
      <c r="C93" s="1">
        <v>0.34000671407208471</v>
      </c>
      <c r="D93" s="1">
        <v>1.6985381633960996</v>
      </c>
    </row>
    <row r="94" spans="1:4" x14ac:dyDescent="0.25">
      <c r="A94" s="1">
        <v>0.21347318579501007</v>
      </c>
      <c r="B94" s="1">
        <v>1.5326774044078775</v>
      </c>
      <c r="C94" s="1">
        <v>0.8511917477950377</v>
      </c>
      <c r="D94" s="1">
        <v>1.5840327158421583</v>
      </c>
    </row>
    <row r="95" spans="1:4" x14ac:dyDescent="0.25">
      <c r="A95" s="1">
        <v>-1.0269309314026032</v>
      </c>
      <c r="B95" s="1">
        <v>1.0735428784537362</v>
      </c>
      <c r="C95" s="1">
        <v>0.44199957274086732</v>
      </c>
      <c r="D95" s="1">
        <v>1.8075502792443616</v>
      </c>
    </row>
    <row r="96" spans="1:4" x14ac:dyDescent="0.25">
      <c r="A96" s="1">
        <v>1.2381951819406822</v>
      </c>
      <c r="B96" s="1">
        <v>0.99101191860972904</v>
      </c>
      <c r="C96" s="1">
        <v>0.15948973052156132</v>
      </c>
      <c r="D96" s="1">
        <v>0.70314645832697531</v>
      </c>
    </row>
    <row r="97" spans="1:4" x14ac:dyDescent="0.25">
      <c r="A97" s="1">
        <v>-0.31121317078941502</v>
      </c>
      <c r="B97" s="1">
        <v>1.1612283995200414</v>
      </c>
      <c r="C97" s="1">
        <v>0.44886623737296671</v>
      </c>
      <c r="D97" s="1">
        <v>0.69972838526566361</v>
      </c>
    </row>
    <row r="98" spans="1:4" x14ac:dyDescent="0.25">
      <c r="A98" s="1">
        <v>-0.83992176769243088</v>
      </c>
      <c r="B98" s="1">
        <v>-0.88169906323309988</v>
      </c>
      <c r="C98" s="1">
        <v>2.0172734763634143E-2</v>
      </c>
      <c r="D98" s="1">
        <v>1.5141453291421247</v>
      </c>
    </row>
    <row r="99" spans="1:4" x14ac:dyDescent="0.25">
      <c r="A99" s="1">
        <v>-0.82112819654867053</v>
      </c>
      <c r="B99" s="1">
        <v>0.74327010932029225</v>
      </c>
      <c r="C99" s="1">
        <v>0.1923886837366863</v>
      </c>
      <c r="D99" s="1">
        <v>1.0951261940366832</v>
      </c>
    </row>
    <row r="100" spans="1:4" x14ac:dyDescent="0.25">
      <c r="A100" s="1">
        <v>-0.42899273466900922</v>
      </c>
      <c r="B100" s="1">
        <v>6.2063125165877864E-2</v>
      </c>
      <c r="C100" s="1">
        <v>0.90356151005584884</v>
      </c>
      <c r="D100" s="1">
        <v>1.9699087496566667</v>
      </c>
    </row>
    <row r="101" spans="1:4" x14ac:dyDescent="0.25">
      <c r="A101" s="1">
        <v>-0.45336150833463762</v>
      </c>
      <c r="B101" s="1">
        <v>2.4366525176446885E-3</v>
      </c>
      <c r="C101" s="1">
        <v>0.92818994720297865</v>
      </c>
      <c r="D101" s="1">
        <v>0.42121646778771327</v>
      </c>
    </row>
  </sheetData>
  <phoneticPr fontId="3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A1986-F711-41C8-82E9-9803E90B94A1}">
  <dimension ref="B1:M152"/>
  <sheetViews>
    <sheetView workbookViewId="0">
      <selection activeCell="H10" sqref="H10"/>
    </sheetView>
  </sheetViews>
  <sheetFormatPr defaultRowHeight="13.2" x14ac:dyDescent="0.25"/>
  <cols>
    <col min="2" max="2" width="39.6640625" bestFit="1" customWidth="1"/>
    <col min="3" max="12" width="10.88671875" customWidth="1"/>
  </cols>
  <sheetData>
    <row r="1" spans="2:13" x14ac:dyDescent="0.25">
      <c r="B1" s="8" t="s">
        <v>19</v>
      </c>
      <c r="C1" s="7" t="s">
        <v>0</v>
      </c>
      <c r="D1" s="7" t="s">
        <v>1</v>
      </c>
      <c r="E1" s="7" t="s">
        <v>2</v>
      </c>
      <c r="F1" s="7" t="s">
        <v>3</v>
      </c>
    </row>
    <row r="2" spans="2:13" x14ac:dyDescent="0.25">
      <c r="B2" s="4" t="s">
        <v>4</v>
      </c>
      <c r="C2" s="21">
        <f>MIN(_vib1)</f>
        <v>-2.5775807444006205</v>
      </c>
      <c r="D2" s="21">
        <f>MIN(_vib2)</f>
        <v>-1.4738255888223648</v>
      </c>
      <c r="E2" s="21">
        <f>MIN(_vib3)</f>
        <v>7.2023682363353374E-3</v>
      </c>
      <c r="F2" s="25">
        <f>MIN(_vib4)</f>
        <v>6.1037018951994385E-5</v>
      </c>
    </row>
    <row r="3" spans="2:13" x14ac:dyDescent="0.25">
      <c r="B3" s="4" t="s">
        <v>5</v>
      </c>
      <c r="C3" s="21">
        <f>MAX(_vib1)</f>
        <v>2.3756547307129949</v>
      </c>
      <c r="D3" s="21">
        <f>MAX(_vib2)</f>
        <v>3.3743632482364774</v>
      </c>
      <c r="E3" s="21">
        <f>MAX(_vib3)</f>
        <v>0.99807733390301223</v>
      </c>
      <c r="F3" s="25">
        <f>MAX(_vib4)</f>
        <v>1.9958494827112643</v>
      </c>
    </row>
    <row r="4" spans="2:13" x14ac:dyDescent="0.25">
      <c r="B4" s="4" t="s">
        <v>6</v>
      </c>
      <c r="C4" s="21">
        <f>C3-C2</f>
        <v>4.9532354751136154</v>
      </c>
      <c r="D4" s="21">
        <f>D3-D2</f>
        <v>4.8481888370588422</v>
      </c>
      <c r="E4" s="21">
        <f>E3-E2</f>
        <v>0.99087496566667688</v>
      </c>
      <c r="F4" s="25">
        <f>F3-F2</f>
        <v>1.9957884456923123</v>
      </c>
    </row>
    <row r="5" spans="2:13" x14ac:dyDescent="0.25">
      <c r="B5" s="4" t="s">
        <v>7</v>
      </c>
      <c r="C5" s="21">
        <f>AVERAGE(_vib1)</f>
        <v>-4.0484940200258279E-2</v>
      </c>
      <c r="D5" s="21">
        <f>AVERAGE(_vib2)</f>
        <v>0.96523359868660918</v>
      </c>
      <c r="E5" s="21">
        <f>AVERAGE(_vib3)</f>
        <v>0.47886806848353525</v>
      </c>
      <c r="F5" s="25">
        <f>AVERAGE(_vib4)</f>
        <v>1.0064632099368269</v>
      </c>
    </row>
    <row r="6" spans="2:13" x14ac:dyDescent="0.25">
      <c r="B6" s="4" t="s">
        <v>9</v>
      </c>
      <c r="C6" s="21">
        <f>_xlfn.VAR.S(_vib1)</f>
        <v>1.1785880673081008</v>
      </c>
      <c r="D6" s="21">
        <f>_xlfn.VAR.S(_vib2)</f>
        <v>1.0125296397261989</v>
      </c>
      <c r="E6" s="21">
        <f>_xlfn.VAR.S(_vib3)</f>
        <v>7.9478718167789189E-2</v>
      </c>
      <c r="F6" s="25">
        <f>_xlfn.VAR.S(_vib4)</f>
        <v>0.33337199500748316</v>
      </c>
    </row>
    <row r="7" spans="2:13" x14ac:dyDescent="0.25">
      <c r="B7" s="4" t="s">
        <v>8</v>
      </c>
      <c r="C7" s="21">
        <f>STDEV(_vib1)</f>
        <v>1.085627959896069</v>
      </c>
      <c r="D7" s="21">
        <f>STDEV(_vib2)</f>
        <v>1.0062453178654791</v>
      </c>
      <c r="E7" s="21">
        <f>STDEV(_vib3)</f>
        <v>0.28191970163113678</v>
      </c>
      <c r="F7" s="25">
        <f>STDEV(_vib4)</f>
        <v>0.57738375021079624</v>
      </c>
    </row>
    <row r="8" spans="2:13" x14ac:dyDescent="0.25">
      <c r="B8" s="4" t="s">
        <v>57</v>
      </c>
      <c r="C8" s="21">
        <f>C4/10</f>
        <v>0.49532354751136154</v>
      </c>
      <c r="D8" s="21">
        <f>D4/10</f>
        <v>0.48481888370588422</v>
      </c>
      <c r="E8" s="21">
        <f>E4/10</f>
        <v>9.9087496566667682E-2</v>
      </c>
      <c r="F8" s="25">
        <f>F4/10</f>
        <v>0.19957884456923122</v>
      </c>
    </row>
    <row r="9" spans="2:13" x14ac:dyDescent="0.25">
      <c r="B9" s="23"/>
      <c r="C9" s="24"/>
      <c r="D9" s="24"/>
      <c r="E9" s="24"/>
      <c r="F9" s="24"/>
      <c r="G9" s="23"/>
    </row>
    <row r="10" spans="2:13" x14ac:dyDescent="0.25">
      <c r="B10" s="5" t="s">
        <v>41</v>
      </c>
      <c r="D10" s="26" t="s">
        <v>58</v>
      </c>
    </row>
    <row r="12" spans="2:13" ht="16.8" x14ac:dyDescent="0.35">
      <c r="B12" s="8" t="s">
        <v>11</v>
      </c>
      <c r="C12" s="8" t="s">
        <v>12</v>
      </c>
      <c r="D12" s="8" t="s">
        <v>13</v>
      </c>
      <c r="E12" s="8" t="s">
        <v>33</v>
      </c>
      <c r="F12" s="8" t="s">
        <v>32</v>
      </c>
      <c r="G12" s="8" t="s">
        <v>14</v>
      </c>
      <c r="H12" s="8" t="s">
        <v>15</v>
      </c>
      <c r="I12" s="8" t="s">
        <v>17</v>
      </c>
      <c r="J12" s="8" t="s">
        <v>16</v>
      </c>
      <c r="K12" s="8" t="s">
        <v>18</v>
      </c>
      <c r="L12" s="8" t="s">
        <v>35</v>
      </c>
    </row>
    <row r="13" spans="2:13" x14ac:dyDescent="0.25">
      <c r="B13" s="6">
        <v>1</v>
      </c>
      <c r="C13" s="9">
        <f>F2</f>
        <v>6.1037018951994385E-5</v>
      </c>
      <c r="D13" s="9">
        <f>C13+F8</f>
        <v>0.19963988158818322</v>
      </c>
      <c r="E13" s="9">
        <f t="shared" ref="E13:E22" si="0">FREQUENCY(_vib4,D13)</f>
        <v>9</v>
      </c>
      <c r="F13" s="9">
        <f>E13</f>
        <v>9</v>
      </c>
      <c r="G13" s="9">
        <f>(C13-$F$5)/$F$7</f>
        <v>-1.7430386160858335</v>
      </c>
      <c r="H13" s="9">
        <f>(D13-$F$5)/$F$7</f>
        <v>-1.3973779623241591</v>
      </c>
      <c r="I13" s="9">
        <f>_xlfn.NORM.S.DIST(G13,1)</f>
        <v>4.066343484870194E-2</v>
      </c>
      <c r="J13" s="9">
        <f>_xlfn.NORM.S.DIST(H13,1)</f>
        <v>8.1149971293179357E-2</v>
      </c>
      <c r="K13" s="9">
        <f>J13-I13</f>
        <v>4.0486536444477417E-2</v>
      </c>
      <c r="L13" s="10">
        <f>K13*COUNT(_vib4)</f>
        <v>4.0486536444477412</v>
      </c>
      <c r="M13">
        <f>(F13-L13)^2/L13</f>
        <v>6.0553045248168491</v>
      </c>
    </row>
    <row r="14" spans="2:13" x14ac:dyDescent="0.25">
      <c r="B14" s="6">
        <v>2</v>
      </c>
      <c r="C14" s="9">
        <f>D13</f>
        <v>0.19963988158818322</v>
      </c>
      <c r="D14" s="9">
        <f>C14+$F$8</f>
        <v>0.39921872615741444</v>
      </c>
      <c r="E14" s="9">
        <f t="shared" si="0"/>
        <v>16</v>
      </c>
      <c r="F14" s="9">
        <f>E14-E13</f>
        <v>7</v>
      </c>
      <c r="G14" s="9">
        <f t="shared" ref="G14:G22" si="1">(C14-$F$5)/$F$7</f>
        <v>-1.3973779623241591</v>
      </c>
      <c r="H14" s="9">
        <f t="shared" ref="H14:H22" si="2">(D14-$F$5)/$F$7</f>
        <v>-1.0517173085624845</v>
      </c>
      <c r="I14" s="9">
        <f t="shared" ref="I14:J22" si="3">_xlfn.NORM.S.DIST(G14,1)</f>
        <v>8.1149971293179357E-2</v>
      </c>
      <c r="J14" s="9">
        <f t="shared" si="3"/>
        <v>0.14646463371450472</v>
      </c>
      <c r="K14" s="9">
        <f t="shared" ref="K14:K22" si="4">J14-I14</f>
        <v>6.5314662421325359E-2</v>
      </c>
      <c r="L14" s="10">
        <f t="shared" ref="L14:L22" si="5">K14*COUNT(_vib4)</f>
        <v>6.5314662421325362</v>
      </c>
      <c r="M14">
        <f t="shared" ref="M14:M22" si="6">(F14-L14)^2/L14</f>
        <v>3.3610199321757836E-2</v>
      </c>
    </row>
    <row r="15" spans="2:13" x14ac:dyDescent="0.25">
      <c r="B15" s="6">
        <v>3</v>
      </c>
      <c r="C15" s="9">
        <f t="shared" ref="C15:C22" si="7">D14</f>
        <v>0.39921872615741444</v>
      </c>
      <c r="D15" s="9">
        <f t="shared" ref="D15:D22" si="8">C15+$F$8</f>
        <v>0.59879757072664563</v>
      </c>
      <c r="E15" s="9">
        <f t="shared" si="0"/>
        <v>30</v>
      </c>
      <c r="F15" s="9">
        <f t="shared" ref="F15:F22" si="9">E15-E14</f>
        <v>14</v>
      </c>
      <c r="G15" s="9">
        <f t="shared" si="1"/>
        <v>-1.0517173085624845</v>
      </c>
      <c r="H15" s="9">
        <f t="shared" si="2"/>
        <v>-0.70605665480081004</v>
      </c>
      <c r="I15" s="9">
        <f t="shared" si="3"/>
        <v>0.14646463371450472</v>
      </c>
      <c r="J15" s="9">
        <f t="shared" si="3"/>
        <v>0.24007645285585583</v>
      </c>
      <c r="K15" s="9">
        <f t="shared" si="4"/>
        <v>9.361181914135111E-2</v>
      </c>
      <c r="L15" s="10">
        <f t="shared" si="5"/>
        <v>9.3611819141351109</v>
      </c>
      <c r="M15">
        <f t="shared" si="6"/>
        <v>2.298709012507778</v>
      </c>
    </row>
    <row r="16" spans="2:13" x14ac:dyDescent="0.25">
      <c r="B16" s="6">
        <v>4</v>
      </c>
      <c r="C16" s="9">
        <f t="shared" si="7"/>
        <v>0.59879757072664563</v>
      </c>
      <c r="D16" s="9">
        <f t="shared" si="8"/>
        <v>0.79837641529587688</v>
      </c>
      <c r="E16" s="9">
        <f t="shared" si="0"/>
        <v>41</v>
      </c>
      <c r="F16" s="9">
        <f t="shared" si="9"/>
        <v>11</v>
      </c>
      <c r="G16" s="9">
        <f t="shared" si="1"/>
        <v>-0.70605665480081004</v>
      </c>
      <c r="H16" s="9">
        <f t="shared" si="2"/>
        <v>-0.36039600103913544</v>
      </c>
      <c r="I16" s="9">
        <f t="shared" si="3"/>
        <v>0.24007645285585583</v>
      </c>
      <c r="J16" s="9">
        <f t="shared" si="3"/>
        <v>0.35927550835149036</v>
      </c>
      <c r="K16" s="9">
        <f t="shared" si="4"/>
        <v>0.11919905549563453</v>
      </c>
      <c r="L16" s="10">
        <f t="shared" si="5"/>
        <v>11.919905549563452</v>
      </c>
      <c r="M16">
        <f t="shared" si="6"/>
        <v>7.0992695084620805E-2</v>
      </c>
    </row>
    <row r="17" spans="2:13" x14ac:dyDescent="0.25">
      <c r="B17" s="6">
        <v>5</v>
      </c>
      <c r="C17" s="9">
        <f t="shared" si="7"/>
        <v>0.79837641529587688</v>
      </c>
      <c r="D17" s="9">
        <f t="shared" si="8"/>
        <v>0.99795525986510814</v>
      </c>
      <c r="E17" s="9">
        <f t="shared" si="0"/>
        <v>49</v>
      </c>
      <c r="F17" s="9">
        <f t="shared" si="9"/>
        <v>8</v>
      </c>
      <c r="G17" s="9">
        <f t="shared" si="1"/>
        <v>-0.36039600103913544</v>
      </c>
      <c r="H17" s="9">
        <f t="shared" si="2"/>
        <v>-1.4735347277460837E-2</v>
      </c>
      <c r="I17" s="9">
        <f t="shared" si="3"/>
        <v>0.35927550835149036</v>
      </c>
      <c r="J17" s="9">
        <f t="shared" si="3"/>
        <v>0.49412165968318145</v>
      </c>
      <c r="K17" s="9">
        <f t="shared" si="4"/>
        <v>0.13484615133169109</v>
      </c>
      <c r="L17" s="10">
        <f t="shared" si="5"/>
        <v>13.484615133169109</v>
      </c>
      <c r="M17">
        <f t="shared" si="6"/>
        <v>2.2307646797419625</v>
      </c>
    </row>
    <row r="18" spans="2:13" x14ac:dyDescent="0.25">
      <c r="B18" s="6">
        <v>6</v>
      </c>
      <c r="C18" s="9">
        <f t="shared" si="7"/>
        <v>0.99795525986510814</v>
      </c>
      <c r="D18" s="9">
        <f t="shared" si="8"/>
        <v>1.1975341044343393</v>
      </c>
      <c r="E18" s="9">
        <f t="shared" si="0"/>
        <v>60</v>
      </c>
      <c r="F18" s="9">
        <f t="shared" si="9"/>
        <v>11</v>
      </c>
      <c r="G18" s="9">
        <f t="shared" si="1"/>
        <v>-1.4735347277460837E-2</v>
      </c>
      <c r="H18" s="9">
        <f t="shared" si="2"/>
        <v>0.33092530648421359</v>
      </c>
      <c r="I18" s="9">
        <f t="shared" si="3"/>
        <v>0.49412165968318145</v>
      </c>
      <c r="J18" s="9">
        <f t="shared" si="3"/>
        <v>0.62964954693940467</v>
      </c>
      <c r="K18" s="9">
        <f t="shared" si="4"/>
        <v>0.13552788725622322</v>
      </c>
      <c r="L18" s="10">
        <f t="shared" si="5"/>
        <v>13.552788725622323</v>
      </c>
      <c r="M18">
        <f t="shared" si="6"/>
        <v>0.48084054209036631</v>
      </c>
    </row>
    <row r="19" spans="2:13" x14ac:dyDescent="0.25">
      <c r="B19" s="6">
        <v>7</v>
      </c>
      <c r="C19" s="9">
        <f t="shared" si="7"/>
        <v>1.1975341044343393</v>
      </c>
      <c r="D19" s="9">
        <f t="shared" si="8"/>
        <v>1.3971129490035705</v>
      </c>
      <c r="E19" s="9">
        <f t="shared" si="0"/>
        <v>72</v>
      </c>
      <c r="F19" s="9">
        <f t="shared" si="9"/>
        <v>12</v>
      </c>
      <c r="G19" s="9">
        <f t="shared" si="1"/>
        <v>0.33092530648421359</v>
      </c>
      <c r="H19" s="9">
        <f t="shared" si="2"/>
        <v>0.67658596024588813</v>
      </c>
      <c r="I19" s="9">
        <f t="shared" si="3"/>
        <v>0.62964954693940467</v>
      </c>
      <c r="J19" s="9">
        <f t="shared" si="3"/>
        <v>0.75066565527096119</v>
      </c>
      <c r="K19" s="9">
        <f t="shared" si="4"/>
        <v>0.12101610833155652</v>
      </c>
      <c r="L19" s="10">
        <f t="shared" si="5"/>
        <v>12.101610833155652</v>
      </c>
      <c r="M19">
        <f t="shared" si="6"/>
        <v>8.5317248727733482E-4</v>
      </c>
    </row>
    <row r="20" spans="2:13" x14ac:dyDescent="0.25">
      <c r="B20" s="6">
        <v>8</v>
      </c>
      <c r="C20" s="9">
        <f t="shared" si="7"/>
        <v>1.3971129490035705</v>
      </c>
      <c r="D20" s="9">
        <f t="shared" si="8"/>
        <v>1.5966917935728018</v>
      </c>
      <c r="E20" s="9">
        <f t="shared" si="0"/>
        <v>80</v>
      </c>
      <c r="F20" s="9">
        <f t="shared" si="9"/>
        <v>8</v>
      </c>
      <c r="G20" s="9">
        <f t="shared" si="1"/>
        <v>0.67658596024588813</v>
      </c>
      <c r="H20" s="9">
        <f t="shared" si="2"/>
        <v>1.0222466140075628</v>
      </c>
      <c r="I20" s="9">
        <f t="shared" si="3"/>
        <v>0.75066565527096119</v>
      </c>
      <c r="J20" s="9">
        <f t="shared" si="3"/>
        <v>0.8466679032071931</v>
      </c>
      <c r="K20" s="9">
        <f t="shared" si="4"/>
        <v>9.600224793623191E-2</v>
      </c>
      <c r="L20" s="10">
        <f t="shared" si="5"/>
        <v>9.600224793623191</v>
      </c>
      <c r="M20">
        <f t="shared" si="6"/>
        <v>0.266735357262395</v>
      </c>
    </row>
    <row r="21" spans="2:13" x14ac:dyDescent="0.25">
      <c r="B21" s="6">
        <v>9</v>
      </c>
      <c r="C21" s="9">
        <f t="shared" si="7"/>
        <v>1.5966917935728018</v>
      </c>
      <c r="D21" s="9">
        <f t="shared" si="8"/>
        <v>1.796270638142033</v>
      </c>
      <c r="E21" s="9">
        <f t="shared" si="0"/>
        <v>85</v>
      </c>
      <c r="F21" s="9">
        <f t="shared" si="9"/>
        <v>5</v>
      </c>
      <c r="G21" s="9">
        <f t="shared" si="1"/>
        <v>1.0222466140075628</v>
      </c>
      <c r="H21" s="9">
        <f t="shared" si="2"/>
        <v>1.3679072677692374</v>
      </c>
      <c r="I21" s="9">
        <f t="shared" si="3"/>
        <v>0.8466679032071931</v>
      </c>
      <c r="J21" s="9">
        <f t="shared" si="3"/>
        <v>0.91432944772422375</v>
      </c>
      <c r="K21" s="9">
        <f t="shared" si="4"/>
        <v>6.7661544517030658E-2</v>
      </c>
      <c r="L21" s="10">
        <f t="shared" si="5"/>
        <v>6.7661544517030663</v>
      </c>
      <c r="M21">
        <f t="shared" si="6"/>
        <v>0.46101542161595482</v>
      </c>
    </row>
    <row r="22" spans="2:13" x14ac:dyDescent="0.25">
      <c r="B22" s="6">
        <v>10</v>
      </c>
      <c r="C22" s="9">
        <f t="shared" si="7"/>
        <v>1.796270638142033</v>
      </c>
      <c r="D22" s="9">
        <f t="shared" si="8"/>
        <v>1.9958494827112643</v>
      </c>
      <c r="E22" s="9">
        <f t="shared" si="0"/>
        <v>100</v>
      </c>
      <c r="F22" s="9">
        <f t="shared" si="9"/>
        <v>15</v>
      </c>
      <c r="G22" s="9">
        <f t="shared" si="1"/>
        <v>1.3679072677692374</v>
      </c>
      <c r="H22" s="9">
        <f t="shared" si="2"/>
        <v>1.7135679215309119</v>
      </c>
      <c r="I22" s="9">
        <f t="shared" si="3"/>
        <v>0.91432944772422375</v>
      </c>
      <c r="J22" s="9">
        <f t="shared" si="3"/>
        <v>0.95669594541138525</v>
      </c>
      <c r="K22" s="9">
        <f t="shared" si="4"/>
        <v>4.2366497687161497E-2</v>
      </c>
      <c r="L22" s="10">
        <f t="shared" si="5"/>
        <v>4.2366497687161502</v>
      </c>
      <c r="M22">
        <f t="shared" si="6"/>
        <v>27.344650732454699</v>
      </c>
    </row>
    <row r="24" spans="2:13" x14ac:dyDescent="0.25">
      <c r="B24" s="8" t="s">
        <v>20</v>
      </c>
      <c r="C24" s="7"/>
    </row>
    <row r="25" spans="2:13" x14ac:dyDescent="0.25">
      <c r="B25" s="4" t="s">
        <v>21</v>
      </c>
      <c r="C25" s="22">
        <f>SUM(M13:M22)</f>
        <v>39.243476337383662</v>
      </c>
      <c r="E25" t="s">
        <v>60</v>
      </c>
    </row>
    <row r="26" spans="2:13" x14ac:dyDescent="0.25">
      <c r="B26" s="4" t="s">
        <v>22</v>
      </c>
      <c r="C26" s="22">
        <f>_xlfn.CHISQ.INV(95%,7)</f>
        <v>14.067140449340165</v>
      </c>
    </row>
    <row r="28" spans="2:13" x14ac:dyDescent="0.25">
      <c r="B28" s="5" t="s">
        <v>42</v>
      </c>
    </row>
    <row r="30" spans="2:13" ht="16.8" x14ac:dyDescent="0.35">
      <c r="B30" s="8" t="s">
        <v>11</v>
      </c>
      <c r="C30" s="8" t="s">
        <v>12</v>
      </c>
      <c r="D30" s="8" t="s">
        <v>13</v>
      </c>
      <c r="E30" s="8" t="s">
        <v>33</v>
      </c>
      <c r="F30" s="8" t="s">
        <v>32</v>
      </c>
      <c r="G30" s="8" t="s">
        <v>56</v>
      </c>
      <c r="H30" s="8" t="s">
        <v>55</v>
      </c>
      <c r="I30" s="8" t="s">
        <v>18</v>
      </c>
      <c r="J30" s="8" t="s">
        <v>35</v>
      </c>
    </row>
    <row r="31" spans="2:13" x14ac:dyDescent="0.25">
      <c r="B31" s="6">
        <v>1</v>
      </c>
      <c r="C31" s="9">
        <f t="shared" ref="C31:F40" si="10">C13</f>
        <v>6.1037018951994385E-5</v>
      </c>
      <c r="D31" s="9">
        <f t="shared" si="10"/>
        <v>0.19963988158818322</v>
      </c>
      <c r="E31" s="9">
        <f t="shared" si="10"/>
        <v>9</v>
      </c>
      <c r="F31" s="9">
        <f t="shared" si="10"/>
        <v>9</v>
      </c>
      <c r="G31" s="9">
        <f t="shared" ref="G31:G40" si="11">(C31-MIN(_vib4))/$F$4</f>
        <v>0</v>
      </c>
      <c r="H31" s="9">
        <f t="shared" ref="H31:H40" si="12">(D31-MIN(_vib4))/$F$4</f>
        <v>9.9999999999999992E-2</v>
      </c>
      <c r="I31" s="9">
        <f>H31-G31</f>
        <v>9.9999999999999992E-2</v>
      </c>
      <c r="J31" s="10">
        <f t="shared" ref="J31:J40" si="13">I31*COUNT(_vib4)</f>
        <v>10</v>
      </c>
      <c r="K31">
        <f>(J31-F31)^2/J31</f>
        <v>0.1</v>
      </c>
    </row>
    <row r="32" spans="2:13" x14ac:dyDescent="0.25">
      <c r="B32" s="6">
        <v>2</v>
      </c>
      <c r="C32" s="9">
        <f t="shared" si="10"/>
        <v>0.19963988158818322</v>
      </c>
      <c r="D32" s="9">
        <f t="shared" si="10"/>
        <v>0.39921872615741444</v>
      </c>
      <c r="E32" s="9">
        <f t="shared" si="10"/>
        <v>16</v>
      </c>
      <c r="F32" s="9">
        <f t="shared" si="10"/>
        <v>7</v>
      </c>
      <c r="G32" s="9">
        <f t="shared" si="11"/>
        <v>9.9999999999999992E-2</v>
      </c>
      <c r="H32" s="9">
        <f t="shared" si="12"/>
        <v>0.19999999999999998</v>
      </c>
      <c r="I32" s="9">
        <f t="shared" ref="I32:I40" si="14">H32-G32</f>
        <v>9.9999999999999992E-2</v>
      </c>
      <c r="J32" s="10">
        <f t="shared" si="13"/>
        <v>10</v>
      </c>
      <c r="K32">
        <f t="shared" ref="K32:K40" si="15">(J32-F32)^2/J32</f>
        <v>0.9</v>
      </c>
    </row>
    <row r="33" spans="2:12" x14ac:dyDescent="0.25">
      <c r="B33" s="6">
        <v>3</v>
      </c>
      <c r="C33" s="9">
        <f t="shared" si="10"/>
        <v>0.39921872615741444</v>
      </c>
      <c r="D33" s="9">
        <f t="shared" si="10"/>
        <v>0.59879757072664563</v>
      </c>
      <c r="E33" s="9">
        <f t="shared" si="10"/>
        <v>30</v>
      </c>
      <c r="F33" s="9">
        <f t="shared" si="10"/>
        <v>14</v>
      </c>
      <c r="G33" s="9">
        <f t="shared" si="11"/>
        <v>0.19999999999999998</v>
      </c>
      <c r="H33" s="9">
        <f t="shared" si="12"/>
        <v>0.3</v>
      </c>
      <c r="I33" s="9">
        <f t="shared" si="14"/>
        <v>0.1</v>
      </c>
      <c r="J33" s="10">
        <f t="shared" si="13"/>
        <v>10</v>
      </c>
      <c r="K33">
        <f t="shared" si="15"/>
        <v>1.6</v>
      </c>
    </row>
    <row r="34" spans="2:12" x14ac:dyDescent="0.25">
      <c r="B34" s="6">
        <v>4</v>
      </c>
      <c r="C34" s="9">
        <f t="shared" si="10"/>
        <v>0.59879757072664563</v>
      </c>
      <c r="D34" s="9">
        <f t="shared" si="10"/>
        <v>0.79837641529587688</v>
      </c>
      <c r="E34" s="9">
        <f t="shared" si="10"/>
        <v>41</v>
      </c>
      <c r="F34" s="9">
        <f t="shared" si="10"/>
        <v>11</v>
      </c>
      <c r="G34" s="9">
        <f t="shared" si="11"/>
        <v>0.3</v>
      </c>
      <c r="H34" s="9">
        <f t="shared" si="12"/>
        <v>0.39999999999999997</v>
      </c>
      <c r="I34" s="9">
        <f t="shared" si="14"/>
        <v>9.9999999999999978E-2</v>
      </c>
      <c r="J34" s="10">
        <f t="shared" si="13"/>
        <v>9.9999999999999982</v>
      </c>
      <c r="K34">
        <f t="shared" si="15"/>
        <v>0.10000000000000037</v>
      </c>
    </row>
    <row r="35" spans="2:12" x14ac:dyDescent="0.25">
      <c r="B35" s="6">
        <v>5</v>
      </c>
      <c r="C35" s="9">
        <f t="shared" si="10"/>
        <v>0.79837641529587688</v>
      </c>
      <c r="D35" s="9">
        <f t="shared" si="10"/>
        <v>0.99795525986510814</v>
      </c>
      <c r="E35" s="9">
        <f t="shared" si="10"/>
        <v>49</v>
      </c>
      <c r="F35" s="9">
        <f t="shared" si="10"/>
        <v>8</v>
      </c>
      <c r="G35" s="9">
        <f t="shared" si="11"/>
        <v>0.39999999999999997</v>
      </c>
      <c r="H35" s="9">
        <f t="shared" si="12"/>
        <v>0.5</v>
      </c>
      <c r="I35" s="9">
        <f t="shared" si="14"/>
        <v>0.10000000000000003</v>
      </c>
      <c r="J35" s="10">
        <f t="shared" si="13"/>
        <v>10.000000000000004</v>
      </c>
      <c r="K35">
        <f t="shared" si="15"/>
        <v>0.4000000000000013</v>
      </c>
    </row>
    <row r="36" spans="2:12" x14ac:dyDescent="0.25">
      <c r="B36" s="6">
        <v>6</v>
      </c>
      <c r="C36" s="9">
        <f t="shared" si="10"/>
        <v>0.99795525986510814</v>
      </c>
      <c r="D36" s="9">
        <f t="shared" si="10"/>
        <v>1.1975341044343393</v>
      </c>
      <c r="E36" s="9">
        <f t="shared" si="10"/>
        <v>60</v>
      </c>
      <c r="F36" s="9">
        <f t="shared" si="10"/>
        <v>11</v>
      </c>
      <c r="G36" s="9">
        <f t="shared" si="11"/>
        <v>0.5</v>
      </c>
      <c r="H36" s="9">
        <f t="shared" si="12"/>
        <v>0.6</v>
      </c>
      <c r="I36" s="9">
        <f t="shared" si="14"/>
        <v>9.9999999999999978E-2</v>
      </c>
      <c r="J36" s="10">
        <f t="shared" si="13"/>
        <v>9.9999999999999982</v>
      </c>
      <c r="K36">
        <f t="shared" si="15"/>
        <v>0.10000000000000037</v>
      </c>
    </row>
    <row r="37" spans="2:12" x14ac:dyDescent="0.25">
      <c r="B37" s="6">
        <v>7</v>
      </c>
      <c r="C37" s="9">
        <f t="shared" si="10"/>
        <v>1.1975341044343393</v>
      </c>
      <c r="D37" s="9">
        <f t="shared" si="10"/>
        <v>1.3971129490035705</v>
      </c>
      <c r="E37" s="9">
        <f t="shared" si="10"/>
        <v>72</v>
      </c>
      <c r="F37" s="9">
        <f t="shared" si="10"/>
        <v>12</v>
      </c>
      <c r="G37" s="9">
        <f t="shared" si="11"/>
        <v>0.6</v>
      </c>
      <c r="H37" s="9">
        <f t="shared" si="12"/>
        <v>0.7</v>
      </c>
      <c r="I37" s="9">
        <f t="shared" si="14"/>
        <v>9.9999999999999978E-2</v>
      </c>
      <c r="J37" s="10">
        <f t="shared" si="13"/>
        <v>9.9999999999999982</v>
      </c>
      <c r="K37">
        <f t="shared" si="15"/>
        <v>0.4000000000000008</v>
      </c>
    </row>
    <row r="38" spans="2:12" x14ac:dyDescent="0.25">
      <c r="B38" s="6">
        <v>8</v>
      </c>
      <c r="C38" s="9">
        <f t="shared" si="10"/>
        <v>1.3971129490035705</v>
      </c>
      <c r="D38" s="9">
        <f t="shared" si="10"/>
        <v>1.5966917935728018</v>
      </c>
      <c r="E38" s="9">
        <f t="shared" si="10"/>
        <v>80</v>
      </c>
      <c r="F38" s="9">
        <f t="shared" si="10"/>
        <v>8</v>
      </c>
      <c r="G38" s="9">
        <f t="shared" si="11"/>
        <v>0.7</v>
      </c>
      <c r="H38" s="9">
        <f t="shared" si="12"/>
        <v>0.79999999999999993</v>
      </c>
      <c r="I38" s="9">
        <f t="shared" si="14"/>
        <v>9.9999999999999978E-2</v>
      </c>
      <c r="J38" s="10">
        <f t="shared" si="13"/>
        <v>9.9999999999999982</v>
      </c>
      <c r="K38">
        <f t="shared" si="15"/>
        <v>0.39999999999999936</v>
      </c>
    </row>
    <row r="39" spans="2:12" x14ac:dyDescent="0.25">
      <c r="B39" s="6">
        <v>9</v>
      </c>
      <c r="C39" s="9">
        <f t="shared" si="10"/>
        <v>1.5966917935728018</v>
      </c>
      <c r="D39" s="9">
        <f t="shared" si="10"/>
        <v>1.796270638142033</v>
      </c>
      <c r="E39" s="9">
        <f t="shared" si="10"/>
        <v>85</v>
      </c>
      <c r="F39" s="9">
        <f t="shared" si="10"/>
        <v>5</v>
      </c>
      <c r="G39" s="9">
        <f t="shared" si="11"/>
        <v>0.79999999999999993</v>
      </c>
      <c r="H39" s="9">
        <f t="shared" si="12"/>
        <v>0.9</v>
      </c>
      <c r="I39" s="9">
        <f t="shared" si="14"/>
        <v>0.10000000000000009</v>
      </c>
      <c r="J39" s="10">
        <f t="shared" si="13"/>
        <v>10.000000000000009</v>
      </c>
      <c r="K39">
        <f t="shared" si="15"/>
        <v>2.5000000000000067</v>
      </c>
    </row>
    <row r="40" spans="2:12" x14ac:dyDescent="0.25">
      <c r="B40" s="6">
        <v>10</v>
      </c>
      <c r="C40" s="9">
        <f t="shared" si="10"/>
        <v>1.796270638142033</v>
      </c>
      <c r="D40" s="9">
        <f t="shared" si="10"/>
        <v>1.9958494827112643</v>
      </c>
      <c r="E40" s="9">
        <f t="shared" si="10"/>
        <v>100</v>
      </c>
      <c r="F40" s="9">
        <f t="shared" si="10"/>
        <v>15</v>
      </c>
      <c r="G40" s="9">
        <f t="shared" si="11"/>
        <v>0.9</v>
      </c>
      <c r="H40" s="9">
        <f t="shared" si="12"/>
        <v>1</v>
      </c>
      <c r="I40" s="9">
        <f t="shared" si="14"/>
        <v>9.9999999999999978E-2</v>
      </c>
      <c r="J40" s="10">
        <f t="shared" si="13"/>
        <v>9.9999999999999982</v>
      </c>
      <c r="K40">
        <f t="shared" si="15"/>
        <v>2.5000000000000022</v>
      </c>
    </row>
    <row r="42" spans="2:12" x14ac:dyDescent="0.25">
      <c r="B42" s="8" t="s">
        <v>20</v>
      </c>
      <c r="C42" s="7"/>
    </row>
    <row r="43" spans="2:12" x14ac:dyDescent="0.25">
      <c r="B43" s="4" t="s">
        <v>21</v>
      </c>
      <c r="C43" s="22">
        <f>SUM(K31:K40)</f>
        <v>9.0000000000000107</v>
      </c>
    </row>
    <row r="44" spans="2:12" x14ac:dyDescent="0.25">
      <c r="B44" s="4" t="s">
        <v>22</v>
      </c>
      <c r="C44" s="22">
        <f>C26</f>
        <v>14.067140449340165</v>
      </c>
      <c r="E44" t="s">
        <v>59</v>
      </c>
    </row>
    <row r="46" spans="2:12" x14ac:dyDescent="0.25">
      <c r="B46" s="5" t="s">
        <v>39</v>
      </c>
    </row>
    <row r="48" spans="2:12" ht="16.8" x14ac:dyDescent="0.35">
      <c r="B48" s="8" t="s">
        <v>11</v>
      </c>
      <c r="C48" s="8" t="s">
        <v>12</v>
      </c>
      <c r="D48" s="8" t="s">
        <v>13</v>
      </c>
      <c r="E48" s="8" t="s">
        <v>33</v>
      </c>
      <c r="F48" s="8" t="s">
        <v>32</v>
      </c>
      <c r="G48" s="8" t="s">
        <v>14</v>
      </c>
      <c r="H48" s="8" t="s">
        <v>15</v>
      </c>
      <c r="I48" s="8" t="s">
        <v>17</v>
      </c>
      <c r="J48" s="8" t="s">
        <v>16</v>
      </c>
      <c r="K48" s="8" t="s">
        <v>18</v>
      </c>
      <c r="L48" s="8" t="s">
        <v>35</v>
      </c>
    </row>
    <row r="49" spans="2:12" x14ac:dyDescent="0.25">
      <c r="B49" s="6">
        <v>1</v>
      </c>
      <c r="C49" s="9"/>
      <c r="D49" s="9"/>
      <c r="E49" s="9"/>
      <c r="F49" s="9"/>
      <c r="G49" s="9"/>
      <c r="H49" s="9"/>
      <c r="I49" s="9"/>
      <c r="J49" s="9"/>
      <c r="K49" s="9"/>
      <c r="L49" s="10"/>
    </row>
    <row r="50" spans="2:12" x14ac:dyDescent="0.25">
      <c r="B50" s="6">
        <v>2</v>
      </c>
      <c r="C50" s="9"/>
      <c r="D50" s="9"/>
      <c r="E50" s="9"/>
      <c r="F50" s="9"/>
      <c r="G50" s="9"/>
      <c r="H50" s="9"/>
      <c r="I50" s="9"/>
      <c r="J50" s="9"/>
      <c r="K50" s="9"/>
      <c r="L50" s="10"/>
    </row>
    <row r="51" spans="2:12" x14ac:dyDescent="0.25">
      <c r="B51" s="6">
        <v>3</v>
      </c>
      <c r="C51" s="9"/>
      <c r="D51" s="9"/>
      <c r="E51" s="9"/>
      <c r="F51" s="9"/>
      <c r="G51" s="9"/>
      <c r="H51" s="9"/>
      <c r="I51" s="9"/>
      <c r="J51" s="9"/>
      <c r="K51" s="9"/>
      <c r="L51" s="10"/>
    </row>
    <row r="52" spans="2:12" x14ac:dyDescent="0.25">
      <c r="B52" s="6">
        <v>4</v>
      </c>
      <c r="C52" s="9"/>
      <c r="D52" s="9"/>
      <c r="E52" s="9"/>
      <c r="F52" s="9"/>
      <c r="G52" s="9"/>
      <c r="H52" s="9"/>
      <c r="I52" s="9"/>
      <c r="J52" s="9"/>
      <c r="K52" s="9"/>
      <c r="L52" s="10"/>
    </row>
    <row r="53" spans="2:12" x14ac:dyDescent="0.25">
      <c r="B53" s="6">
        <v>5</v>
      </c>
      <c r="C53" s="9"/>
      <c r="D53" s="9"/>
      <c r="E53" s="9"/>
      <c r="F53" s="9"/>
      <c r="G53" s="9"/>
      <c r="H53" s="9"/>
      <c r="I53" s="9"/>
      <c r="J53" s="9"/>
      <c r="K53" s="9"/>
      <c r="L53" s="10"/>
    </row>
    <row r="54" spans="2:12" x14ac:dyDescent="0.25">
      <c r="B54" s="6">
        <v>6</v>
      </c>
      <c r="C54" s="9"/>
      <c r="D54" s="9"/>
      <c r="E54" s="9"/>
      <c r="F54" s="9"/>
      <c r="G54" s="9"/>
      <c r="H54" s="9"/>
      <c r="I54" s="9"/>
      <c r="J54" s="9"/>
      <c r="K54" s="9"/>
      <c r="L54" s="10"/>
    </row>
    <row r="55" spans="2:12" x14ac:dyDescent="0.25">
      <c r="B55" s="6">
        <v>7</v>
      </c>
      <c r="C55" s="9"/>
      <c r="D55" s="9"/>
      <c r="E55" s="9"/>
      <c r="F55" s="9"/>
      <c r="G55" s="9"/>
      <c r="H55" s="9"/>
      <c r="I55" s="9"/>
      <c r="J55" s="9"/>
      <c r="K55" s="9"/>
      <c r="L55" s="10"/>
    </row>
    <row r="56" spans="2:12" x14ac:dyDescent="0.25">
      <c r="B56" s="6">
        <v>8</v>
      </c>
      <c r="C56" s="9"/>
      <c r="D56" s="9"/>
      <c r="E56" s="9"/>
      <c r="F56" s="9"/>
      <c r="G56" s="9"/>
      <c r="H56" s="9"/>
      <c r="I56" s="9"/>
      <c r="J56" s="9"/>
      <c r="K56" s="9"/>
      <c r="L56" s="10"/>
    </row>
    <row r="57" spans="2:12" x14ac:dyDescent="0.25">
      <c r="B57" s="6">
        <v>9</v>
      </c>
      <c r="C57" s="9"/>
      <c r="D57" s="9"/>
      <c r="E57" s="9"/>
      <c r="F57" s="9"/>
      <c r="G57" s="9"/>
      <c r="H57" s="9"/>
      <c r="I57" s="9"/>
      <c r="J57" s="9"/>
      <c r="K57" s="9"/>
      <c r="L57" s="10"/>
    </row>
    <row r="58" spans="2:12" x14ac:dyDescent="0.25">
      <c r="B58" s="6">
        <v>10</v>
      </c>
      <c r="C58" s="9"/>
      <c r="D58" s="9"/>
      <c r="E58" s="9"/>
      <c r="F58" s="9"/>
      <c r="G58" s="9"/>
      <c r="H58" s="9"/>
      <c r="I58" s="9"/>
      <c r="J58" s="9"/>
      <c r="K58" s="9"/>
      <c r="L58" s="10"/>
    </row>
    <row r="60" spans="2:12" x14ac:dyDescent="0.25">
      <c r="B60" s="8" t="s">
        <v>20</v>
      </c>
      <c r="C60" s="7"/>
    </row>
    <row r="61" spans="2:12" x14ac:dyDescent="0.25">
      <c r="B61" s="4" t="s">
        <v>21</v>
      </c>
      <c r="C61" s="22"/>
    </row>
    <row r="62" spans="2:12" x14ac:dyDescent="0.25">
      <c r="B62" s="4" t="s">
        <v>22</v>
      </c>
      <c r="C62" s="22"/>
    </row>
    <row r="64" spans="2:12" x14ac:dyDescent="0.25">
      <c r="B64" s="5" t="s">
        <v>40</v>
      </c>
    </row>
    <row r="66" spans="2:10" ht="16.8" x14ac:dyDescent="0.35">
      <c r="B66" s="8" t="s">
        <v>11</v>
      </c>
      <c r="C66" s="8" t="s">
        <v>12</v>
      </c>
      <c r="D66" s="8" t="s">
        <v>13</v>
      </c>
      <c r="E66" s="8" t="s">
        <v>33</v>
      </c>
      <c r="F66" s="8" t="s">
        <v>32</v>
      </c>
      <c r="G66" s="8" t="s">
        <v>56</v>
      </c>
      <c r="H66" s="8" t="s">
        <v>55</v>
      </c>
      <c r="I66" s="8" t="s">
        <v>18</v>
      </c>
      <c r="J66" s="8" t="s">
        <v>35</v>
      </c>
    </row>
    <row r="67" spans="2:10" x14ac:dyDescent="0.25">
      <c r="B67" s="6">
        <v>1</v>
      </c>
      <c r="C67" s="3"/>
      <c r="D67" s="3"/>
      <c r="E67" s="9"/>
      <c r="F67" s="9"/>
      <c r="G67" s="9"/>
      <c r="H67" s="9"/>
      <c r="I67" s="9"/>
      <c r="J67" s="10"/>
    </row>
    <row r="68" spans="2:10" x14ac:dyDescent="0.25">
      <c r="B68" s="6">
        <v>2</v>
      </c>
      <c r="C68" s="3"/>
      <c r="D68" s="3"/>
      <c r="E68" s="9"/>
      <c r="F68" s="9"/>
      <c r="G68" s="9"/>
      <c r="H68" s="9"/>
      <c r="I68" s="9"/>
      <c r="J68" s="10"/>
    </row>
    <row r="69" spans="2:10" x14ac:dyDescent="0.25">
      <c r="B69" s="6">
        <v>3</v>
      </c>
      <c r="C69" s="3"/>
      <c r="D69" s="3"/>
      <c r="E69" s="9"/>
      <c r="F69" s="9"/>
      <c r="G69" s="9"/>
      <c r="H69" s="9"/>
      <c r="I69" s="9"/>
      <c r="J69" s="10"/>
    </row>
    <row r="70" spans="2:10" x14ac:dyDescent="0.25">
      <c r="B70" s="6">
        <v>4</v>
      </c>
      <c r="C70" s="3"/>
      <c r="D70" s="3"/>
      <c r="E70" s="9"/>
      <c r="F70" s="9"/>
      <c r="G70" s="9"/>
      <c r="H70" s="9"/>
      <c r="I70" s="9"/>
      <c r="J70" s="10"/>
    </row>
    <row r="71" spans="2:10" x14ac:dyDescent="0.25">
      <c r="B71" s="6">
        <v>5</v>
      </c>
      <c r="C71" s="3"/>
      <c r="D71" s="3"/>
      <c r="E71" s="9"/>
      <c r="F71" s="9"/>
      <c r="G71" s="9"/>
      <c r="H71" s="9"/>
      <c r="I71" s="9"/>
      <c r="J71" s="10"/>
    </row>
    <row r="72" spans="2:10" x14ac:dyDescent="0.25">
      <c r="B72" s="6">
        <v>6</v>
      </c>
      <c r="C72" s="3"/>
      <c r="D72" s="3"/>
      <c r="E72" s="9"/>
      <c r="F72" s="9"/>
      <c r="G72" s="9"/>
      <c r="H72" s="9"/>
      <c r="I72" s="9"/>
      <c r="J72" s="10"/>
    </row>
    <row r="73" spans="2:10" x14ac:dyDescent="0.25">
      <c r="B73" s="6">
        <v>7</v>
      </c>
      <c r="C73" s="3"/>
      <c r="D73" s="3"/>
      <c r="E73" s="9"/>
      <c r="F73" s="9"/>
      <c r="G73" s="9"/>
      <c r="H73" s="9"/>
      <c r="I73" s="9"/>
      <c r="J73" s="10"/>
    </row>
    <row r="74" spans="2:10" x14ac:dyDescent="0.25">
      <c r="B74" s="6">
        <v>8</v>
      </c>
      <c r="C74" s="3"/>
      <c r="D74" s="3"/>
      <c r="E74" s="9"/>
      <c r="F74" s="9"/>
      <c r="G74" s="9"/>
      <c r="H74" s="9"/>
      <c r="I74" s="9"/>
      <c r="J74" s="10"/>
    </row>
    <row r="75" spans="2:10" x14ac:dyDescent="0.25">
      <c r="B75" s="6">
        <v>9</v>
      </c>
      <c r="C75" s="3"/>
      <c r="D75" s="3"/>
      <c r="E75" s="9"/>
      <c r="F75" s="9"/>
      <c r="G75" s="9"/>
      <c r="H75" s="9"/>
      <c r="I75" s="9"/>
      <c r="J75" s="10"/>
    </row>
    <row r="76" spans="2:10" x14ac:dyDescent="0.25">
      <c r="B76" s="6">
        <v>10</v>
      </c>
      <c r="C76" s="3"/>
      <c r="D76" s="3"/>
      <c r="E76" s="9"/>
      <c r="F76" s="9"/>
      <c r="G76" s="9"/>
      <c r="H76" s="9"/>
      <c r="I76" s="9"/>
      <c r="J76" s="10"/>
    </row>
    <row r="78" spans="2:10" x14ac:dyDescent="0.25">
      <c r="B78" s="8" t="s">
        <v>20</v>
      </c>
      <c r="C78" s="7"/>
    </row>
    <row r="79" spans="2:10" x14ac:dyDescent="0.25">
      <c r="B79" s="4" t="s">
        <v>21</v>
      </c>
      <c r="C79" s="22"/>
    </row>
    <row r="80" spans="2:10" x14ac:dyDescent="0.25">
      <c r="B80" s="4" t="s">
        <v>22</v>
      </c>
      <c r="C80" s="22"/>
    </row>
    <row r="82" spans="2:12" x14ac:dyDescent="0.25">
      <c r="B82" s="5" t="s">
        <v>38</v>
      </c>
    </row>
    <row r="84" spans="2:12" ht="16.8" x14ac:dyDescent="0.35">
      <c r="B84" s="8" t="s">
        <v>11</v>
      </c>
      <c r="C84" s="8" t="s">
        <v>12</v>
      </c>
      <c r="D84" s="8" t="s">
        <v>13</v>
      </c>
      <c r="E84" s="8" t="s">
        <v>33</v>
      </c>
      <c r="F84" s="8" t="s">
        <v>32</v>
      </c>
      <c r="G84" s="8" t="s">
        <v>14</v>
      </c>
      <c r="H84" s="8" t="s">
        <v>15</v>
      </c>
      <c r="I84" s="8" t="s">
        <v>17</v>
      </c>
      <c r="J84" s="8" t="s">
        <v>16</v>
      </c>
      <c r="K84" s="8" t="s">
        <v>18</v>
      </c>
      <c r="L84" s="8" t="s">
        <v>35</v>
      </c>
    </row>
    <row r="85" spans="2:12" x14ac:dyDescent="0.25">
      <c r="B85" s="6">
        <v>1</v>
      </c>
      <c r="C85" s="9"/>
      <c r="D85" s="9"/>
      <c r="E85" s="9"/>
      <c r="F85" s="9"/>
      <c r="G85" s="9"/>
      <c r="H85" s="9"/>
      <c r="I85" s="9"/>
      <c r="J85" s="9"/>
      <c r="K85" s="9"/>
      <c r="L85" s="10"/>
    </row>
    <row r="86" spans="2:12" x14ac:dyDescent="0.25">
      <c r="B86" s="6">
        <v>2</v>
      </c>
      <c r="C86" s="9"/>
      <c r="D86" s="9"/>
      <c r="E86" s="9"/>
      <c r="F86" s="9"/>
      <c r="G86" s="9"/>
      <c r="H86" s="9"/>
      <c r="I86" s="9"/>
      <c r="J86" s="9"/>
      <c r="K86" s="9"/>
      <c r="L86" s="10"/>
    </row>
    <row r="87" spans="2:12" x14ac:dyDescent="0.25">
      <c r="B87" s="6">
        <v>3</v>
      </c>
      <c r="C87" s="9"/>
      <c r="D87" s="9"/>
      <c r="E87" s="9"/>
      <c r="F87" s="9"/>
      <c r="G87" s="9"/>
      <c r="H87" s="9"/>
      <c r="I87" s="9"/>
      <c r="J87" s="9"/>
      <c r="K87" s="9"/>
      <c r="L87" s="10"/>
    </row>
    <row r="88" spans="2:12" x14ac:dyDescent="0.25">
      <c r="B88" s="6">
        <v>4</v>
      </c>
      <c r="C88" s="9"/>
      <c r="D88" s="9"/>
      <c r="E88" s="9"/>
      <c r="F88" s="9"/>
      <c r="G88" s="9"/>
      <c r="H88" s="9"/>
      <c r="I88" s="9"/>
      <c r="J88" s="9"/>
      <c r="K88" s="9"/>
      <c r="L88" s="10"/>
    </row>
    <row r="89" spans="2:12" x14ac:dyDescent="0.25">
      <c r="B89" s="6">
        <v>5</v>
      </c>
      <c r="C89" s="9"/>
      <c r="D89" s="9"/>
      <c r="E89" s="9"/>
      <c r="F89" s="9"/>
      <c r="G89" s="9"/>
      <c r="H89" s="9"/>
      <c r="I89" s="9"/>
      <c r="J89" s="9"/>
      <c r="K89" s="9"/>
      <c r="L89" s="10"/>
    </row>
    <row r="90" spans="2:12" x14ac:dyDescent="0.25">
      <c r="B90" s="6">
        <v>6</v>
      </c>
      <c r="C90" s="9"/>
      <c r="D90" s="9"/>
      <c r="E90" s="9"/>
      <c r="F90" s="9"/>
      <c r="G90" s="9"/>
      <c r="H90" s="9"/>
      <c r="I90" s="9"/>
      <c r="J90" s="9"/>
      <c r="K90" s="9"/>
      <c r="L90" s="10"/>
    </row>
    <row r="91" spans="2:12" x14ac:dyDescent="0.25">
      <c r="B91" s="6">
        <v>7</v>
      </c>
      <c r="C91" s="9"/>
      <c r="D91" s="9"/>
      <c r="E91" s="9"/>
      <c r="F91" s="9"/>
      <c r="G91" s="9"/>
      <c r="H91" s="9"/>
      <c r="I91" s="9"/>
      <c r="J91" s="9"/>
      <c r="K91" s="9"/>
      <c r="L91" s="10"/>
    </row>
    <row r="92" spans="2:12" x14ac:dyDescent="0.25">
      <c r="B92" s="6">
        <v>8</v>
      </c>
      <c r="C92" s="9"/>
      <c r="D92" s="9"/>
      <c r="E92" s="9"/>
      <c r="F92" s="9"/>
      <c r="G92" s="9"/>
      <c r="H92" s="9"/>
      <c r="I92" s="9"/>
      <c r="J92" s="9"/>
      <c r="K92" s="9"/>
      <c r="L92" s="10"/>
    </row>
    <row r="93" spans="2:12" x14ac:dyDescent="0.25">
      <c r="B93" s="6">
        <v>9</v>
      </c>
      <c r="C93" s="9"/>
      <c r="D93" s="9"/>
      <c r="E93" s="9"/>
      <c r="F93" s="9"/>
      <c r="G93" s="9"/>
      <c r="H93" s="9"/>
      <c r="I93" s="9"/>
      <c r="J93" s="9"/>
      <c r="K93" s="9"/>
      <c r="L93" s="10"/>
    </row>
    <row r="94" spans="2:12" x14ac:dyDescent="0.25">
      <c r="B94" s="6">
        <v>10</v>
      </c>
      <c r="C94" s="9"/>
      <c r="D94" s="9"/>
      <c r="E94" s="9"/>
      <c r="F94" s="9"/>
      <c r="G94" s="9"/>
      <c r="H94" s="9"/>
      <c r="I94" s="9"/>
      <c r="J94" s="9"/>
      <c r="K94" s="9"/>
      <c r="L94" s="10"/>
    </row>
    <row r="96" spans="2:12" x14ac:dyDescent="0.25">
      <c r="B96" s="8" t="s">
        <v>20</v>
      </c>
      <c r="C96" s="7"/>
    </row>
    <row r="97" spans="2:10" x14ac:dyDescent="0.25">
      <c r="B97" s="4" t="s">
        <v>21</v>
      </c>
      <c r="C97" s="22"/>
    </row>
    <row r="98" spans="2:10" x14ac:dyDescent="0.25">
      <c r="B98" s="4" t="s">
        <v>22</v>
      </c>
      <c r="C98" s="22"/>
    </row>
    <row r="100" spans="2:10" x14ac:dyDescent="0.25">
      <c r="B100" s="5" t="s">
        <v>54</v>
      </c>
    </row>
    <row r="102" spans="2:10" ht="16.8" x14ac:dyDescent="0.35">
      <c r="B102" s="8" t="s">
        <v>11</v>
      </c>
      <c r="C102" s="8" t="s">
        <v>12</v>
      </c>
      <c r="D102" s="8" t="s">
        <v>13</v>
      </c>
      <c r="E102" s="8" t="s">
        <v>33</v>
      </c>
      <c r="F102" s="8" t="s">
        <v>32</v>
      </c>
      <c r="G102" s="8" t="s">
        <v>56</v>
      </c>
      <c r="H102" s="8" t="s">
        <v>55</v>
      </c>
      <c r="I102" s="8" t="s">
        <v>18</v>
      </c>
      <c r="J102" s="8" t="s">
        <v>35</v>
      </c>
    </row>
    <row r="103" spans="2:10" x14ac:dyDescent="0.25">
      <c r="B103" s="6">
        <v>1</v>
      </c>
      <c r="C103" s="3"/>
      <c r="D103" s="3"/>
      <c r="E103" s="9"/>
      <c r="F103" s="9"/>
      <c r="G103" s="9"/>
      <c r="H103" s="9"/>
      <c r="I103" s="9"/>
      <c r="J103" s="10"/>
    </row>
    <row r="104" spans="2:10" x14ac:dyDescent="0.25">
      <c r="B104" s="6">
        <v>2</v>
      </c>
      <c r="C104" s="3"/>
      <c r="D104" s="3"/>
      <c r="E104" s="9"/>
      <c r="F104" s="9"/>
      <c r="G104" s="9"/>
      <c r="H104" s="9"/>
      <c r="I104" s="9"/>
      <c r="J104" s="10"/>
    </row>
    <row r="105" spans="2:10" x14ac:dyDescent="0.25">
      <c r="B105" s="6">
        <v>3</v>
      </c>
      <c r="C105" s="3"/>
      <c r="D105" s="3"/>
      <c r="E105" s="9"/>
      <c r="F105" s="9"/>
      <c r="G105" s="9"/>
      <c r="H105" s="9"/>
      <c r="I105" s="9"/>
      <c r="J105" s="10"/>
    </row>
    <row r="106" spans="2:10" x14ac:dyDescent="0.25">
      <c r="B106" s="6">
        <v>4</v>
      </c>
      <c r="C106" s="3"/>
      <c r="D106" s="3"/>
      <c r="E106" s="9"/>
      <c r="F106" s="9"/>
      <c r="G106" s="9"/>
      <c r="H106" s="9"/>
      <c r="I106" s="9"/>
      <c r="J106" s="10"/>
    </row>
    <row r="107" spans="2:10" x14ac:dyDescent="0.25">
      <c r="B107" s="6">
        <v>5</v>
      </c>
      <c r="C107" s="3"/>
      <c r="D107" s="3"/>
      <c r="E107" s="9"/>
      <c r="F107" s="9"/>
      <c r="G107" s="9"/>
      <c r="H107" s="9"/>
      <c r="I107" s="9"/>
      <c r="J107" s="10"/>
    </row>
    <row r="108" spans="2:10" x14ac:dyDescent="0.25">
      <c r="B108" s="6">
        <v>6</v>
      </c>
      <c r="C108" s="3"/>
      <c r="D108" s="3"/>
      <c r="E108" s="9"/>
      <c r="F108" s="9"/>
      <c r="G108" s="9"/>
      <c r="H108" s="9"/>
      <c r="I108" s="9"/>
      <c r="J108" s="10"/>
    </row>
    <row r="109" spans="2:10" x14ac:dyDescent="0.25">
      <c r="B109" s="6">
        <v>7</v>
      </c>
      <c r="C109" s="3"/>
      <c r="D109" s="3"/>
      <c r="E109" s="9"/>
      <c r="F109" s="9"/>
      <c r="G109" s="9"/>
      <c r="H109" s="9"/>
      <c r="I109" s="9"/>
      <c r="J109" s="10"/>
    </row>
    <row r="110" spans="2:10" x14ac:dyDescent="0.25">
      <c r="B110" s="6">
        <v>8</v>
      </c>
      <c r="C110" s="3"/>
      <c r="D110" s="3"/>
      <c r="E110" s="9"/>
      <c r="F110" s="9"/>
      <c r="G110" s="9"/>
      <c r="H110" s="9"/>
      <c r="I110" s="9"/>
      <c r="J110" s="10"/>
    </row>
    <row r="111" spans="2:10" x14ac:dyDescent="0.25">
      <c r="B111" s="6">
        <v>9</v>
      </c>
      <c r="C111" s="3"/>
      <c r="D111" s="3"/>
      <c r="E111" s="9"/>
      <c r="F111" s="9"/>
      <c r="G111" s="9"/>
      <c r="H111" s="9"/>
      <c r="I111" s="9"/>
      <c r="J111" s="10"/>
    </row>
    <row r="112" spans="2:10" x14ac:dyDescent="0.25">
      <c r="B112" s="6">
        <v>10</v>
      </c>
      <c r="C112" s="3"/>
      <c r="D112" s="3"/>
      <c r="E112" s="9"/>
      <c r="F112" s="9"/>
      <c r="G112" s="9"/>
      <c r="H112" s="9"/>
      <c r="I112" s="9"/>
      <c r="J112" s="10"/>
    </row>
    <row r="114" spans="2:12" x14ac:dyDescent="0.25">
      <c r="B114" s="8" t="s">
        <v>20</v>
      </c>
      <c r="C114" s="7"/>
    </row>
    <row r="115" spans="2:12" x14ac:dyDescent="0.25">
      <c r="B115" s="4" t="s">
        <v>21</v>
      </c>
      <c r="C115" s="22"/>
    </row>
    <row r="116" spans="2:12" x14ac:dyDescent="0.25">
      <c r="B116" s="4" t="s">
        <v>22</v>
      </c>
      <c r="C116" s="22"/>
    </row>
    <row r="118" spans="2:12" x14ac:dyDescent="0.25">
      <c r="B118" s="5" t="s">
        <v>37</v>
      </c>
    </row>
    <row r="120" spans="2:12" ht="16.8" x14ac:dyDescent="0.35">
      <c r="B120" s="8" t="s">
        <v>11</v>
      </c>
      <c r="C120" s="8" t="s">
        <v>12</v>
      </c>
      <c r="D120" s="8" t="s">
        <v>13</v>
      </c>
      <c r="E120" s="8" t="s">
        <v>33</v>
      </c>
      <c r="F120" s="8" t="s">
        <v>32</v>
      </c>
      <c r="G120" s="8" t="s">
        <v>14</v>
      </c>
      <c r="H120" s="8" t="s">
        <v>15</v>
      </c>
      <c r="I120" s="8" t="s">
        <v>17</v>
      </c>
      <c r="J120" s="8" t="s">
        <v>16</v>
      </c>
      <c r="K120" s="8" t="s">
        <v>18</v>
      </c>
      <c r="L120" s="8" t="s">
        <v>35</v>
      </c>
    </row>
    <row r="121" spans="2:12" x14ac:dyDescent="0.25">
      <c r="B121" s="6">
        <v>1</v>
      </c>
      <c r="C121" s="9"/>
      <c r="D121" s="9"/>
      <c r="E121" s="9"/>
      <c r="F121" s="9"/>
      <c r="G121" s="9"/>
      <c r="H121" s="9"/>
      <c r="I121" s="9"/>
      <c r="J121" s="9"/>
      <c r="K121" s="9"/>
      <c r="L121" s="10"/>
    </row>
    <row r="122" spans="2:12" x14ac:dyDescent="0.25">
      <c r="B122" s="6">
        <v>2</v>
      </c>
      <c r="C122" s="9"/>
      <c r="D122" s="9"/>
      <c r="E122" s="9"/>
      <c r="F122" s="9"/>
      <c r="G122" s="9"/>
      <c r="H122" s="9"/>
      <c r="I122" s="9"/>
      <c r="J122" s="9"/>
      <c r="K122" s="9"/>
      <c r="L122" s="10"/>
    </row>
    <row r="123" spans="2:12" x14ac:dyDescent="0.25">
      <c r="B123" s="6">
        <v>3</v>
      </c>
      <c r="C123" s="9"/>
      <c r="D123" s="9"/>
      <c r="E123" s="9"/>
      <c r="F123" s="9"/>
      <c r="G123" s="9"/>
      <c r="H123" s="9"/>
      <c r="I123" s="9"/>
      <c r="J123" s="9"/>
      <c r="K123" s="9"/>
      <c r="L123" s="10"/>
    </row>
    <row r="124" spans="2:12" x14ac:dyDescent="0.25">
      <c r="B124" s="6">
        <v>4</v>
      </c>
      <c r="C124" s="9"/>
      <c r="D124" s="9"/>
      <c r="E124" s="9"/>
      <c r="F124" s="9"/>
      <c r="G124" s="9"/>
      <c r="H124" s="9"/>
      <c r="I124" s="9"/>
      <c r="J124" s="9"/>
      <c r="K124" s="9"/>
      <c r="L124" s="10"/>
    </row>
    <row r="125" spans="2:12" x14ac:dyDescent="0.25">
      <c r="B125" s="6">
        <v>5</v>
      </c>
      <c r="C125" s="9"/>
      <c r="D125" s="9"/>
      <c r="E125" s="9"/>
      <c r="F125" s="9"/>
      <c r="G125" s="9"/>
      <c r="H125" s="9"/>
      <c r="I125" s="9"/>
      <c r="J125" s="9"/>
      <c r="K125" s="9"/>
      <c r="L125" s="10"/>
    </row>
    <row r="126" spans="2:12" x14ac:dyDescent="0.25">
      <c r="B126" s="6">
        <v>6</v>
      </c>
      <c r="C126" s="9"/>
      <c r="D126" s="9"/>
      <c r="E126" s="9"/>
      <c r="F126" s="9"/>
      <c r="G126" s="9"/>
      <c r="H126" s="9"/>
      <c r="I126" s="9"/>
      <c r="J126" s="9"/>
      <c r="K126" s="9"/>
      <c r="L126" s="10"/>
    </row>
    <row r="127" spans="2:12" x14ac:dyDescent="0.25">
      <c r="B127" s="6">
        <v>7</v>
      </c>
      <c r="C127" s="9"/>
      <c r="D127" s="9"/>
      <c r="E127" s="9"/>
      <c r="F127" s="9"/>
      <c r="G127" s="9"/>
      <c r="H127" s="9"/>
      <c r="I127" s="9"/>
      <c r="J127" s="9"/>
      <c r="K127" s="9"/>
      <c r="L127" s="10"/>
    </row>
    <row r="128" spans="2:12" x14ac:dyDescent="0.25">
      <c r="B128" s="6">
        <v>8</v>
      </c>
      <c r="C128" s="9"/>
      <c r="D128" s="9"/>
      <c r="E128" s="9"/>
      <c r="F128" s="9"/>
      <c r="G128" s="9"/>
      <c r="H128" s="9"/>
      <c r="I128" s="9"/>
      <c r="J128" s="9"/>
      <c r="K128" s="9"/>
      <c r="L128" s="10"/>
    </row>
    <row r="129" spans="2:12" x14ac:dyDescent="0.25">
      <c r="B129" s="6">
        <v>9</v>
      </c>
      <c r="C129" s="9"/>
      <c r="D129" s="9"/>
      <c r="E129" s="9"/>
      <c r="F129" s="9"/>
      <c r="G129" s="9"/>
      <c r="H129" s="9"/>
      <c r="I129" s="9"/>
      <c r="J129" s="9"/>
      <c r="K129" s="9"/>
      <c r="L129" s="10"/>
    </row>
    <row r="130" spans="2:12" x14ac:dyDescent="0.25">
      <c r="B130" s="6">
        <v>10</v>
      </c>
      <c r="C130" s="9"/>
      <c r="D130" s="9"/>
      <c r="E130" s="9"/>
      <c r="F130" s="9"/>
      <c r="G130" s="9"/>
      <c r="H130" s="9"/>
      <c r="I130" s="9"/>
      <c r="J130" s="9"/>
      <c r="K130" s="9"/>
      <c r="L130" s="10"/>
    </row>
    <row r="132" spans="2:12" x14ac:dyDescent="0.25">
      <c r="B132" s="8" t="s">
        <v>20</v>
      </c>
      <c r="C132" s="7"/>
    </row>
    <row r="133" spans="2:12" x14ac:dyDescent="0.25">
      <c r="B133" s="4" t="s">
        <v>21</v>
      </c>
      <c r="C133" s="22"/>
    </row>
    <row r="134" spans="2:12" x14ac:dyDescent="0.25">
      <c r="B134" s="4" t="s">
        <v>22</v>
      </c>
      <c r="C134" s="22"/>
    </row>
    <row r="136" spans="2:12" x14ac:dyDescent="0.25">
      <c r="B136" s="5" t="s">
        <v>36</v>
      </c>
    </row>
    <row r="138" spans="2:12" ht="16.8" x14ac:dyDescent="0.35">
      <c r="B138" s="8" t="s">
        <v>11</v>
      </c>
      <c r="C138" s="8" t="s">
        <v>12</v>
      </c>
      <c r="D138" s="8" t="s">
        <v>13</v>
      </c>
      <c r="E138" s="8" t="s">
        <v>33</v>
      </c>
      <c r="F138" s="8" t="s">
        <v>32</v>
      </c>
      <c r="G138" s="8" t="s">
        <v>56</v>
      </c>
      <c r="H138" s="8" t="s">
        <v>55</v>
      </c>
      <c r="I138" s="8" t="s">
        <v>18</v>
      </c>
      <c r="J138" s="8" t="s">
        <v>35</v>
      </c>
    </row>
    <row r="139" spans="2:12" x14ac:dyDescent="0.25">
      <c r="B139" s="6">
        <v>1</v>
      </c>
      <c r="C139" s="3"/>
      <c r="D139" s="3"/>
      <c r="E139" s="9"/>
      <c r="F139" s="9"/>
      <c r="G139" s="9"/>
      <c r="H139" s="9"/>
      <c r="I139" s="9"/>
      <c r="J139" s="10"/>
    </row>
    <row r="140" spans="2:12" x14ac:dyDescent="0.25">
      <c r="B140" s="6">
        <v>2</v>
      </c>
      <c r="C140" s="3"/>
      <c r="D140" s="3"/>
      <c r="E140" s="9"/>
      <c r="F140" s="9"/>
      <c r="G140" s="9"/>
      <c r="H140" s="9"/>
      <c r="I140" s="9"/>
      <c r="J140" s="10"/>
    </row>
    <row r="141" spans="2:12" x14ac:dyDescent="0.25">
      <c r="B141" s="6">
        <v>3</v>
      </c>
      <c r="C141" s="3"/>
      <c r="D141" s="3"/>
      <c r="E141" s="9"/>
      <c r="F141" s="9"/>
      <c r="G141" s="9"/>
      <c r="H141" s="9"/>
      <c r="I141" s="9"/>
      <c r="J141" s="10"/>
    </row>
    <row r="142" spans="2:12" x14ac:dyDescent="0.25">
      <c r="B142" s="6">
        <v>4</v>
      </c>
      <c r="C142" s="3"/>
      <c r="D142" s="3"/>
      <c r="E142" s="9"/>
      <c r="F142" s="9"/>
      <c r="G142" s="9"/>
      <c r="H142" s="9"/>
      <c r="I142" s="9"/>
      <c r="J142" s="10"/>
    </row>
    <row r="143" spans="2:12" x14ac:dyDescent="0.25">
      <c r="B143" s="6">
        <v>5</v>
      </c>
      <c r="C143" s="3"/>
      <c r="D143" s="3"/>
      <c r="E143" s="9"/>
      <c r="F143" s="9"/>
      <c r="G143" s="9"/>
      <c r="H143" s="9"/>
      <c r="I143" s="9"/>
      <c r="J143" s="10"/>
    </row>
    <row r="144" spans="2:12" x14ac:dyDescent="0.25">
      <c r="B144" s="6">
        <v>6</v>
      </c>
      <c r="C144" s="3"/>
      <c r="D144" s="3"/>
      <c r="E144" s="9"/>
      <c r="F144" s="9"/>
      <c r="G144" s="9"/>
      <c r="H144" s="9"/>
      <c r="I144" s="9"/>
      <c r="J144" s="10"/>
    </row>
    <row r="145" spans="2:10" x14ac:dyDescent="0.25">
      <c r="B145" s="6">
        <v>7</v>
      </c>
      <c r="C145" s="3"/>
      <c r="D145" s="3"/>
      <c r="E145" s="9"/>
      <c r="F145" s="9"/>
      <c r="G145" s="9"/>
      <c r="H145" s="9"/>
      <c r="I145" s="9"/>
      <c r="J145" s="10"/>
    </row>
    <row r="146" spans="2:10" x14ac:dyDescent="0.25">
      <c r="B146" s="6">
        <v>8</v>
      </c>
      <c r="C146" s="3"/>
      <c r="D146" s="3"/>
      <c r="E146" s="9"/>
      <c r="F146" s="9"/>
      <c r="G146" s="9"/>
      <c r="H146" s="9"/>
      <c r="I146" s="9"/>
      <c r="J146" s="10"/>
    </row>
    <row r="147" spans="2:10" x14ac:dyDescent="0.25">
      <c r="B147" s="6">
        <v>9</v>
      </c>
      <c r="C147" s="3"/>
      <c r="D147" s="3"/>
      <c r="E147" s="9"/>
      <c r="F147" s="9"/>
      <c r="G147" s="9"/>
      <c r="H147" s="9"/>
      <c r="I147" s="9"/>
      <c r="J147" s="10"/>
    </row>
    <row r="148" spans="2:10" x14ac:dyDescent="0.25">
      <c r="B148" s="6">
        <v>10</v>
      </c>
      <c r="C148" s="3"/>
      <c r="D148" s="3"/>
      <c r="E148" s="9"/>
      <c r="F148" s="9"/>
      <c r="G148" s="9"/>
      <c r="H148" s="9"/>
      <c r="I148" s="9"/>
      <c r="J148" s="10"/>
    </row>
    <row r="150" spans="2:10" x14ac:dyDescent="0.25">
      <c r="B150" s="8" t="s">
        <v>20</v>
      </c>
      <c r="C150" s="7"/>
    </row>
    <row r="151" spans="2:10" x14ac:dyDescent="0.25">
      <c r="B151" s="4" t="s">
        <v>21</v>
      </c>
      <c r="C151" s="22"/>
    </row>
    <row r="152" spans="2:10" x14ac:dyDescent="0.25">
      <c r="B152" s="4" t="s">
        <v>22</v>
      </c>
      <c r="C152" s="22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A6E65-5A3A-4F74-BAF0-5E17E454107F}">
  <dimension ref="B1:M152"/>
  <sheetViews>
    <sheetView workbookViewId="0">
      <selection activeCell="C26" sqref="C26"/>
    </sheetView>
  </sheetViews>
  <sheetFormatPr defaultRowHeight="13.2" x14ac:dyDescent="0.25"/>
  <cols>
    <col min="2" max="2" width="26.33203125" bestFit="1" customWidth="1"/>
    <col min="3" max="3" width="11.5546875" bestFit="1" customWidth="1"/>
    <col min="4" max="6" width="10.88671875" customWidth="1"/>
    <col min="7" max="7" width="12" bestFit="1" customWidth="1"/>
    <col min="8" max="8" width="11.6640625" bestFit="1" customWidth="1"/>
    <col min="9" max="9" width="12" bestFit="1" customWidth="1"/>
    <col min="10" max="10" width="15.6640625" bestFit="1" customWidth="1"/>
  </cols>
  <sheetData>
    <row r="1" spans="2:13" x14ac:dyDescent="0.25">
      <c r="B1" s="8" t="s">
        <v>19</v>
      </c>
      <c r="C1" s="7" t="s">
        <v>0</v>
      </c>
      <c r="D1" s="7" t="s">
        <v>1</v>
      </c>
      <c r="E1" s="7" t="s">
        <v>2</v>
      </c>
      <c r="F1" s="7" t="s">
        <v>3</v>
      </c>
      <c r="G1" s="5"/>
    </row>
    <row r="2" spans="2:13" x14ac:dyDescent="0.25">
      <c r="B2" s="4" t="s">
        <v>4</v>
      </c>
      <c r="C2" s="21">
        <f>MIN(_vib1)</f>
        <v>-2.5775807444006205</v>
      </c>
      <c r="D2" s="21">
        <f>MIN(_vib2)</f>
        <v>-1.4738255888223648</v>
      </c>
      <c r="E2" s="21">
        <f>MIN(_vib3)</f>
        <v>7.2023682363353374E-3</v>
      </c>
      <c r="F2" s="25">
        <f>MIN(_vib4)</f>
        <v>6.1037018951994385E-5</v>
      </c>
      <c r="G2" s="11"/>
    </row>
    <row r="3" spans="2:13" x14ac:dyDescent="0.25">
      <c r="B3" s="4" t="s">
        <v>5</v>
      </c>
      <c r="C3" s="21">
        <f>MAX(_vib1)</f>
        <v>2.3756547307129949</v>
      </c>
      <c r="D3" s="21">
        <f>MAX(_vib2)</f>
        <v>3.3743632482364774</v>
      </c>
      <c r="E3" s="21">
        <f>MAX(_vib3)</f>
        <v>0.99807733390301223</v>
      </c>
      <c r="F3" s="25">
        <f>MAX(_vib4)</f>
        <v>1.9958494827112643</v>
      </c>
      <c r="G3" s="11"/>
    </row>
    <row r="4" spans="2:13" x14ac:dyDescent="0.25">
      <c r="B4" s="4" t="s">
        <v>6</v>
      </c>
      <c r="C4" s="21">
        <f>C3-C2</f>
        <v>4.9532354751136154</v>
      </c>
      <c r="D4" s="21">
        <f>D3-D2</f>
        <v>4.8481888370588422</v>
      </c>
      <c r="E4" s="21">
        <f>E3-E2</f>
        <v>0.99087496566667688</v>
      </c>
      <c r="F4" s="25">
        <f>F3-F2</f>
        <v>1.9957884456923123</v>
      </c>
      <c r="G4" s="11"/>
    </row>
    <row r="5" spans="2:13" x14ac:dyDescent="0.25">
      <c r="B5" s="4" t="s">
        <v>7</v>
      </c>
      <c r="C5" s="21">
        <f>AVERAGE(_vib1)</f>
        <v>-4.0484940200258279E-2</v>
      </c>
      <c r="D5" s="21">
        <f>AVERAGE(_vib2)</f>
        <v>0.96523359868660918</v>
      </c>
      <c r="E5" s="21">
        <f>AVERAGE(_vib3)</f>
        <v>0.47886806848353525</v>
      </c>
      <c r="F5" s="25">
        <f>AVERAGE(_vib4)</f>
        <v>1.0064632099368269</v>
      </c>
      <c r="G5" s="11"/>
    </row>
    <row r="6" spans="2:13" x14ac:dyDescent="0.25">
      <c r="B6" s="4" t="s">
        <v>9</v>
      </c>
      <c r="C6" s="21">
        <f>_xlfn.VAR.S(_vib1)</f>
        <v>1.1785880673081008</v>
      </c>
      <c r="D6" s="21">
        <f>_xlfn.VAR.S(_vib2)</f>
        <v>1.0125296397261989</v>
      </c>
      <c r="E6" s="21">
        <f>_xlfn.VAR.S(_vib3)</f>
        <v>7.9478718167789189E-2</v>
      </c>
      <c r="F6" s="25">
        <f>_xlfn.VAR.S(_vib4)</f>
        <v>0.33337199500748316</v>
      </c>
      <c r="G6" s="11"/>
    </row>
    <row r="7" spans="2:13" x14ac:dyDescent="0.25">
      <c r="B7" s="4" t="s">
        <v>8</v>
      </c>
      <c r="C7" s="21">
        <f>STDEV(_vib1)</f>
        <v>1.085627959896069</v>
      </c>
      <c r="D7" s="21">
        <f>STDEV(_vib2)</f>
        <v>1.0062453178654791</v>
      </c>
      <c r="E7" s="21">
        <f>STDEV(_vib3)</f>
        <v>0.28191970163113678</v>
      </c>
      <c r="F7" s="25">
        <f>STDEV(_vib4)</f>
        <v>0.57738375021079624</v>
      </c>
      <c r="G7" s="11"/>
    </row>
    <row r="8" spans="2:13" x14ac:dyDescent="0.25">
      <c r="B8" s="4" t="s">
        <v>25</v>
      </c>
      <c r="C8" s="21">
        <f>C4/10</f>
        <v>0.49532354751136154</v>
      </c>
      <c r="D8" s="21">
        <f>D4/10</f>
        <v>0.48481888370588422</v>
      </c>
      <c r="E8" s="21">
        <f>E4/10</f>
        <v>9.9087496566667682E-2</v>
      </c>
      <c r="F8" s="25">
        <f>F4/10</f>
        <v>0.19957884456923122</v>
      </c>
      <c r="G8" s="11"/>
    </row>
    <row r="10" spans="2:13" x14ac:dyDescent="0.25">
      <c r="B10" s="5" t="s">
        <v>41</v>
      </c>
    </row>
    <row r="12" spans="2:13" ht="16.8" x14ac:dyDescent="0.35">
      <c r="B12" s="8" t="s">
        <v>11</v>
      </c>
      <c r="C12" s="8" t="s">
        <v>12</v>
      </c>
      <c r="D12" s="8" t="s">
        <v>13</v>
      </c>
      <c r="E12" s="8" t="s">
        <v>33</v>
      </c>
      <c r="F12" s="8" t="s">
        <v>32</v>
      </c>
      <c r="G12" s="8" t="s">
        <v>28</v>
      </c>
      <c r="H12" s="8" t="s">
        <v>31</v>
      </c>
      <c r="I12" s="8" t="s">
        <v>29</v>
      </c>
      <c r="J12" s="8" t="s">
        <v>34</v>
      </c>
    </row>
    <row r="13" spans="2:13" x14ac:dyDescent="0.25">
      <c r="B13" s="6">
        <v>1</v>
      </c>
      <c r="C13" s="9">
        <f>F2</f>
        <v>6.1037018951994385E-5</v>
      </c>
      <c r="D13" s="9">
        <f>C13+F8</f>
        <v>0.19963988158818322</v>
      </c>
      <c r="E13" s="9">
        <f t="shared" ref="E13:E22" si="0">FREQUENCY(_vib4,D13)</f>
        <v>9</v>
      </c>
      <c r="F13" s="9">
        <f>E13</f>
        <v>9</v>
      </c>
      <c r="G13" s="20">
        <f>(C13+D13)/2</f>
        <v>9.9850459303567604E-2</v>
      </c>
      <c r="H13" s="9">
        <f>(0.5*F13)/COUNT(_vib4)</f>
        <v>4.4999999999999998E-2</v>
      </c>
      <c r="I13" s="9">
        <f>_xlfn.NORM.S.DIST((G13-$F$5)/$F$7,1)</f>
        <v>5.8183330873005479E-2</v>
      </c>
      <c r="J13" s="20">
        <f>ABS(H13-I13)</f>
        <v>1.318333087300548E-2</v>
      </c>
      <c r="K13" s="1"/>
      <c r="M13" s="1"/>
    </row>
    <row r="14" spans="2:13" x14ac:dyDescent="0.25">
      <c r="B14" s="6">
        <v>2</v>
      </c>
      <c r="C14" s="9">
        <f>D13</f>
        <v>0.19963988158818322</v>
      </c>
      <c r="D14" s="9">
        <f>C14+$F$8</f>
        <v>0.39921872615741444</v>
      </c>
      <c r="E14" s="9">
        <f t="shared" si="0"/>
        <v>16</v>
      </c>
      <c r="F14" s="9">
        <f>E14-E13</f>
        <v>7</v>
      </c>
      <c r="G14" s="20">
        <f t="shared" ref="G14:G22" si="1">(C14+D14)/2</f>
        <v>0.29942930387279881</v>
      </c>
      <c r="H14" s="9">
        <f t="shared" ref="H14:H22" si="2">(E13+0.5*F14)/COUNT(_vib4)</f>
        <v>0.125</v>
      </c>
      <c r="I14" s="9">
        <f t="shared" ref="I14:I22" si="3">_xlfn.NORM.S.DIST((G14-$F$5)/$F$7,1)</f>
        <v>0.11037285397004552</v>
      </c>
      <c r="J14" s="20">
        <f t="shared" ref="J14:J22" si="4">ABS(H14-I14)</f>
        <v>1.4627146029954477E-2</v>
      </c>
      <c r="K14" s="1"/>
      <c r="M14" s="1"/>
    </row>
    <row r="15" spans="2:13" x14ac:dyDescent="0.25">
      <c r="B15" s="6">
        <v>3</v>
      </c>
      <c r="C15" s="9">
        <f t="shared" ref="C15:C22" si="5">D14</f>
        <v>0.39921872615741444</v>
      </c>
      <c r="D15" s="9">
        <f t="shared" ref="D15:D22" si="6">C15+$F$8</f>
        <v>0.59879757072664563</v>
      </c>
      <c r="E15" s="9">
        <f t="shared" si="0"/>
        <v>30</v>
      </c>
      <c r="F15" s="9">
        <f t="shared" ref="F15:F22" si="7">E15-E14</f>
        <v>14</v>
      </c>
      <c r="G15" s="20">
        <f t="shared" si="1"/>
        <v>0.49900814844203001</v>
      </c>
      <c r="H15" s="9">
        <f t="shared" si="2"/>
        <v>0.23</v>
      </c>
      <c r="I15" s="9">
        <f t="shared" si="3"/>
        <v>0.18973127896656103</v>
      </c>
      <c r="J15" s="20">
        <f t="shared" si="4"/>
        <v>4.0268721033438981E-2</v>
      </c>
      <c r="K15" s="1"/>
      <c r="M15" s="1"/>
    </row>
    <row r="16" spans="2:13" x14ac:dyDescent="0.25">
      <c r="B16" s="6">
        <v>4</v>
      </c>
      <c r="C16" s="9">
        <f t="shared" si="5"/>
        <v>0.59879757072664563</v>
      </c>
      <c r="D16" s="9">
        <f t="shared" si="6"/>
        <v>0.79837641529587688</v>
      </c>
      <c r="E16" s="9">
        <f t="shared" si="0"/>
        <v>41</v>
      </c>
      <c r="F16" s="9">
        <f t="shared" si="7"/>
        <v>11</v>
      </c>
      <c r="G16" s="20">
        <f t="shared" si="1"/>
        <v>0.69858699301126126</v>
      </c>
      <c r="H16" s="9">
        <f t="shared" si="2"/>
        <v>0.35499999999999998</v>
      </c>
      <c r="I16" s="9">
        <f t="shared" si="3"/>
        <v>0.29693845930031759</v>
      </c>
      <c r="J16" s="20">
        <f t="shared" si="4"/>
        <v>5.806154069968239E-2</v>
      </c>
      <c r="K16" s="1"/>
      <c r="M16" s="1"/>
    </row>
    <row r="17" spans="2:13" x14ac:dyDescent="0.25">
      <c r="B17" s="6">
        <v>5</v>
      </c>
      <c r="C17" s="9">
        <f t="shared" si="5"/>
        <v>0.79837641529587688</v>
      </c>
      <c r="D17" s="9">
        <f t="shared" si="6"/>
        <v>0.99795525986510814</v>
      </c>
      <c r="E17" s="9">
        <f t="shared" si="0"/>
        <v>49</v>
      </c>
      <c r="F17" s="9">
        <f t="shared" si="7"/>
        <v>8</v>
      </c>
      <c r="G17" s="20">
        <f t="shared" si="1"/>
        <v>0.89816583758049251</v>
      </c>
      <c r="H17" s="9">
        <f t="shared" si="2"/>
        <v>0.45</v>
      </c>
      <c r="I17" s="9">
        <f t="shared" si="3"/>
        <v>0.4256085683303199</v>
      </c>
      <c r="J17" s="20">
        <f t="shared" si="4"/>
        <v>2.4391431669680108E-2</v>
      </c>
      <c r="K17" s="1"/>
      <c r="M17" s="1"/>
    </row>
    <row r="18" spans="2:13" x14ac:dyDescent="0.25">
      <c r="B18" s="6">
        <v>6</v>
      </c>
      <c r="C18" s="9">
        <f t="shared" si="5"/>
        <v>0.99795525986510814</v>
      </c>
      <c r="D18" s="9">
        <f t="shared" si="6"/>
        <v>1.1975341044343393</v>
      </c>
      <c r="E18" s="9">
        <f t="shared" si="0"/>
        <v>60</v>
      </c>
      <c r="F18" s="9">
        <f t="shared" si="7"/>
        <v>11</v>
      </c>
      <c r="G18" s="20">
        <f t="shared" si="1"/>
        <v>1.0977446821497236</v>
      </c>
      <c r="H18" s="9">
        <f t="shared" si="2"/>
        <v>0.54500000000000004</v>
      </c>
      <c r="I18" s="9">
        <f t="shared" si="3"/>
        <v>0.56280902172028113</v>
      </c>
      <c r="J18" s="20">
        <f t="shared" si="4"/>
        <v>1.7809021720281093E-2</v>
      </c>
      <c r="K18" s="1"/>
      <c r="M18" s="1"/>
    </row>
    <row r="19" spans="2:13" x14ac:dyDescent="0.25">
      <c r="B19" s="6">
        <v>7</v>
      </c>
      <c r="C19" s="9">
        <f t="shared" si="5"/>
        <v>1.1975341044343393</v>
      </c>
      <c r="D19" s="9">
        <f t="shared" si="6"/>
        <v>1.3971129490035705</v>
      </c>
      <c r="E19" s="9">
        <f t="shared" si="0"/>
        <v>72</v>
      </c>
      <c r="F19" s="9">
        <f t="shared" si="7"/>
        <v>12</v>
      </c>
      <c r="G19" s="20">
        <f t="shared" si="1"/>
        <v>1.2973235267189549</v>
      </c>
      <c r="H19" s="9">
        <f t="shared" si="2"/>
        <v>0.66</v>
      </c>
      <c r="I19" s="9">
        <f t="shared" si="3"/>
        <v>0.69278344578351669</v>
      </c>
      <c r="J19" s="20">
        <f t="shared" si="4"/>
        <v>3.2783445783516663E-2</v>
      </c>
      <c r="K19" s="1"/>
      <c r="M19" s="1"/>
    </row>
    <row r="20" spans="2:13" x14ac:dyDescent="0.25">
      <c r="B20" s="6">
        <v>8</v>
      </c>
      <c r="C20" s="9">
        <f t="shared" si="5"/>
        <v>1.3971129490035705</v>
      </c>
      <c r="D20" s="9">
        <f t="shared" si="6"/>
        <v>1.5966917935728018</v>
      </c>
      <c r="E20" s="9">
        <f t="shared" si="0"/>
        <v>80</v>
      </c>
      <c r="F20" s="9">
        <f t="shared" si="7"/>
        <v>8</v>
      </c>
      <c r="G20" s="20">
        <f t="shared" si="1"/>
        <v>1.4969023712881862</v>
      </c>
      <c r="H20" s="9">
        <f t="shared" si="2"/>
        <v>0.76</v>
      </c>
      <c r="I20" s="9">
        <f t="shared" si="3"/>
        <v>0.80217515326929256</v>
      </c>
      <c r="J20" s="20">
        <f t="shared" si="4"/>
        <v>4.2175153269292553E-2</v>
      </c>
      <c r="K20" s="1"/>
      <c r="M20" s="1"/>
    </row>
    <row r="21" spans="2:13" x14ac:dyDescent="0.25">
      <c r="B21" s="6">
        <v>9</v>
      </c>
      <c r="C21" s="9">
        <f t="shared" si="5"/>
        <v>1.5966917935728018</v>
      </c>
      <c r="D21" s="9">
        <f t="shared" si="6"/>
        <v>1.796270638142033</v>
      </c>
      <c r="E21" s="9">
        <f t="shared" si="0"/>
        <v>85</v>
      </c>
      <c r="F21" s="9">
        <f t="shared" si="7"/>
        <v>5</v>
      </c>
      <c r="G21" s="20">
        <f t="shared" si="1"/>
        <v>1.6964812158574174</v>
      </c>
      <c r="H21" s="9">
        <f t="shared" si="2"/>
        <v>0.82499999999999996</v>
      </c>
      <c r="I21" s="9">
        <f t="shared" si="3"/>
        <v>0.88397151482527625</v>
      </c>
      <c r="J21" s="20">
        <f t="shared" si="4"/>
        <v>5.8971514825276294E-2</v>
      </c>
      <c r="K21" s="1"/>
      <c r="M21" s="1"/>
    </row>
    <row r="22" spans="2:13" x14ac:dyDescent="0.25">
      <c r="B22" s="6">
        <v>10</v>
      </c>
      <c r="C22" s="9">
        <f t="shared" si="5"/>
        <v>1.796270638142033</v>
      </c>
      <c r="D22" s="9">
        <f t="shared" si="6"/>
        <v>1.9958494827112643</v>
      </c>
      <c r="E22" s="9">
        <f t="shared" si="0"/>
        <v>100</v>
      </c>
      <c r="F22" s="9">
        <f t="shared" si="7"/>
        <v>15</v>
      </c>
      <c r="G22" s="20">
        <f t="shared" si="1"/>
        <v>1.8960600604266487</v>
      </c>
      <c r="H22" s="9">
        <f t="shared" si="2"/>
        <v>0.92500000000000004</v>
      </c>
      <c r="I22" s="9">
        <f t="shared" si="3"/>
        <v>0.93830966846228203</v>
      </c>
      <c r="J22" s="20">
        <f t="shared" si="4"/>
        <v>1.3309668462281987E-2</v>
      </c>
      <c r="K22" s="1"/>
      <c r="M22" s="1"/>
    </row>
    <row r="23" spans="2:13" x14ac:dyDescent="0.25">
      <c r="F23" s="1"/>
    </row>
    <row r="24" spans="2:13" x14ac:dyDescent="0.25">
      <c r="B24" s="8" t="s">
        <v>26</v>
      </c>
      <c r="C24" s="7"/>
    </row>
    <row r="25" spans="2:13" x14ac:dyDescent="0.25">
      <c r="B25" s="4" t="s">
        <v>21</v>
      </c>
      <c r="C25" s="22">
        <f>MAX(J13:J22)</f>
        <v>5.8971514825276294E-2</v>
      </c>
    </row>
    <row r="26" spans="2:13" x14ac:dyDescent="0.25">
      <c r="B26" s="4" t="s">
        <v>30</v>
      </c>
      <c r="C26" s="22">
        <f>SQRT(LN(2/0.1)/2/COUNT(_vib4))</f>
        <v>0.12238734153404082</v>
      </c>
    </row>
    <row r="28" spans="2:13" x14ac:dyDescent="0.25">
      <c r="B28" s="5" t="s">
        <v>42</v>
      </c>
    </row>
    <row r="30" spans="2:13" ht="16.8" x14ac:dyDescent="0.35">
      <c r="B30" s="7" t="s">
        <v>11</v>
      </c>
      <c r="C30" s="8" t="s">
        <v>12</v>
      </c>
      <c r="D30" s="8" t="s">
        <v>13</v>
      </c>
      <c r="E30" s="8" t="s">
        <v>33</v>
      </c>
      <c r="F30" s="8" t="s">
        <v>32</v>
      </c>
      <c r="G30" s="8" t="s">
        <v>28</v>
      </c>
      <c r="H30" s="8" t="s">
        <v>31</v>
      </c>
      <c r="I30" s="8" t="s">
        <v>29</v>
      </c>
      <c r="J30" s="8" t="s">
        <v>34</v>
      </c>
    </row>
    <row r="31" spans="2:13" x14ac:dyDescent="0.25">
      <c r="B31" s="6">
        <v>1</v>
      </c>
      <c r="C31" s="9">
        <f t="shared" ref="C31:G40" si="8">C13</f>
        <v>6.1037018951994385E-5</v>
      </c>
      <c r="D31" s="9">
        <f t="shared" si="8"/>
        <v>0.19963988158818322</v>
      </c>
      <c r="E31" s="9">
        <f t="shared" si="8"/>
        <v>9</v>
      </c>
      <c r="F31" s="9">
        <f t="shared" si="8"/>
        <v>9</v>
      </c>
      <c r="G31" s="20">
        <f t="shared" si="8"/>
        <v>9.9850459303567604E-2</v>
      </c>
      <c r="H31" s="9">
        <f>(0.5*F31)/COUNT(_vib4)</f>
        <v>4.4999999999999998E-2</v>
      </c>
      <c r="I31" s="20">
        <f>(G31-$F$2)/$F$4</f>
        <v>4.9999999999999996E-2</v>
      </c>
      <c r="J31" s="20">
        <f>ABS(H31-I31)</f>
        <v>4.9999999999999975E-3</v>
      </c>
    </row>
    <row r="32" spans="2:13" x14ac:dyDescent="0.25">
      <c r="B32" s="6">
        <v>2</v>
      </c>
      <c r="C32" s="9">
        <f t="shared" si="8"/>
        <v>0.19963988158818322</v>
      </c>
      <c r="D32" s="9">
        <f t="shared" si="8"/>
        <v>0.39921872615741444</v>
      </c>
      <c r="E32" s="9">
        <f t="shared" si="8"/>
        <v>16</v>
      </c>
      <c r="F32" s="9">
        <f t="shared" si="8"/>
        <v>7</v>
      </c>
      <c r="G32" s="20">
        <f t="shared" si="8"/>
        <v>0.29942930387279881</v>
      </c>
      <c r="H32" s="9">
        <f t="shared" ref="H32:H40" si="9">(E31+0.5*F32)/COUNT(_vib4)</f>
        <v>0.125</v>
      </c>
      <c r="I32" s="20">
        <f t="shared" ref="I32:I40" si="10">(G32-$F$2)/$F$4</f>
        <v>0.15</v>
      </c>
      <c r="J32" s="20">
        <f t="shared" ref="J32:J40" si="11">ABS(H32-I32)</f>
        <v>2.4999999999999994E-2</v>
      </c>
    </row>
    <row r="33" spans="2:10" x14ac:dyDescent="0.25">
      <c r="B33" s="6">
        <v>3</v>
      </c>
      <c r="C33" s="9">
        <f t="shared" si="8"/>
        <v>0.39921872615741444</v>
      </c>
      <c r="D33" s="9">
        <f t="shared" si="8"/>
        <v>0.59879757072664563</v>
      </c>
      <c r="E33" s="9">
        <f t="shared" si="8"/>
        <v>30</v>
      </c>
      <c r="F33" s="9">
        <f t="shared" si="8"/>
        <v>14</v>
      </c>
      <c r="G33" s="20">
        <f t="shared" si="8"/>
        <v>0.49900814844203001</v>
      </c>
      <c r="H33" s="9">
        <f t="shared" si="9"/>
        <v>0.23</v>
      </c>
      <c r="I33" s="20">
        <f t="shared" si="10"/>
        <v>0.24999999999999997</v>
      </c>
      <c r="J33" s="20">
        <f t="shared" si="11"/>
        <v>1.9999999999999962E-2</v>
      </c>
    </row>
    <row r="34" spans="2:10" x14ac:dyDescent="0.25">
      <c r="B34" s="6">
        <v>4</v>
      </c>
      <c r="C34" s="9">
        <f t="shared" si="8"/>
        <v>0.59879757072664563</v>
      </c>
      <c r="D34" s="9">
        <f t="shared" si="8"/>
        <v>0.79837641529587688</v>
      </c>
      <c r="E34" s="9">
        <f t="shared" si="8"/>
        <v>41</v>
      </c>
      <c r="F34" s="9">
        <f t="shared" si="8"/>
        <v>11</v>
      </c>
      <c r="G34" s="20">
        <f t="shared" si="8"/>
        <v>0.69858699301126126</v>
      </c>
      <c r="H34" s="9">
        <f t="shared" si="9"/>
        <v>0.35499999999999998</v>
      </c>
      <c r="I34" s="20">
        <f t="shared" si="10"/>
        <v>0.35</v>
      </c>
      <c r="J34" s="20">
        <f t="shared" si="11"/>
        <v>5.0000000000000044E-3</v>
      </c>
    </row>
    <row r="35" spans="2:10" x14ac:dyDescent="0.25">
      <c r="B35" s="6">
        <v>5</v>
      </c>
      <c r="C35" s="9">
        <f t="shared" si="8"/>
        <v>0.79837641529587688</v>
      </c>
      <c r="D35" s="9">
        <f t="shared" si="8"/>
        <v>0.99795525986510814</v>
      </c>
      <c r="E35" s="9">
        <f t="shared" si="8"/>
        <v>49</v>
      </c>
      <c r="F35" s="9">
        <f t="shared" si="8"/>
        <v>8</v>
      </c>
      <c r="G35" s="20">
        <f t="shared" si="8"/>
        <v>0.89816583758049251</v>
      </c>
      <c r="H35" s="9">
        <f t="shared" si="9"/>
        <v>0.45</v>
      </c>
      <c r="I35" s="20">
        <f t="shared" si="10"/>
        <v>0.45</v>
      </c>
      <c r="J35" s="20">
        <f t="shared" si="11"/>
        <v>0</v>
      </c>
    </row>
    <row r="36" spans="2:10" x14ac:dyDescent="0.25">
      <c r="B36" s="6">
        <v>6</v>
      </c>
      <c r="C36" s="9">
        <f t="shared" si="8"/>
        <v>0.99795525986510814</v>
      </c>
      <c r="D36" s="9">
        <f t="shared" si="8"/>
        <v>1.1975341044343393</v>
      </c>
      <c r="E36" s="9">
        <f t="shared" si="8"/>
        <v>60</v>
      </c>
      <c r="F36" s="9">
        <f t="shared" si="8"/>
        <v>11</v>
      </c>
      <c r="G36" s="20">
        <f t="shared" si="8"/>
        <v>1.0977446821497236</v>
      </c>
      <c r="H36" s="9">
        <f t="shared" si="9"/>
        <v>0.54500000000000004</v>
      </c>
      <c r="I36" s="20">
        <f t="shared" si="10"/>
        <v>0.54999999999999993</v>
      </c>
      <c r="J36" s="20">
        <f t="shared" si="11"/>
        <v>4.9999999999998934E-3</v>
      </c>
    </row>
    <row r="37" spans="2:10" x14ac:dyDescent="0.25">
      <c r="B37" s="6">
        <v>7</v>
      </c>
      <c r="C37" s="9">
        <f t="shared" si="8"/>
        <v>1.1975341044343393</v>
      </c>
      <c r="D37" s="9">
        <f t="shared" si="8"/>
        <v>1.3971129490035705</v>
      </c>
      <c r="E37" s="9">
        <f t="shared" si="8"/>
        <v>72</v>
      </c>
      <c r="F37" s="9">
        <f t="shared" si="8"/>
        <v>12</v>
      </c>
      <c r="G37" s="20">
        <f t="shared" si="8"/>
        <v>1.2973235267189549</v>
      </c>
      <c r="H37" s="9">
        <f t="shared" si="9"/>
        <v>0.66</v>
      </c>
      <c r="I37" s="20">
        <f t="shared" si="10"/>
        <v>0.64999999999999991</v>
      </c>
      <c r="J37" s="20">
        <f t="shared" si="11"/>
        <v>1.000000000000012E-2</v>
      </c>
    </row>
    <row r="38" spans="2:10" x14ac:dyDescent="0.25">
      <c r="B38" s="6">
        <v>8</v>
      </c>
      <c r="C38" s="9">
        <f t="shared" si="8"/>
        <v>1.3971129490035705</v>
      </c>
      <c r="D38" s="9">
        <f t="shared" si="8"/>
        <v>1.5966917935728018</v>
      </c>
      <c r="E38" s="9">
        <f t="shared" si="8"/>
        <v>80</v>
      </c>
      <c r="F38" s="9">
        <f t="shared" si="8"/>
        <v>8</v>
      </c>
      <c r="G38" s="20">
        <f t="shared" si="8"/>
        <v>1.4969023712881862</v>
      </c>
      <c r="H38" s="9">
        <f t="shared" si="9"/>
        <v>0.76</v>
      </c>
      <c r="I38" s="20">
        <f t="shared" si="10"/>
        <v>0.75</v>
      </c>
      <c r="J38" s="20">
        <f t="shared" si="11"/>
        <v>1.0000000000000009E-2</v>
      </c>
    </row>
    <row r="39" spans="2:10" x14ac:dyDescent="0.25">
      <c r="B39" s="6">
        <v>9</v>
      </c>
      <c r="C39" s="9">
        <f t="shared" si="8"/>
        <v>1.5966917935728018</v>
      </c>
      <c r="D39" s="9">
        <f t="shared" si="8"/>
        <v>1.796270638142033</v>
      </c>
      <c r="E39" s="9">
        <f t="shared" si="8"/>
        <v>85</v>
      </c>
      <c r="F39" s="9">
        <f t="shared" si="8"/>
        <v>5</v>
      </c>
      <c r="G39" s="20">
        <f t="shared" si="8"/>
        <v>1.6964812158574174</v>
      </c>
      <c r="H39" s="9">
        <f t="shared" si="9"/>
        <v>0.82499999999999996</v>
      </c>
      <c r="I39" s="20">
        <f t="shared" si="10"/>
        <v>0.85</v>
      </c>
      <c r="J39" s="20">
        <f t="shared" si="11"/>
        <v>2.5000000000000022E-2</v>
      </c>
    </row>
    <row r="40" spans="2:10" x14ac:dyDescent="0.25">
      <c r="B40" s="6">
        <v>10</v>
      </c>
      <c r="C40" s="9">
        <f t="shared" si="8"/>
        <v>1.796270638142033</v>
      </c>
      <c r="D40" s="9">
        <f t="shared" si="8"/>
        <v>1.9958494827112643</v>
      </c>
      <c r="E40" s="9">
        <f t="shared" si="8"/>
        <v>100</v>
      </c>
      <c r="F40" s="9">
        <f t="shared" si="8"/>
        <v>15</v>
      </c>
      <c r="G40" s="20">
        <f t="shared" si="8"/>
        <v>1.8960600604266487</v>
      </c>
      <c r="H40" s="9">
        <f t="shared" si="9"/>
        <v>0.92500000000000004</v>
      </c>
      <c r="I40" s="20">
        <f t="shared" si="10"/>
        <v>0.95</v>
      </c>
      <c r="J40" s="20">
        <f t="shared" si="11"/>
        <v>2.4999999999999911E-2</v>
      </c>
    </row>
    <row r="42" spans="2:10" x14ac:dyDescent="0.25">
      <c r="B42" s="8" t="s">
        <v>26</v>
      </c>
      <c r="C42" s="7"/>
    </row>
    <row r="43" spans="2:10" x14ac:dyDescent="0.25">
      <c r="B43" s="4" t="s">
        <v>21</v>
      </c>
      <c r="C43" s="22">
        <f>MAX(J31:J40)</f>
        <v>2.5000000000000022E-2</v>
      </c>
    </row>
    <row r="44" spans="2:10" x14ac:dyDescent="0.25">
      <c r="B44" s="4" t="s">
        <v>30</v>
      </c>
      <c r="C44" s="22">
        <f>SQRT(LN(2/0.1)/2/COUNT(_vib4))</f>
        <v>0.12238734153404082</v>
      </c>
    </row>
    <row r="46" spans="2:10" x14ac:dyDescent="0.25">
      <c r="B46" s="5" t="s">
        <v>39</v>
      </c>
    </row>
    <row r="48" spans="2:10" ht="16.8" x14ac:dyDescent="0.35">
      <c r="B48" s="8" t="s">
        <v>11</v>
      </c>
      <c r="C48" s="8" t="s">
        <v>12</v>
      </c>
      <c r="D48" s="8" t="s">
        <v>13</v>
      </c>
      <c r="E48" s="8" t="s">
        <v>33</v>
      </c>
      <c r="F48" s="8" t="s">
        <v>32</v>
      </c>
      <c r="G48" s="8" t="s">
        <v>28</v>
      </c>
      <c r="H48" s="8" t="s">
        <v>31</v>
      </c>
      <c r="I48" s="8" t="s">
        <v>29</v>
      </c>
      <c r="J48" s="8" t="s">
        <v>34</v>
      </c>
    </row>
    <row r="49" spans="2:10" x14ac:dyDescent="0.25">
      <c r="B49" s="6">
        <v>1</v>
      </c>
      <c r="C49" s="9"/>
      <c r="D49" s="9"/>
      <c r="E49" s="9"/>
      <c r="F49" s="9"/>
      <c r="G49" s="20"/>
      <c r="H49" s="9"/>
      <c r="I49" s="9"/>
      <c r="J49" s="20"/>
    </row>
    <row r="50" spans="2:10" x14ac:dyDescent="0.25">
      <c r="B50" s="6">
        <v>2</v>
      </c>
      <c r="C50" s="9"/>
      <c r="D50" s="9"/>
      <c r="E50" s="9"/>
      <c r="F50" s="9"/>
      <c r="G50" s="20"/>
      <c r="H50" s="9"/>
      <c r="I50" s="9"/>
      <c r="J50" s="20"/>
    </row>
    <row r="51" spans="2:10" x14ac:dyDescent="0.25">
      <c r="B51" s="6">
        <v>3</v>
      </c>
      <c r="C51" s="9"/>
      <c r="D51" s="9"/>
      <c r="E51" s="9"/>
      <c r="F51" s="9"/>
      <c r="G51" s="20"/>
      <c r="H51" s="9"/>
      <c r="I51" s="9"/>
      <c r="J51" s="20"/>
    </row>
    <row r="52" spans="2:10" x14ac:dyDescent="0.25">
      <c r="B52" s="6">
        <v>4</v>
      </c>
      <c r="C52" s="9"/>
      <c r="D52" s="9"/>
      <c r="E52" s="9"/>
      <c r="F52" s="9"/>
      <c r="G52" s="20"/>
      <c r="H52" s="9"/>
      <c r="I52" s="9"/>
      <c r="J52" s="20"/>
    </row>
    <row r="53" spans="2:10" x14ac:dyDescent="0.25">
      <c r="B53" s="6">
        <v>5</v>
      </c>
      <c r="C53" s="9"/>
      <c r="D53" s="9"/>
      <c r="E53" s="9"/>
      <c r="F53" s="9"/>
      <c r="G53" s="20"/>
      <c r="H53" s="9"/>
      <c r="I53" s="9"/>
      <c r="J53" s="20"/>
    </row>
    <row r="54" spans="2:10" x14ac:dyDescent="0.25">
      <c r="B54" s="6">
        <v>6</v>
      </c>
      <c r="C54" s="9"/>
      <c r="D54" s="9"/>
      <c r="E54" s="9"/>
      <c r="F54" s="9"/>
      <c r="G54" s="20"/>
      <c r="H54" s="9"/>
      <c r="I54" s="9"/>
      <c r="J54" s="20"/>
    </row>
    <row r="55" spans="2:10" x14ac:dyDescent="0.25">
      <c r="B55" s="6">
        <v>7</v>
      </c>
      <c r="C55" s="9"/>
      <c r="D55" s="9"/>
      <c r="E55" s="9"/>
      <c r="F55" s="9"/>
      <c r="G55" s="20"/>
      <c r="H55" s="9"/>
      <c r="I55" s="9"/>
      <c r="J55" s="20"/>
    </row>
    <row r="56" spans="2:10" x14ac:dyDescent="0.25">
      <c r="B56" s="6">
        <v>8</v>
      </c>
      <c r="C56" s="9"/>
      <c r="D56" s="9"/>
      <c r="E56" s="9"/>
      <c r="F56" s="9"/>
      <c r="G56" s="20"/>
      <c r="H56" s="9"/>
      <c r="I56" s="9"/>
      <c r="J56" s="20"/>
    </row>
    <row r="57" spans="2:10" x14ac:dyDescent="0.25">
      <c r="B57" s="6">
        <v>9</v>
      </c>
      <c r="C57" s="9"/>
      <c r="D57" s="9"/>
      <c r="E57" s="9"/>
      <c r="F57" s="9"/>
      <c r="G57" s="20"/>
      <c r="H57" s="9"/>
      <c r="I57" s="9"/>
      <c r="J57" s="20"/>
    </row>
    <row r="58" spans="2:10" x14ac:dyDescent="0.25">
      <c r="B58" s="6">
        <v>10</v>
      </c>
      <c r="C58" s="9"/>
      <c r="D58" s="9"/>
      <c r="E58" s="9"/>
      <c r="F58" s="9"/>
      <c r="G58" s="20"/>
      <c r="H58" s="9"/>
      <c r="I58" s="9"/>
      <c r="J58" s="20"/>
    </row>
    <row r="59" spans="2:10" x14ac:dyDescent="0.25">
      <c r="F59" s="1"/>
    </row>
    <row r="60" spans="2:10" x14ac:dyDescent="0.25">
      <c r="B60" s="8" t="s">
        <v>26</v>
      </c>
      <c r="C60" s="7"/>
    </row>
    <row r="61" spans="2:10" x14ac:dyDescent="0.25">
      <c r="B61" s="4" t="s">
        <v>21</v>
      </c>
      <c r="C61" s="22"/>
    </row>
    <row r="62" spans="2:10" x14ac:dyDescent="0.25">
      <c r="B62" s="4" t="s">
        <v>30</v>
      </c>
      <c r="C62" s="22"/>
    </row>
    <row r="64" spans="2:10" x14ac:dyDescent="0.25">
      <c r="B64" s="5" t="s">
        <v>40</v>
      </c>
    </row>
    <row r="66" spans="2:10" ht="16.8" x14ac:dyDescent="0.35">
      <c r="B66" s="7" t="s">
        <v>11</v>
      </c>
      <c r="C66" s="8" t="s">
        <v>12</v>
      </c>
      <c r="D66" s="8" t="s">
        <v>13</v>
      </c>
      <c r="E66" s="8" t="s">
        <v>33</v>
      </c>
      <c r="F66" s="8" t="s">
        <v>32</v>
      </c>
      <c r="G66" s="8" t="s">
        <v>28</v>
      </c>
      <c r="H66" s="8" t="s">
        <v>31</v>
      </c>
      <c r="I66" s="8" t="s">
        <v>29</v>
      </c>
      <c r="J66" s="8" t="s">
        <v>34</v>
      </c>
    </row>
    <row r="67" spans="2:10" x14ac:dyDescent="0.25">
      <c r="B67" s="6">
        <v>1</v>
      </c>
      <c r="C67" s="9"/>
      <c r="D67" s="9"/>
      <c r="E67" s="9"/>
      <c r="F67" s="9"/>
      <c r="G67" s="20"/>
      <c r="H67" s="9"/>
      <c r="I67" s="20"/>
      <c r="J67" s="20"/>
    </row>
    <row r="68" spans="2:10" x14ac:dyDescent="0.25">
      <c r="B68" s="6">
        <v>2</v>
      </c>
      <c r="C68" s="9"/>
      <c r="D68" s="9"/>
      <c r="E68" s="9"/>
      <c r="F68" s="9"/>
      <c r="G68" s="20"/>
      <c r="H68" s="9"/>
      <c r="I68" s="20"/>
      <c r="J68" s="20"/>
    </row>
    <row r="69" spans="2:10" x14ac:dyDescent="0.25">
      <c r="B69" s="6">
        <v>3</v>
      </c>
      <c r="C69" s="9"/>
      <c r="D69" s="9"/>
      <c r="E69" s="9"/>
      <c r="F69" s="9"/>
      <c r="G69" s="20"/>
      <c r="H69" s="9"/>
      <c r="I69" s="20"/>
      <c r="J69" s="20"/>
    </row>
    <row r="70" spans="2:10" x14ac:dyDescent="0.25">
      <c r="B70" s="6">
        <v>4</v>
      </c>
      <c r="C70" s="9"/>
      <c r="D70" s="9"/>
      <c r="E70" s="9"/>
      <c r="F70" s="9"/>
      <c r="G70" s="20"/>
      <c r="H70" s="9"/>
      <c r="I70" s="20"/>
      <c r="J70" s="20"/>
    </row>
    <row r="71" spans="2:10" x14ac:dyDescent="0.25">
      <c r="B71" s="6">
        <v>5</v>
      </c>
      <c r="C71" s="9"/>
      <c r="D71" s="9"/>
      <c r="E71" s="9"/>
      <c r="F71" s="9"/>
      <c r="G71" s="20"/>
      <c r="H71" s="9"/>
      <c r="I71" s="20"/>
      <c r="J71" s="20"/>
    </row>
    <row r="72" spans="2:10" x14ac:dyDescent="0.25">
      <c r="B72" s="6">
        <v>6</v>
      </c>
      <c r="C72" s="9"/>
      <c r="D72" s="9"/>
      <c r="E72" s="9"/>
      <c r="F72" s="9"/>
      <c r="G72" s="20"/>
      <c r="H72" s="9"/>
      <c r="I72" s="20"/>
      <c r="J72" s="20"/>
    </row>
    <row r="73" spans="2:10" x14ac:dyDescent="0.25">
      <c r="B73" s="6">
        <v>7</v>
      </c>
      <c r="C73" s="9"/>
      <c r="D73" s="9"/>
      <c r="E73" s="9"/>
      <c r="F73" s="9"/>
      <c r="G73" s="20"/>
      <c r="H73" s="9"/>
      <c r="I73" s="20"/>
      <c r="J73" s="20"/>
    </row>
    <row r="74" spans="2:10" x14ac:dyDescent="0.25">
      <c r="B74" s="6">
        <v>8</v>
      </c>
      <c r="C74" s="9"/>
      <c r="D74" s="9"/>
      <c r="E74" s="9"/>
      <c r="F74" s="9"/>
      <c r="G74" s="20"/>
      <c r="H74" s="9"/>
      <c r="I74" s="20"/>
      <c r="J74" s="20"/>
    </row>
    <row r="75" spans="2:10" x14ac:dyDescent="0.25">
      <c r="B75" s="6">
        <v>9</v>
      </c>
      <c r="C75" s="9"/>
      <c r="D75" s="9"/>
      <c r="E75" s="9"/>
      <c r="F75" s="9"/>
      <c r="G75" s="20"/>
      <c r="H75" s="9"/>
      <c r="I75" s="20"/>
      <c r="J75" s="20"/>
    </row>
    <row r="76" spans="2:10" x14ac:dyDescent="0.25">
      <c r="B76" s="6">
        <v>10</v>
      </c>
      <c r="C76" s="9"/>
      <c r="D76" s="9"/>
      <c r="E76" s="9"/>
      <c r="F76" s="9"/>
      <c r="G76" s="20"/>
      <c r="H76" s="9"/>
      <c r="I76" s="20"/>
      <c r="J76" s="20"/>
    </row>
    <row r="78" spans="2:10" x14ac:dyDescent="0.25">
      <c r="B78" s="8" t="s">
        <v>26</v>
      </c>
      <c r="C78" s="7"/>
    </row>
    <row r="79" spans="2:10" x14ac:dyDescent="0.25">
      <c r="B79" s="4" t="s">
        <v>21</v>
      </c>
      <c r="C79" s="22"/>
    </row>
    <row r="80" spans="2:10" x14ac:dyDescent="0.25">
      <c r="B80" s="4" t="s">
        <v>30</v>
      </c>
      <c r="C80" s="22"/>
    </row>
    <row r="82" spans="2:10" x14ac:dyDescent="0.25">
      <c r="B82" s="5" t="s">
        <v>38</v>
      </c>
    </row>
    <row r="84" spans="2:10" ht="16.8" x14ac:dyDescent="0.35">
      <c r="B84" s="8" t="s">
        <v>11</v>
      </c>
      <c r="C84" s="8" t="s">
        <v>12</v>
      </c>
      <c r="D84" s="8" t="s">
        <v>13</v>
      </c>
      <c r="E84" s="8" t="s">
        <v>33</v>
      </c>
      <c r="F84" s="8" t="s">
        <v>32</v>
      </c>
      <c r="G84" s="8" t="s">
        <v>28</v>
      </c>
      <c r="H84" s="8" t="s">
        <v>31</v>
      </c>
      <c r="I84" s="8" t="s">
        <v>29</v>
      </c>
      <c r="J84" s="8" t="s">
        <v>34</v>
      </c>
    </row>
    <row r="85" spans="2:10" x14ac:dyDescent="0.25">
      <c r="B85" s="6">
        <v>1</v>
      </c>
      <c r="C85" s="9"/>
      <c r="D85" s="9"/>
      <c r="E85" s="9"/>
      <c r="F85" s="9"/>
      <c r="G85" s="20"/>
      <c r="H85" s="9"/>
      <c r="I85" s="9"/>
      <c r="J85" s="20"/>
    </row>
    <row r="86" spans="2:10" x14ac:dyDescent="0.25">
      <c r="B86" s="6">
        <v>2</v>
      </c>
      <c r="C86" s="9"/>
      <c r="D86" s="9"/>
      <c r="E86" s="9"/>
      <c r="F86" s="9"/>
      <c r="G86" s="20"/>
      <c r="H86" s="9"/>
      <c r="I86" s="9"/>
      <c r="J86" s="20"/>
    </row>
    <row r="87" spans="2:10" x14ac:dyDescent="0.25">
      <c r="B87" s="6">
        <v>3</v>
      </c>
      <c r="C87" s="9"/>
      <c r="D87" s="9"/>
      <c r="E87" s="9"/>
      <c r="F87" s="9"/>
      <c r="G87" s="20"/>
      <c r="H87" s="9"/>
      <c r="I87" s="9"/>
      <c r="J87" s="20"/>
    </row>
    <row r="88" spans="2:10" x14ac:dyDescent="0.25">
      <c r="B88" s="6">
        <v>4</v>
      </c>
      <c r="C88" s="9"/>
      <c r="D88" s="9"/>
      <c r="E88" s="9"/>
      <c r="F88" s="9"/>
      <c r="G88" s="20"/>
      <c r="H88" s="9"/>
      <c r="I88" s="9"/>
      <c r="J88" s="20"/>
    </row>
    <row r="89" spans="2:10" x14ac:dyDescent="0.25">
      <c r="B89" s="6">
        <v>5</v>
      </c>
      <c r="C89" s="9"/>
      <c r="D89" s="9"/>
      <c r="E89" s="9"/>
      <c r="F89" s="9"/>
      <c r="G89" s="20"/>
      <c r="H89" s="9"/>
      <c r="I89" s="9"/>
      <c r="J89" s="20"/>
    </row>
    <row r="90" spans="2:10" x14ac:dyDescent="0.25">
      <c r="B90" s="6">
        <v>6</v>
      </c>
      <c r="C90" s="9"/>
      <c r="D90" s="9"/>
      <c r="E90" s="9"/>
      <c r="F90" s="9"/>
      <c r="G90" s="20"/>
      <c r="H90" s="9"/>
      <c r="I90" s="9"/>
      <c r="J90" s="20"/>
    </row>
    <row r="91" spans="2:10" x14ac:dyDescent="0.25">
      <c r="B91" s="6">
        <v>7</v>
      </c>
      <c r="C91" s="9"/>
      <c r="D91" s="9"/>
      <c r="E91" s="9"/>
      <c r="F91" s="9"/>
      <c r="G91" s="20"/>
      <c r="H91" s="9"/>
      <c r="I91" s="9"/>
      <c r="J91" s="20"/>
    </row>
    <row r="92" spans="2:10" x14ac:dyDescent="0.25">
      <c r="B92" s="6">
        <v>8</v>
      </c>
      <c r="C92" s="9"/>
      <c r="D92" s="9"/>
      <c r="E92" s="9"/>
      <c r="F92" s="9"/>
      <c r="G92" s="20"/>
      <c r="H92" s="9"/>
      <c r="I92" s="9"/>
      <c r="J92" s="20"/>
    </row>
    <row r="93" spans="2:10" x14ac:dyDescent="0.25">
      <c r="B93" s="6">
        <v>9</v>
      </c>
      <c r="C93" s="9"/>
      <c r="D93" s="9"/>
      <c r="E93" s="9"/>
      <c r="F93" s="9"/>
      <c r="G93" s="20"/>
      <c r="H93" s="9"/>
      <c r="I93" s="9"/>
      <c r="J93" s="20"/>
    </row>
    <row r="94" spans="2:10" x14ac:dyDescent="0.25">
      <c r="B94" s="6">
        <v>10</v>
      </c>
      <c r="C94" s="9"/>
      <c r="D94" s="9"/>
      <c r="E94" s="9"/>
      <c r="F94" s="9"/>
      <c r="G94" s="20"/>
      <c r="H94" s="9"/>
      <c r="I94" s="9"/>
      <c r="J94" s="20"/>
    </row>
    <row r="95" spans="2:10" x14ac:dyDescent="0.25">
      <c r="F95" s="1"/>
    </row>
    <row r="96" spans="2:10" x14ac:dyDescent="0.25">
      <c r="B96" s="8" t="s">
        <v>26</v>
      </c>
      <c r="C96" s="7"/>
    </row>
    <row r="97" spans="2:10" x14ac:dyDescent="0.25">
      <c r="B97" s="4" t="s">
        <v>21</v>
      </c>
      <c r="C97" s="22"/>
    </row>
    <row r="98" spans="2:10" x14ac:dyDescent="0.25">
      <c r="B98" s="4" t="s">
        <v>30</v>
      </c>
      <c r="C98" s="22"/>
    </row>
    <row r="100" spans="2:10" x14ac:dyDescent="0.25">
      <c r="B100" s="5" t="s">
        <v>54</v>
      </c>
    </row>
    <row r="102" spans="2:10" ht="16.8" x14ac:dyDescent="0.35">
      <c r="B102" s="7" t="s">
        <v>11</v>
      </c>
      <c r="C102" s="8" t="s">
        <v>12</v>
      </c>
      <c r="D102" s="8" t="s">
        <v>13</v>
      </c>
      <c r="E102" s="8" t="s">
        <v>33</v>
      </c>
      <c r="F102" s="8" t="s">
        <v>32</v>
      </c>
      <c r="G102" s="8" t="s">
        <v>28</v>
      </c>
      <c r="H102" s="8" t="s">
        <v>31</v>
      </c>
      <c r="I102" s="8" t="s">
        <v>29</v>
      </c>
      <c r="J102" s="8" t="s">
        <v>34</v>
      </c>
    </row>
    <row r="103" spans="2:10" x14ac:dyDescent="0.25">
      <c r="B103" s="6">
        <v>1</v>
      </c>
      <c r="C103" s="9"/>
      <c r="D103" s="9"/>
      <c r="E103" s="9"/>
      <c r="F103" s="9"/>
      <c r="G103" s="20"/>
      <c r="H103" s="9"/>
      <c r="I103" s="20"/>
      <c r="J103" s="20"/>
    </row>
    <row r="104" spans="2:10" x14ac:dyDescent="0.25">
      <c r="B104" s="6">
        <v>2</v>
      </c>
      <c r="C104" s="9"/>
      <c r="D104" s="9"/>
      <c r="E104" s="9"/>
      <c r="F104" s="9"/>
      <c r="G104" s="20"/>
      <c r="H104" s="9"/>
      <c r="I104" s="20"/>
      <c r="J104" s="20"/>
    </row>
    <row r="105" spans="2:10" x14ac:dyDescent="0.25">
      <c r="B105" s="6">
        <v>3</v>
      </c>
      <c r="C105" s="9"/>
      <c r="D105" s="9"/>
      <c r="E105" s="9"/>
      <c r="F105" s="9"/>
      <c r="G105" s="20"/>
      <c r="H105" s="9"/>
      <c r="I105" s="20"/>
      <c r="J105" s="20"/>
    </row>
    <row r="106" spans="2:10" x14ac:dyDescent="0.25">
      <c r="B106" s="6">
        <v>4</v>
      </c>
      <c r="C106" s="9"/>
      <c r="D106" s="9"/>
      <c r="E106" s="9"/>
      <c r="F106" s="9"/>
      <c r="G106" s="20"/>
      <c r="H106" s="9"/>
      <c r="I106" s="20"/>
      <c r="J106" s="20"/>
    </row>
    <row r="107" spans="2:10" x14ac:dyDescent="0.25">
      <c r="B107" s="6">
        <v>5</v>
      </c>
      <c r="C107" s="9"/>
      <c r="D107" s="9"/>
      <c r="E107" s="9"/>
      <c r="F107" s="9"/>
      <c r="G107" s="20"/>
      <c r="H107" s="9"/>
      <c r="I107" s="20"/>
      <c r="J107" s="20"/>
    </row>
    <row r="108" spans="2:10" x14ac:dyDescent="0.25">
      <c r="B108" s="6">
        <v>6</v>
      </c>
      <c r="C108" s="9"/>
      <c r="D108" s="9"/>
      <c r="E108" s="9"/>
      <c r="F108" s="9"/>
      <c r="G108" s="20"/>
      <c r="H108" s="9"/>
      <c r="I108" s="20"/>
      <c r="J108" s="20"/>
    </row>
    <row r="109" spans="2:10" x14ac:dyDescent="0.25">
      <c r="B109" s="6">
        <v>7</v>
      </c>
      <c r="C109" s="9"/>
      <c r="D109" s="9"/>
      <c r="E109" s="9"/>
      <c r="F109" s="9"/>
      <c r="G109" s="20"/>
      <c r="H109" s="9"/>
      <c r="I109" s="20"/>
      <c r="J109" s="20"/>
    </row>
    <row r="110" spans="2:10" x14ac:dyDescent="0.25">
      <c r="B110" s="6">
        <v>8</v>
      </c>
      <c r="C110" s="9"/>
      <c r="D110" s="9"/>
      <c r="E110" s="9"/>
      <c r="F110" s="9"/>
      <c r="G110" s="20"/>
      <c r="H110" s="9"/>
      <c r="I110" s="20"/>
      <c r="J110" s="20"/>
    </row>
    <row r="111" spans="2:10" x14ac:dyDescent="0.25">
      <c r="B111" s="6">
        <v>9</v>
      </c>
      <c r="C111" s="9"/>
      <c r="D111" s="9"/>
      <c r="E111" s="9"/>
      <c r="F111" s="9"/>
      <c r="G111" s="20"/>
      <c r="H111" s="9"/>
      <c r="I111" s="20"/>
      <c r="J111" s="20"/>
    </row>
    <row r="112" spans="2:10" x14ac:dyDescent="0.25">
      <c r="B112" s="6">
        <v>10</v>
      </c>
      <c r="C112" s="9"/>
      <c r="D112" s="9"/>
      <c r="E112" s="9"/>
      <c r="F112" s="9"/>
      <c r="G112" s="20"/>
      <c r="H112" s="9"/>
      <c r="I112" s="20"/>
      <c r="J112" s="20"/>
    </row>
    <row r="114" spans="2:10" x14ac:dyDescent="0.25">
      <c r="B114" s="8" t="s">
        <v>26</v>
      </c>
      <c r="C114" s="7"/>
    </row>
    <row r="115" spans="2:10" x14ac:dyDescent="0.25">
      <c r="B115" s="4" t="s">
        <v>21</v>
      </c>
      <c r="C115" s="22"/>
    </row>
    <row r="116" spans="2:10" x14ac:dyDescent="0.25">
      <c r="B116" s="4" t="s">
        <v>30</v>
      </c>
      <c r="C116" s="22"/>
    </row>
    <row r="118" spans="2:10" x14ac:dyDescent="0.25">
      <c r="B118" s="5" t="s">
        <v>41</v>
      </c>
    </row>
    <row r="120" spans="2:10" ht="16.8" x14ac:dyDescent="0.35">
      <c r="B120" s="8" t="s">
        <v>11</v>
      </c>
      <c r="C120" s="8" t="s">
        <v>12</v>
      </c>
      <c r="D120" s="8" t="s">
        <v>13</v>
      </c>
      <c r="E120" s="8" t="s">
        <v>33</v>
      </c>
      <c r="F120" s="8" t="s">
        <v>32</v>
      </c>
      <c r="G120" s="8" t="s">
        <v>28</v>
      </c>
      <c r="H120" s="8" t="s">
        <v>31</v>
      </c>
      <c r="I120" s="8" t="s">
        <v>29</v>
      </c>
      <c r="J120" s="8" t="s">
        <v>34</v>
      </c>
    </row>
    <row r="121" spans="2:10" x14ac:dyDescent="0.25">
      <c r="B121" s="6">
        <v>1</v>
      </c>
      <c r="C121" s="9"/>
      <c r="D121" s="9"/>
      <c r="E121" s="9"/>
      <c r="F121" s="9"/>
      <c r="G121" s="20"/>
      <c r="H121" s="9"/>
      <c r="I121" s="9"/>
      <c r="J121" s="20"/>
    </row>
    <row r="122" spans="2:10" x14ac:dyDescent="0.25">
      <c r="B122" s="6">
        <v>2</v>
      </c>
      <c r="C122" s="9"/>
      <c r="D122" s="9"/>
      <c r="E122" s="9"/>
      <c r="F122" s="9"/>
      <c r="G122" s="20"/>
      <c r="H122" s="9"/>
      <c r="I122" s="9"/>
      <c r="J122" s="20"/>
    </row>
    <row r="123" spans="2:10" x14ac:dyDescent="0.25">
      <c r="B123" s="6">
        <v>3</v>
      </c>
      <c r="C123" s="9"/>
      <c r="D123" s="9"/>
      <c r="E123" s="9"/>
      <c r="F123" s="9"/>
      <c r="G123" s="20"/>
      <c r="H123" s="9"/>
      <c r="I123" s="9"/>
      <c r="J123" s="20"/>
    </row>
    <row r="124" spans="2:10" x14ac:dyDescent="0.25">
      <c r="B124" s="6">
        <v>4</v>
      </c>
      <c r="C124" s="9"/>
      <c r="D124" s="9"/>
      <c r="E124" s="9"/>
      <c r="F124" s="9"/>
      <c r="G124" s="20"/>
      <c r="H124" s="9"/>
      <c r="I124" s="9"/>
      <c r="J124" s="20"/>
    </row>
    <row r="125" spans="2:10" x14ac:dyDescent="0.25">
      <c r="B125" s="6">
        <v>5</v>
      </c>
      <c r="C125" s="9"/>
      <c r="D125" s="9"/>
      <c r="E125" s="9"/>
      <c r="F125" s="9"/>
      <c r="G125" s="20"/>
      <c r="H125" s="9"/>
      <c r="I125" s="9"/>
      <c r="J125" s="20"/>
    </row>
    <row r="126" spans="2:10" x14ac:dyDescent="0.25">
      <c r="B126" s="6">
        <v>6</v>
      </c>
      <c r="C126" s="9"/>
      <c r="D126" s="9"/>
      <c r="E126" s="9"/>
      <c r="F126" s="9"/>
      <c r="G126" s="20"/>
      <c r="H126" s="9"/>
      <c r="I126" s="9"/>
      <c r="J126" s="20"/>
    </row>
    <row r="127" spans="2:10" x14ac:dyDescent="0.25">
      <c r="B127" s="6">
        <v>7</v>
      </c>
      <c r="C127" s="9"/>
      <c r="D127" s="9"/>
      <c r="E127" s="9"/>
      <c r="F127" s="9"/>
      <c r="G127" s="20"/>
      <c r="H127" s="9"/>
      <c r="I127" s="9"/>
      <c r="J127" s="20"/>
    </row>
    <row r="128" spans="2:10" x14ac:dyDescent="0.25">
      <c r="B128" s="6">
        <v>8</v>
      </c>
      <c r="C128" s="9"/>
      <c r="D128" s="9"/>
      <c r="E128" s="9"/>
      <c r="F128" s="9"/>
      <c r="G128" s="20"/>
      <c r="H128" s="9"/>
      <c r="I128" s="9"/>
      <c r="J128" s="20"/>
    </row>
    <row r="129" spans="2:10" x14ac:dyDescent="0.25">
      <c r="B129" s="6">
        <v>9</v>
      </c>
      <c r="C129" s="9"/>
      <c r="D129" s="9"/>
      <c r="E129" s="9"/>
      <c r="F129" s="9"/>
      <c r="G129" s="20"/>
      <c r="H129" s="9"/>
      <c r="I129" s="9"/>
      <c r="J129" s="20"/>
    </row>
    <row r="130" spans="2:10" x14ac:dyDescent="0.25">
      <c r="B130" s="6">
        <v>10</v>
      </c>
      <c r="C130" s="9"/>
      <c r="D130" s="9"/>
      <c r="E130" s="9"/>
      <c r="F130" s="9"/>
      <c r="G130" s="20"/>
      <c r="H130" s="9"/>
      <c r="I130" s="9"/>
      <c r="J130" s="20"/>
    </row>
    <row r="131" spans="2:10" x14ac:dyDescent="0.25">
      <c r="F131" s="1"/>
    </row>
    <row r="132" spans="2:10" x14ac:dyDescent="0.25">
      <c r="B132" s="8" t="s">
        <v>26</v>
      </c>
      <c r="C132" s="7"/>
    </row>
    <row r="133" spans="2:10" x14ac:dyDescent="0.25">
      <c r="B133" s="4" t="s">
        <v>21</v>
      </c>
      <c r="C133" s="22"/>
    </row>
    <row r="134" spans="2:10" x14ac:dyDescent="0.25">
      <c r="B134" s="4" t="s">
        <v>30</v>
      </c>
      <c r="C134" s="22"/>
    </row>
    <row r="136" spans="2:10" x14ac:dyDescent="0.25">
      <c r="B136" s="5" t="s">
        <v>42</v>
      </c>
    </row>
    <row r="138" spans="2:10" ht="16.8" x14ac:dyDescent="0.35">
      <c r="B138" s="7" t="s">
        <v>11</v>
      </c>
      <c r="C138" s="8" t="s">
        <v>12</v>
      </c>
      <c r="D138" s="8" t="s">
        <v>13</v>
      </c>
      <c r="E138" s="8" t="s">
        <v>33</v>
      </c>
      <c r="F138" s="8" t="s">
        <v>32</v>
      </c>
      <c r="G138" s="8" t="s">
        <v>28</v>
      </c>
      <c r="H138" s="8" t="s">
        <v>31</v>
      </c>
      <c r="I138" s="8" t="s">
        <v>29</v>
      </c>
      <c r="J138" s="8" t="s">
        <v>34</v>
      </c>
    </row>
    <row r="139" spans="2:10" x14ac:dyDescent="0.25">
      <c r="B139" s="6">
        <v>1</v>
      </c>
      <c r="C139" s="9"/>
      <c r="D139" s="9"/>
      <c r="E139" s="9"/>
      <c r="F139" s="9"/>
      <c r="G139" s="20"/>
      <c r="H139" s="9"/>
      <c r="I139" s="20"/>
      <c r="J139" s="20"/>
    </row>
    <row r="140" spans="2:10" x14ac:dyDescent="0.25">
      <c r="B140" s="6">
        <v>2</v>
      </c>
      <c r="C140" s="9"/>
      <c r="D140" s="9"/>
      <c r="E140" s="9"/>
      <c r="F140" s="9"/>
      <c r="G140" s="20"/>
      <c r="H140" s="9"/>
      <c r="I140" s="20"/>
      <c r="J140" s="20"/>
    </row>
    <row r="141" spans="2:10" x14ac:dyDescent="0.25">
      <c r="B141" s="6">
        <v>3</v>
      </c>
      <c r="C141" s="9"/>
      <c r="D141" s="9"/>
      <c r="E141" s="9"/>
      <c r="F141" s="9"/>
      <c r="G141" s="20"/>
      <c r="H141" s="9"/>
      <c r="I141" s="20"/>
      <c r="J141" s="20"/>
    </row>
    <row r="142" spans="2:10" x14ac:dyDescent="0.25">
      <c r="B142" s="6">
        <v>4</v>
      </c>
      <c r="C142" s="9"/>
      <c r="D142" s="9"/>
      <c r="E142" s="9"/>
      <c r="F142" s="9"/>
      <c r="G142" s="20"/>
      <c r="H142" s="9"/>
      <c r="I142" s="20"/>
      <c r="J142" s="20"/>
    </row>
    <row r="143" spans="2:10" x14ac:dyDescent="0.25">
      <c r="B143" s="6">
        <v>5</v>
      </c>
      <c r="C143" s="9"/>
      <c r="D143" s="9"/>
      <c r="E143" s="9"/>
      <c r="F143" s="9"/>
      <c r="G143" s="20"/>
      <c r="H143" s="9"/>
      <c r="I143" s="20"/>
      <c r="J143" s="20"/>
    </row>
    <row r="144" spans="2:10" x14ac:dyDescent="0.25">
      <c r="B144" s="6">
        <v>6</v>
      </c>
      <c r="C144" s="9"/>
      <c r="D144" s="9"/>
      <c r="E144" s="9"/>
      <c r="F144" s="9"/>
      <c r="G144" s="20"/>
      <c r="H144" s="9"/>
      <c r="I144" s="20"/>
      <c r="J144" s="20"/>
    </row>
    <row r="145" spans="2:10" x14ac:dyDescent="0.25">
      <c r="B145" s="6">
        <v>7</v>
      </c>
      <c r="C145" s="9"/>
      <c r="D145" s="9"/>
      <c r="E145" s="9"/>
      <c r="F145" s="9"/>
      <c r="G145" s="20"/>
      <c r="H145" s="9"/>
      <c r="I145" s="20"/>
      <c r="J145" s="20"/>
    </row>
    <row r="146" spans="2:10" x14ac:dyDescent="0.25">
      <c r="B146" s="6">
        <v>8</v>
      </c>
      <c r="C146" s="9"/>
      <c r="D146" s="9"/>
      <c r="E146" s="9"/>
      <c r="F146" s="9"/>
      <c r="G146" s="20"/>
      <c r="H146" s="9"/>
      <c r="I146" s="20"/>
      <c r="J146" s="20"/>
    </row>
    <row r="147" spans="2:10" x14ac:dyDescent="0.25">
      <c r="B147" s="6">
        <v>9</v>
      </c>
      <c r="C147" s="9"/>
      <c r="D147" s="9"/>
      <c r="E147" s="9"/>
      <c r="F147" s="9"/>
      <c r="G147" s="20"/>
      <c r="H147" s="9"/>
      <c r="I147" s="20"/>
      <c r="J147" s="20"/>
    </row>
    <row r="148" spans="2:10" x14ac:dyDescent="0.25">
      <c r="B148" s="6">
        <v>10</v>
      </c>
      <c r="C148" s="9"/>
      <c r="D148" s="9"/>
      <c r="E148" s="9"/>
      <c r="F148" s="9"/>
      <c r="G148" s="20"/>
      <c r="H148" s="9"/>
      <c r="I148" s="20"/>
      <c r="J148" s="20"/>
    </row>
    <row r="150" spans="2:10" x14ac:dyDescent="0.25">
      <c r="B150" s="8" t="s">
        <v>26</v>
      </c>
      <c r="C150" s="7"/>
    </row>
    <row r="151" spans="2:10" x14ac:dyDescent="0.25">
      <c r="B151" s="4" t="s">
        <v>21</v>
      </c>
      <c r="C151" s="22"/>
    </row>
    <row r="152" spans="2:10" x14ac:dyDescent="0.25">
      <c r="B152" s="4" t="s">
        <v>30</v>
      </c>
      <c r="C152" s="22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B7A5C-03EA-4AA1-812A-AA458E7A92F0}">
  <dimension ref="A2:I37"/>
  <sheetViews>
    <sheetView tabSelected="1" topLeftCell="A5" workbookViewId="0">
      <selection activeCell="B10" sqref="B10:E10"/>
    </sheetView>
  </sheetViews>
  <sheetFormatPr defaultRowHeight="13.2" x14ac:dyDescent="0.25"/>
  <cols>
    <col min="1" max="1" width="11" bestFit="1" customWidth="1"/>
    <col min="2" max="2" width="14.33203125" bestFit="1" customWidth="1"/>
    <col min="3" max="3" width="15.44140625" bestFit="1" customWidth="1"/>
    <col min="4" max="4" width="20.88671875" bestFit="1" customWidth="1"/>
    <col min="5" max="5" width="43" bestFit="1" customWidth="1"/>
    <col min="6" max="6" width="39" customWidth="1"/>
    <col min="7" max="7" width="15.44140625" bestFit="1" customWidth="1"/>
    <col min="8" max="8" width="15.44140625" customWidth="1"/>
    <col min="9" max="9" width="39.33203125" customWidth="1"/>
  </cols>
  <sheetData>
    <row r="2" spans="1:9" x14ac:dyDescent="0.25">
      <c r="A2" s="13" t="s">
        <v>43</v>
      </c>
      <c r="B2" s="15"/>
      <c r="C2" s="15"/>
      <c r="D2" s="15"/>
      <c r="E2" s="13"/>
      <c r="F2" s="2"/>
      <c r="G2" s="2"/>
      <c r="H2" s="2"/>
      <c r="I2" s="2"/>
    </row>
    <row r="3" spans="1:9" x14ac:dyDescent="0.25">
      <c r="A3" s="2"/>
      <c r="B3" s="12"/>
      <c r="C3" s="12"/>
      <c r="D3" s="12"/>
      <c r="E3" s="2"/>
      <c r="F3" s="2"/>
      <c r="G3" s="2"/>
      <c r="H3" s="2"/>
      <c r="I3" s="2"/>
    </row>
    <row r="4" spans="1:9" x14ac:dyDescent="0.25">
      <c r="A4" s="7"/>
      <c r="B4" s="29" t="s">
        <v>20</v>
      </c>
      <c r="C4" s="30"/>
      <c r="D4" s="30"/>
      <c r="E4" s="31"/>
      <c r="F4" t="s">
        <v>61</v>
      </c>
    </row>
    <row r="5" spans="1:9" x14ac:dyDescent="0.25">
      <c r="A5" s="16"/>
      <c r="B5" s="16" t="s">
        <v>45</v>
      </c>
      <c r="C5" s="16" t="s">
        <v>46</v>
      </c>
      <c r="D5" s="16" t="s">
        <v>53</v>
      </c>
      <c r="E5" s="16" t="s">
        <v>44</v>
      </c>
      <c r="F5" s="28" t="s">
        <v>62</v>
      </c>
    </row>
    <row r="6" spans="1:9" x14ac:dyDescent="0.25">
      <c r="A6" s="4" t="s">
        <v>10</v>
      </c>
      <c r="B6" s="3"/>
      <c r="C6" s="3"/>
      <c r="D6" s="3"/>
      <c r="E6" s="3"/>
    </row>
    <row r="7" spans="1:9" x14ac:dyDescent="0.25">
      <c r="A7" s="4" t="s">
        <v>23</v>
      </c>
      <c r="B7" s="3"/>
      <c r="C7" s="3"/>
      <c r="D7" s="3"/>
      <c r="E7" s="3"/>
    </row>
    <row r="8" spans="1:9" x14ac:dyDescent="0.25">
      <c r="A8" s="4" t="s">
        <v>24</v>
      </c>
      <c r="B8" s="3"/>
      <c r="C8" s="3"/>
      <c r="D8" s="3"/>
      <c r="E8" s="3"/>
    </row>
    <row r="9" spans="1:9" x14ac:dyDescent="0.25">
      <c r="A9" s="4" t="s">
        <v>27</v>
      </c>
      <c r="B9" s="10">
        <f>'Критерий Пирсона'!$C$25</f>
        <v>39.243476337383662</v>
      </c>
      <c r="C9" s="10">
        <f>'Критерий Пирсона'!$C$26</f>
        <v>14.067140449340165</v>
      </c>
      <c r="D9" s="27">
        <v>0.05</v>
      </c>
      <c r="E9" s="4" t="s">
        <v>52</v>
      </c>
    </row>
    <row r="10" spans="1:9" x14ac:dyDescent="0.25">
      <c r="A10" s="14"/>
      <c r="B10" s="29" t="s">
        <v>26</v>
      </c>
      <c r="C10" s="30"/>
      <c r="D10" s="30"/>
      <c r="E10" s="31"/>
    </row>
    <row r="11" spans="1:9" x14ac:dyDescent="0.25">
      <c r="A11" s="17"/>
      <c r="B11" s="16" t="s">
        <v>45</v>
      </c>
      <c r="C11" s="16" t="s">
        <v>46</v>
      </c>
      <c r="D11" s="16" t="s">
        <v>53</v>
      </c>
      <c r="E11" s="16" t="s">
        <v>44</v>
      </c>
    </row>
    <row r="12" spans="1:9" x14ac:dyDescent="0.25">
      <c r="A12" s="4" t="s">
        <v>10</v>
      </c>
      <c r="B12" s="3"/>
      <c r="C12" s="3"/>
      <c r="D12" s="3"/>
      <c r="E12" s="3"/>
    </row>
    <row r="13" spans="1:9" x14ac:dyDescent="0.25">
      <c r="A13" s="4" t="s">
        <v>23</v>
      </c>
      <c r="B13" s="3"/>
      <c r="C13" s="3"/>
      <c r="D13" s="3"/>
      <c r="E13" s="3"/>
    </row>
    <row r="14" spans="1:9" x14ac:dyDescent="0.25">
      <c r="A14" s="4" t="s">
        <v>24</v>
      </c>
      <c r="B14" s="3"/>
      <c r="C14" s="3"/>
      <c r="D14" s="3"/>
      <c r="E14" s="3"/>
    </row>
    <row r="15" spans="1:9" x14ac:dyDescent="0.25">
      <c r="A15" s="4" t="s">
        <v>27</v>
      </c>
      <c r="B15" s="22">
        <f>'Критерий Колмогорова'!$C$25</f>
        <v>5.8971514825276294E-2</v>
      </c>
      <c r="C15" s="10">
        <f>'Критерий Колмогорова'!$C$26</f>
        <v>0.12238734153404082</v>
      </c>
      <c r="D15" s="27">
        <v>0.1</v>
      </c>
      <c r="E15" s="4" t="s">
        <v>51</v>
      </c>
    </row>
    <row r="17" spans="1:9" x14ac:dyDescent="0.25">
      <c r="A17" s="13" t="s">
        <v>47</v>
      </c>
      <c r="B17" s="15"/>
      <c r="C17" s="15"/>
      <c r="D17" s="15"/>
      <c r="E17" s="13"/>
    </row>
    <row r="18" spans="1:9" s="17" customFormat="1" x14ac:dyDescent="0.25">
      <c r="A18" s="18"/>
      <c r="B18" s="19"/>
      <c r="C18" s="19"/>
      <c r="D18" s="19"/>
      <c r="E18" s="18"/>
    </row>
    <row r="19" spans="1:9" x14ac:dyDescent="0.25">
      <c r="A19" s="7"/>
      <c r="B19" s="29" t="s">
        <v>20</v>
      </c>
      <c r="C19" s="30"/>
      <c r="D19" s="30"/>
      <c r="E19" s="31"/>
    </row>
    <row r="20" spans="1:9" x14ac:dyDescent="0.25">
      <c r="A20" s="16"/>
      <c r="B20" s="16" t="s">
        <v>45</v>
      </c>
      <c r="C20" s="16" t="s">
        <v>46</v>
      </c>
      <c r="D20" s="16" t="s">
        <v>53</v>
      </c>
      <c r="E20" s="16" t="s">
        <v>44</v>
      </c>
    </row>
    <row r="21" spans="1:9" x14ac:dyDescent="0.25">
      <c r="A21" s="4" t="s">
        <v>10</v>
      </c>
      <c r="B21" s="3"/>
      <c r="C21" s="3"/>
      <c r="D21" s="3"/>
      <c r="E21" s="3"/>
    </row>
    <row r="22" spans="1:9" x14ac:dyDescent="0.25">
      <c r="A22" s="4" t="s">
        <v>23</v>
      </c>
      <c r="B22" s="3"/>
      <c r="C22" s="3"/>
      <c r="D22" s="3"/>
      <c r="E22" s="3"/>
    </row>
    <row r="23" spans="1:9" x14ac:dyDescent="0.25">
      <c r="A23" s="4" t="s">
        <v>24</v>
      </c>
      <c r="B23" s="3"/>
      <c r="C23" s="3"/>
      <c r="D23" s="3"/>
      <c r="E23" s="3"/>
    </row>
    <row r="24" spans="1:9" x14ac:dyDescent="0.25">
      <c r="A24" s="4" t="s">
        <v>27</v>
      </c>
      <c r="B24" s="10">
        <f>'Критерий Пирсона'!$C$43</f>
        <v>9.0000000000000107</v>
      </c>
      <c r="C24" s="10">
        <f>'Критерий Пирсона'!$C$44</f>
        <v>14.067140449340165</v>
      </c>
      <c r="D24" s="27">
        <v>0.05</v>
      </c>
      <c r="E24" s="4" t="s">
        <v>48</v>
      </c>
    </row>
    <row r="25" spans="1:9" x14ac:dyDescent="0.25">
      <c r="A25" s="14"/>
      <c r="B25" s="29" t="s">
        <v>26</v>
      </c>
      <c r="C25" s="30"/>
      <c r="D25" s="30"/>
      <c r="E25" s="31"/>
    </row>
    <row r="26" spans="1:9" x14ac:dyDescent="0.25">
      <c r="A26" s="17"/>
      <c r="B26" s="16" t="s">
        <v>45</v>
      </c>
      <c r="C26" s="16" t="s">
        <v>46</v>
      </c>
      <c r="D26" s="16" t="s">
        <v>53</v>
      </c>
      <c r="E26" s="16" t="s">
        <v>44</v>
      </c>
    </row>
    <row r="27" spans="1:9" x14ac:dyDescent="0.25">
      <c r="A27" s="4" t="s">
        <v>10</v>
      </c>
      <c r="B27" s="3"/>
      <c r="C27" s="3"/>
      <c r="D27" s="3"/>
      <c r="E27" s="3"/>
    </row>
    <row r="28" spans="1:9" x14ac:dyDescent="0.25">
      <c r="A28" s="4" t="s">
        <v>23</v>
      </c>
      <c r="B28" s="3"/>
      <c r="C28" s="3"/>
      <c r="D28" s="3"/>
      <c r="E28" s="3"/>
    </row>
    <row r="29" spans="1:9" x14ac:dyDescent="0.25">
      <c r="A29" s="4" t="s">
        <v>24</v>
      </c>
      <c r="B29" s="3"/>
      <c r="C29" s="3"/>
      <c r="D29" s="3"/>
      <c r="E29" s="3"/>
      <c r="F29" s="2"/>
      <c r="G29" s="2"/>
      <c r="H29" s="2"/>
      <c r="I29" s="2"/>
    </row>
    <row r="30" spans="1:9" x14ac:dyDescent="0.25">
      <c r="A30" s="4" t="s">
        <v>27</v>
      </c>
      <c r="B30" s="10">
        <f>'Критерий Колмогорова'!$C$43</f>
        <v>2.5000000000000022E-2</v>
      </c>
      <c r="C30" s="10">
        <f>'Критерий Колмогорова'!$C$44</f>
        <v>0.12238734153404082</v>
      </c>
      <c r="D30" s="27">
        <v>0.1</v>
      </c>
      <c r="E30" s="4" t="s">
        <v>48</v>
      </c>
    </row>
    <row r="32" spans="1:9" x14ac:dyDescent="0.25">
      <c r="E32" s="13" t="s">
        <v>50</v>
      </c>
    </row>
    <row r="33" spans="5:5" x14ac:dyDescent="0.25">
      <c r="E33" s="2"/>
    </row>
    <row r="34" spans="5:5" x14ac:dyDescent="0.25">
      <c r="E34" s="4" t="s">
        <v>48</v>
      </c>
    </row>
    <row r="35" spans="5:5" x14ac:dyDescent="0.25">
      <c r="E35" s="4" t="s">
        <v>49</v>
      </c>
    </row>
    <row r="36" spans="5:5" x14ac:dyDescent="0.25">
      <c r="E36" s="4" t="s">
        <v>51</v>
      </c>
    </row>
    <row r="37" spans="5:5" x14ac:dyDescent="0.25">
      <c r="E37" s="4" t="s">
        <v>52</v>
      </c>
    </row>
  </sheetData>
  <mergeCells count="4">
    <mergeCell ref="B4:E4"/>
    <mergeCell ref="B10:E10"/>
    <mergeCell ref="B19:E19"/>
    <mergeCell ref="B25:E25"/>
  </mergeCells>
  <phoneticPr fontId="3" type="noConversion"/>
  <hyperlinks>
    <hyperlink ref="F5" r:id="rId1" xr:uid="{F667A941-FFF0-40B8-AF43-8B6AEF1BBF0A}"/>
  </hyperlinks>
  <pageMargins left="0.75" right="0.75" top="1" bottom="1" header="0.5" footer="0.5"/>
  <pageSetup paperSize="9" orientation="portrait" verticalDpi="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Данные</vt:lpstr>
      <vt:lpstr>Критерий Пирсона</vt:lpstr>
      <vt:lpstr>Критерий Колмогорова</vt:lpstr>
      <vt:lpstr>Выводы</vt:lpstr>
      <vt:lpstr>vib1</vt:lpstr>
      <vt:lpstr>vib2</vt:lpstr>
      <vt:lpstr>vib3</vt:lpstr>
      <vt:lpstr>vib4</vt:lpstr>
    </vt:vector>
  </TitlesOfParts>
  <Company>Dnsoft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</dc:creator>
  <cp:lastModifiedBy>Миша Никитин</cp:lastModifiedBy>
  <dcterms:created xsi:type="dcterms:W3CDTF">2008-03-14T19:18:53Z</dcterms:created>
  <dcterms:modified xsi:type="dcterms:W3CDTF">2024-11-27T13:46:23Z</dcterms:modified>
</cp:coreProperties>
</file>