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Пользователь\OneDrive\Рабочий стол\МИФИ\5 семестр\матстат\"/>
    </mc:Choice>
  </mc:AlternateContent>
  <xr:revisionPtr revIDLastSave="0" documentId="8_{5EE2B345-62E1-400B-BCF2-C3D6FBA1872D}" xr6:coauthVersionLast="47" xr6:coauthVersionMax="47" xr10:uidLastSave="{00000000-0000-0000-0000-000000000000}"/>
  <bookViews>
    <workbookView xWindow="-108" yWindow="-108" windowWidth="23256" windowHeight="12576" activeTab="1" xr2:uid="{16228025-D3E5-4375-A68D-AF30A7E3889A}"/>
  </bookViews>
  <sheets>
    <sheet name="Данные" sheetId="1" r:id="rId1"/>
    <sheet name="Проверка гипотез" sheetId="6" r:id="rId2"/>
  </sheets>
  <definedNames>
    <definedName name="_vib1">Данные!$A$1</definedName>
    <definedName name="_vib2">Данные!$B$1</definedName>
    <definedName name="vibor1">Данные!$A$1:$A$101</definedName>
    <definedName name="vibor2">Данные!$B$1:$B$101</definedName>
  </definedNames>
  <calcPr calcId="191029"/>
</workbook>
</file>

<file path=xl/calcChain.xml><?xml version="1.0" encoding="utf-8"?>
<calcChain xmlns="http://schemas.openxmlformats.org/spreadsheetml/2006/main">
  <c r="E11" i="6" l="1"/>
  <c r="H17" i="6"/>
  <c r="G17" i="6"/>
  <c r="D17" i="6"/>
  <c r="G16" i="6"/>
  <c r="E17" i="6"/>
  <c r="E16" i="6"/>
  <c r="D16" i="6"/>
  <c r="H16" i="6"/>
  <c r="E15" i="6"/>
  <c r="E14" i="6"/>
  <c r="G15" i="6"/>
  <c r="H15" i="6"/>
  <c r="H14" i="6"/>
  <c r="H13" i="6"/>
  <c r="G13" i="6"/>
  <c r="G12" i="6"/>
  <c r="H11" i="6"/>
  <c r="E13" i="6"/>
  <c r="E12" i="6"/>
  <c r="E8" i="6"/>
  <c r="G10" i="6"/>
  <c r="G9" i="6"/>
  <c r="H10" i="6"/>
  <c r="H8" i="6"/>
  <c r="E9" i="6"/>
  <c r="E10" i="6"/>
  <c r="C3" i="6"/>
  <c r="B3" i="6"/>
  <c r="C5" i="6"/>
  <c r="B5" i="6"/>
  <c r="C4" i="6"/>
  <c r="B4" i="6"/>
  <c r="C2" i="6"/>
  <c r="B2" i="6"/>
</calcChain>
</file>

<file path=xl/sharedStrings.xml><?xml version="1.0" encoding="utf-8"?>
<sst xmlns="http://schemas.openxmlformats.org/spreadsheetml/2006/main" count="53" uniqueCount="40">
  <si>
    <t>выборка 1</t>
  </si>
  <si>
    <t>выборка 2</t>
  </si>
  <si>
    <t>Характеристика</t>
  </si>
  <si>
    <t>Вывод</t>
  </si>
  <si>
    <t>Статистика критерия</t>
  </si>
  <si>
    <t>Объём выборки n</t>
  </si>
  <si>
    <t>Среднее M(x)</t>
  </si>
  <si>
    <t>Дисперсия (несмещённая) D(x)</t>
  </si>
  <si>
    <t>Ср. кв. Отклонение D(x)^1/2</t>
  </si>
  <si>
    <t>Номер задания</t>
  </si>
  <si>
    <r>
      <t xml:space="preserve">Константа m или </t>
    </r>
    <r>
      <rPr>
        <b/>
        <sz val="10"/>
        <rFont val="Calibri"/>
        <family val="2"/>
        <charset val="204"/>
      </rPr>
      <t>Ϭ^2</t>
    </r>
  </si>
  <si>
    <t>Гипотезы H0 и H1</t>
  </si>
  <si>
    <t>Уровень значимости ɑ</t>
  </si>
  <si>
    <t>Левая кр. точка</t>
  </si>
  <si>
    <t>Правая кр. точка</t>
  </si>
  <si>
    <t>H0: M(x)=m, H1:M(X)&gt;m</t>
  </si>
  <si>
    <t>H0: M(x)=m, H1:M(X)&lt;m</t>
  </si>
  <si>
    <t>H0: M(x)=m, H1:M(X)&lt;&gt;m</t>
  </si>
  <si>
    <t>H0: D(x)=Ϭ^2, H1:D(X)&gt;Ϭ^2</t>
  </si>
  <si>
    <t>H0: D(x)=Ϭ^2, H1:D(X)&lt;&gt;Ϭ^2</t>
  </si>
  <si>
    <t>H0: M(X1)=M(X2), H1:M(X1)&lt;&gt;M(X2)</t>
  </si>
  <si>
    <t>H0: D(X1)=D(X2), H1:D(X1)&lt;&gt;D(X2)</t>
  </si>
  <si>
    <t>Известное значение дисперсии D</t>
  </si>
  <si>
    <t>H0 не принимается, тк значения статистики критерия не попало в крит область</t>
  </si>
  <si>
    <t>Двухвыборочный t-тест с различными дисперсиями</t>
  </si>
  <si>
    <t>Среднее</t>
  </si>
  <si>
    <t>Дисперсия</t>
  </si>
  <si>
    <t>Наблюдения</t>
  </si>
  <si>
    <t>Гипотетическая разность средних</t>
  </si>
  <si>
    <t>df</t>
  </si>
  <si>
    <t>t-статистика</t>
  </si>
  <si>
    <t>P(T&lt;=t) одностороннее</t>
  </si>
  <si>
    <t>t критическое одностороннее</t>
  </si>
  <si>
    <t>P(T&lt;=t) двухстороннее</t>
  </si>
  <si>
    <t>t критическое двухстороннее</t>
  </si>
  <si>
    <t>H0 принимается, тк значения статистики критерия попало в крит область</t>
  </si>
  <si>
    <t>vibor2</t>
  </si>
  <si>
    <t>vibor1</t>
  </si>
  <si>
    <t>ссылка</t>
  </si>
  <si>
    <t>https://colab.research.google.com/drive/1LGpTyRCukwRnLLR0jedU7O0aQvd3dU0h?usp=sharing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</si>
</sst>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2" formatCode="0.000000"/>
  </numFmts>
  <fonts count="8" x14ac:knownFonts="1">
    <font>
      <sz val="10"/>
      <name val="Arial Cyr"/>
      <charset val="204"/>
    </font>
    <font>
      <b/>
      <sz val="10"/>
      <name val="Arial Cyr"/>
      <charset val="204"/>
    </font>
    <font>
      <sz val="8"/>
      <name val="Arial Cyr"/>
      <charset val="204"/>
    </font>
    <font>
      <b/>
      <sz val="12"/>
      <name val="Arial Cyr"/>
      <charset val="204"/>
    </font>
    <font>
      <b/>
      <sz val="10"/>
      <name val="Calibri"/>
      <family val="2"/>
      <charset val="204"/>
    </font>
    <font>
      <b/>
      <sz val="8"/>
      <name val="Arial Cyr"/>
      <charset val="204"/>
    </font>
    <font>
      <i/>
      <sz val="10"/>
      <name val="Arial Cyr"/>
      <charset val="204"/>
    </font>
    <font>
      <u/>
      <sz val="10"/>
      <color theme="10"/>
      <name val="Arial Cyr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26">
    <xf numFmtId="0" fontId="0" fillId="0" borderId="0" xfId="0"/>
    <xf numFmtId="172" fontId="0" fillId="0" borderId="0" xfId="0" applyNumberFormat="1"/>
    <xf numFmtId="0" fontId="1" fillId="2" borderId="0" xfId="0" applyFont="1" applyFill="1"/>
    <xf numFmtId="0" fontId="0" fillId="0" borderId="0" xfId="0" applyBorder="1"/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0" fontId="1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vertical="center"/>
    </xf>
    <xf numFmtId="0" fontId="5" fillId="0" borderId="1" xfId="0" applyFont="1" applyBorder="1" applyAlignment="1">
      <alignment horizontal="left" vertical="center"/>
    </xf>
    <xf numFmtId="9" fontId="0" fillId="0" borderId="1" xfId="0" applyNumberFormat="1" applyBorder="1" applyAlignment="1">
      <alignment horizontal="center" vertical="center"/>
    </xf>
    <xf numFmtId="9" fontId="0" fillId="0" borderId="0" xfId="0" applyNumberFormat="1" applyBorder="1"/>
    <xf numFmtId="2" fontId="0" fillId="0" borderId="0" xfId="0" applyNumberForma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2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5" fillId="3" borderId="1" xfId="0" applyFont="1" applyFill="1" applyBorder="1" applyAlignment="1">
      <alignment horizontal="left" vertical="center"/>
    </xf>
    <xf numFmtId="9" fontId="0" fillId="3" borderId="1" xfId="0" applyNumberFormat="1" applyFill="1" applyBorder="1" applyAlignment="1">
      <alignment horizontal="center" vertical="center"/>
    </xf>
    <xf numFmtId="0" fontId="0" fillId="0" borderId="0" xfId="0" applyFill="1" applyBorder="1" applyAlignment="1"/>
    <xf numFmtId="0" fontId="0" fillId="0" borderId="2" xfId="0" applyFill="1" applyBorder="1" applyAlignment="1"/>
    <xf numFmtId="0" fontId="6" fillId="0" borderId="3" xfId="0" applyFont="1" applyFill="1" applyBorder="1" applyAlignment="1">
      <alignment horizontal="center"/>
    </xf>
    <xf numFmtId="0" fontId="0" fillId="3" borderId="1" xfId="0" applyFill="1" applyBorder="1" applyAlignment="1">
      <alignment vertical="center"/>
    </xf>
    <xf numFmtId="0" fontId="0" fillId="0" borderId="1" xfId="0" applyBorder="1"/>
    <xf numFmtId="0" fontId="7" fillId="0" borderId="0" xfId="1"/>
  </cellXfs>
  <cellStyles count="2">
    <cellStyle name="Гиперссылка" xfId="1" builtinId="8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colab.research.google.com/drive/1LGpTyRCukwRnLLR0jedU7O0aQvd3dU0h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BAD66-29F2-4AFE-A652-476E51D6A61A}">
  <dimension ref="A1:F101"/>
  <sheetViews>
    <sheetView workbookViewId="0">
      <selection activeCell="D17" sqref="D17"/>
    </sheetView>
  </sheetViews>
  <sheetFormatPr defaultRowHeight="13.2" x14ac:dyDescent="0.25"/>
  <cols>
    <col min="1" max="2" width="10.88671875" bestFit="1" customWidth="1"/>
    <col min="4" max="4" width="37.109375" customWidth="1"/>
    <col min="5" max="5" width="26.6640625" customWidth="1"/>
    <col min="6" max="6" width="27.77734375" customWidth="1"/>
  </cols>
  <sheetData>
    <row r="1" spans="1:6" x14ac:dyDescent="0.25">
      <c r="A1" s="2" t="s">
        <v>0</v>
      </c>
      <c r="B1" s="2" t="s">
        <v>1</v>
      </c>
    </row>
    <row r="2" spans="1:6" x14ac:dyDescent="0.25">
      <c r="A2" s="1">
        <v>-0.30023215913388412</v>
      </c>
      <c r="B2" s="1">
        <v>1.6562345333804842</v>
      </c>
      <c r="D2" t="s">
        <v>24</v>
      </c>
    </row>
    <row r="3" spans="1:6" ht="13.8" thickBot="1" x14ac:dyDescent="0.3">
      <c r="A3" s="1">
        <v>-1.2776831681549083</v>
      </c>
      <c r="B3" s="1">
        <v>0.66444306664925534</v>
      </c>
    </row>
    <row r="4" spans="1:6" x14ac:dyDescent="0.25">
      <c r="A4" s="1">
        <v>0.24425730771326926</v>
      </c>
      <c r="B4" s="1">
        <v>0.85494923748774454</v>
      </c>
      <c r="D4" s="22"/>
      <c r="E4" s="22" t="s">
        <v>36</v>
      </c>
      <c r="F4" s="22" t="s">
        <v>37</v>
      </c>
    </row>
    <row r="5" spans="1:6" x14ac:dyDescent="0.25">
      <c r="A5" s="1">
        <v>1.2764735402015503</v>
      </c>
      <c r="B5" s="1">
        <v>0.39913436719507445</v>
      </c>
      <c r="D5" s="20" t="s">
        <v>25</v>
      </c>
      <c r="E5" s="20">
        <v>0.96523359868660918</v>
      </c>
      <c r="F5" s="20">
        <v>-4.0484940200258279E-2</v>
      </c>
    </row>
    <row r="6" spans="1:6" x14ac:dyDescent="0.25">
      <c r="A6" s="1">
        <v>1.1983502190560102</v>
      </c>
      <c r="B6" s="1">
        <v>0.84543364917044528</v>
      </c>
      <c r="D6" s="20" t="s">
        <v>26</v>
      </c>
      <c r="E6" s="20">
        <v>1.0125296397261989</v>
      </c>
      <c r="F6" s="20">
        <v>1.1785880673081008</v>
      </c>
    </row>
    <row r="7" spans="1:6" x14ac:dyDescent="0.25">
      <c r="A7" s="1">
        <v>1.7331331036984921</v>
      </c>
      <c r="B7" s="1">
        <v>-1.2335370886139572</v>
      </c>
      <c r="D7" s="20" t="s">
        <v>27</v>
      </c>
      <c r="E7" s="20">
        <v>100</v>
      </c>
      <c r="F7" s="20">
        <v>100</v>
      </c>
    </row>
    <row r="8" spans="1:6" x14ac:dyDescent="0.25">
      <c r="A8" s="1">
        <v>-2.1835876395925879</v>
      </c>
      <c r="B8" s="1">
        <v>0.86645889293868095</v>
      </c>
      <c r="D8" s="20" t="s">
        <v>28</v>
      </c>
      <c r="E8" s="20">
        <v>0</v>
      </c>
      <c r="F8" s="20"/>
    </row>
    <row r="9" spans="1:6" x14ac:dyDescent="0.25">
      <c r="A9" s="1">
        <v>-0.23418124328600243</v>
      </c>
      <c r="B9" s="1">
        <v>-0.32919922180008143</v>
      </c>
      <c r="D9" s="20" t="s">
        <v>29</v>
      </c>
      <c r="E9" s="20">
        <v>197</v>
      </c>
      <c r="F9" s="20"/>
    </row>
    <row r="10" spans="1:6" x14ac:dyDescent="0.25">
      <c r="A10" s="1">
        <v>1.0950225259875879</v>
      </c>
      <c r="B10" s="1">
        <v>1.1565797447256045</v>
      </c>
      <c r="D10" s="20" t="s">
        <v>30</v>
      </c>
      <c r="E10" s="20">
        <v>6.7942825159956826</v>
      </c>
      <c r="F10" s="20"/>
    </row>
    <row r="11" spans="1:6" x14ac:dyDescent="0.25">
      <c r="A11" s="1">
        <v>-1.0867006494663656</v>
      </c>
      <c r="B11" s="1">
        <v>1.5030233296565711</v>
      </c>
      <c r="D11" s="20" t="s">
        <v>31</v>
      </c>
      <c r="E11" s="20">
        <v>6.298155453028055E-11</v>
      </c>
      <c r="F11" s="20"/>
    </row>
    <row r="12" spans="1:6" x14ac:dyDescent="0.25">
      <c r="A12" s="1">
        <v>-0.69020416049170308</v>
      </c>
      <c r="B12" s="1">
        <v>2.317084752372466</v>
      </c>
      <c r="D12" s="20" t="s">
        <v>32</v>
      </c>
      <c r="E12" s="20">
        <v>1.6526252192655086</v>
      </c>
      <c r="F12" s="20"/>
    </row>
    <row r="13" spans="1:6" x14ac:dyDescent="0.25">
      <c r="A13" s="1">
        <v>-1.6904323274502531</v>
      </c>
      <c r="B13" s="1">
        <v>0.38070459393202327</v>
      </c>
      <c r="D13" s="20" t="s">
        <v>33</v>
      </c>
      <c r="E13" s="20">
        <v>1.259631090605611E-10</v>
      </c>
      <c r="F13" s="20"/>
    </row>
    <row r="14" spans="1:6" ht="13.8" thickBot="1" x14ac:dyDescent="0.3">
      <c r="A14" s="1">
        <v>-1.8469108908902854</v>
      </c>
      <c r="B14" s="1">
        <v>0.25203610473545268</v>
      </c>
      <c r="D14" s="21" t="s">
        <v>34</v>
      </c>
      <c r="E14" s="21">
        <v>1.9720790337785019</v>
      </c>
      <c r="F14" s="21"/>
    </row>
    <row r="15" spans="1:6" x14ac:dyDescent="0.25">
      <c r="A15" s="1">
        <v>-0.97762949735624716</v>
      </c>
      <c r="B15" s="1">
        <v>1.1463649823563173</v>
      </c>
    </row>
    <row r="16" spans="1:6" x14ac:dyDescent="0.25">
      <c r="A16" s="1">
        <v>-0.77350705396384001</v>
      </c>
      <c r="B16" s="1">
        <v>0.76856997818686068</v>
      </c>
    </row>
    <row r="17" spans="1:2" x14ac:dyDescent="0.25">
      <c r="A17" s="1">
        <v>-2.1179312170716003</v>
      </c>
      <c r="B17" s="1">
        <v>0.79168933350592852</v>
      </c>
    </row>
    <row r="18" spans="1:2" x14ac:dyDescent="0.25">
      <c r="A18" s="1">
        <v>-0.56792487157508731</v>
      </c>
      <c r="B18" s="1">
        <v>2.5772002370795235</v>
      </c>
    </row>
    <row r="19" spans="1:2" x14ac:dyDescent="0.25">
      <c r="A19" s="1">
        <v>-0.40404756873613223</v>
      </c>
      <c r="B19" s="1">
        <v>1.0376849129679613</v>
      </c>
    </row>
    <row r="20" spans="1:2" x14ac:dyDescent="0.25">
      <c r="A20" s="1">
        <v>0.1348530531686265</v>
      </c>
      <c r="B20" s="1">
        <v>0.85402155289193615</v>
      </c>
    </row>
    <row r="21" spans="1:2" x14ac:dyDescent="0.25">
      <c r="A21" s="1">
        <v>-0.36549295145960059</v>
      </c>
      <c r="B21" s="1">
        <v>2.8303217075299472</v>
      </c>
    </row>
    <row r="22" spans="1:2" x14ac:dyDescent="0.25">
      <c r="A22" s="1">
        <v>-0.32699063012842089</v>
      </c>
      <c r="B22" s="1">
        <v>0.36926542432047427</v>
      </c>
    </row>
    <row r="23" spans="1:2" x14ac:dyDescent="0.25">
      <c r="A23" s="1">
        <v>-0.37024051380285528</v>
      </c>
      <c r="B23" s="1">
        <v>2.2711370800388977</v>
      </c>
    </row>
    <row r="24" spans="1:2" x14ac:dyDescent="0.25">
      <c r="A24" s="1">
        <v>1.3426415534922853</v>
      </c>
      <c r="B24" s="1">
        <v>0.98466137185459957</v>
      </c>
    </row>
    <row r="25" spans="1:2" x14ac:dyDescent="0.25">
      <c r="A25" s="1">
        <v>-8.5284455053624697E-2</v>
      </c>
      <c r="B25" s="1">
        <v>0.93558276401017793</v>
      </c>
    </row>
    <row r="26" spans="1:2" x14ac:dyDescent="0.25">
      <c r="A26" s="1">
        <v>-0.18615764929563738</v>
      </c>
      <c r="B26" s="1">
        <v>2.6101557775982656</v>
      </c>
    </row>
    <row r="27" spans="1:2" x14ac:dyDescent="0.25">
      <c r="A27" s="1">
        <v>-0.51320739657967351</v>
      </c>
      <c r="B27" s="1">
        <v>1.3626314537541475</v>
      </c>
    </row>
    <row r="28" spans="1:2" x14ac:dyDescent="0.25">
      <c r="A28" s="1">
        <v>1.9722119759535417</v>
      </c>
      <c r="B28" s="1">
        <v>1.4370588158053579</v>
      </c>
    </row>
    <row r="29" spans="1:2" x14ac:dyDescent="0.25">
      <c r="A29" s="1">
        <v>0.86567297330475412</v>
      </c>
      <c r="B29" s="1">
        <v>0.76487515596090816</v>
      </c>
    </row>
    <row r="30" spans="1:2" x14ac:dyDescent="0.25">
      <c r="A30" s="1">
        <v>2.3756547307129949</v>
      </c>
      <c r="B30" s="1">
        <v>1.6833272436779225</v>
      </c>
    </row>
    <row r="31" spans="1:2" x14ac:dyDescent="0.25">
      <c r="A31" s="1">
        <v>-0.65490667111589573</v>
      </c>
      <c r="B31" s="1">
        <v>0.93136498233070597</v>
      </c>
    </row>
    <row r="32" spans="1:2" x14ac:dyDescent="0.25">
      <c r="A32" s="1">
        <v>1.6614558262517676</v>
      </c>
      <c r="B32" s="1">
        <v>0.26392320048762485</v>
      </c>
    </row>
    <row r="33" spans="1:2" x14ac:dyDescent="0.25">
      <c r="A33" s="1">
        <v>-1.6123976820381358</v>
      </c>
      <c r="B33" s="1">
        <v>-9.7532731364481151E-2</v>
      </c>
    </row>
    <row r="34" spans="1:2" x14ac:dyDescent="0.25">
      <c r="A34" s="1">
        <v>0.53894837037660182</v>
      </c>
      <c r="B34" s="1">
        <v>1.20370066522446</v>
      </c>
    </row>
    <row r="35" spans="1:2" x14ac:dyDescent="0.25">
      <c r="A35" s="1">
        <v>0.90219145931769162</v>
      </c>
      <c r="B35" s="1">
        <v>1.8662037997273728E-2</v>
      </c>
    </row>
    <row r="36" spans="1:2" x14ac:dyDescent="0.25">
      <c r="A36" s="1">
        <v>1.9189155864296481</v>
      </c>
      <c r="B36" s="1">
        <v>2.939579306053929</v>
      </c>
    </row>
    <row r="37" spans="1:2" x14ac:dyDescent="0.25">
      <c r="A37" s="1">
        <v>-8.4517068899003789E-2</v>
      </c>
      <c r="B37" s="1">
        <v>0.87278442858951166</v>
      </c>
    </row>
    <row r="38" spans="1:2" x14ac:dyDescent="0.25">
      <c r="A38" s="1">
        <v>-0.52379505177668761</v>
      </c>
      <c r="B38" s="1">
        <v>-0.58763214130885899</v>
      </c>
    </row>
    <row r="39" spans="1:2" x14ac:dyDescent="0.25">
      <c r="A39" s="1">
        <v>0.67513838075683452</v>
      </c>
      <c r="B39" s="1">
        <v>0.66468521961360238</v>
      </c>
    </row>
    <row r="40" spans="1:2" x14ac:dyDescent="0.25">
      <c r="A40" s="1">
        <v>-0.38132384361233562</v>
      </c>
      <c r="B40" s="1">
        <v>1.9572318049322348</v>
      </c>
    </row>
    <row r="41" spans="1:2" x14ac:dyDescent="0.25">
      <c r="A41" s="1">
        <v>0.75761136031360365</v>
      </c>
      <c r="B41" s="1">
        <v>0.61702997097745538</v>
      </c>
    </row>
    <row r="42" spans="1:2" x14ac:dyDescent="0.25">
      <c r="A42" s="1">
        <v>-1.4441866369452327</v>
      </c>
      <c r="B42" s="1">
        <v>0.34613583718601149</v>
      </c>
    </row>
    <row r="43" spans="1:2" x14ac:dyDescent="0.25">
      <c r="A43" s="1">
        <v>-0.84723751569981687</v>
      </c>
      <c r="B43" s="1">
        <v>-0.3663839126820676</v>
      </c>
    </row>
    <row r="44" spans="1:2" x14ac:dyDescent="0.25">
      <c r="A44" s="1">
        <v>-1.5215709936455823</v>
      </c>
      <c r="B44" s="1">
        <v>1.3161153472319711</v>
      </c>
    </row>
    <row r="45" spans="1:2" x14ac:dyDescent="0.25">
      <c r="A45" s="1">
        <v>-0.36287701732362621</v>
      </c>
      <c r="B45" s="1">
        <v>0.83629095368087292</v>
      </c>
    </row>
    <row r="46" spans="1:2" x14ac:dyDescent="0.25">
      <c r="A46" s="1">
        <v>-3.2479192668688484E-2</v>
      </c>
      <c r="B46" s="1">
        <v>1.5712536221835762</v>
      </c>
    </row>
    <row r="47" spans="1:2" x14ac:dyDescent="0.25">
      <c r="A47" s="1">
        <v>2.8117028705310076E-2</v>
      </c>
      <c r="B47" s="1">
        <v>0.36262611299753189</v>
      </c>
    </row>
    <row r="48" spans="1:2" x14ac:dyDescent="0.25">
      <c r="A48" s="1">
        <v>-0.32271600503008813</v>
      </c>
      <c r="B48" s="1">
        <v>0.65382244226930197</v>
      </c>
    </row>
    <row r="49" spans="1:2" x14ac:dyDescent="0.25">
      <c r="A49" s="1">
        <v>2.1945015760138631</v>
      </c>
      <c r="B49" s="1">
        <v>1.2859383130271453</v>
      </c>
    </row>
    <row r="50" spans="1:2" x14ac:dyDescent="0.25">
      <c r="A50" s="1">
        <v>-1.7424827092327178</v>
      </c>
      <c r="B50" s="1">
        <v>0.66897121339570731</v>
      </c>
    </row>
    <row r="51" spans="1:2" x14ac:dyDescent="0.25">
      <c r="A51" s="1">
        <v>-0.73647697718115523</v>
      </c>
      <c r="B51" s="1">
        <v>1.2122214937116951</v>
      </c>
    </row>
    <row r="52" spans="1:2" x14ac:dyDescent="0.25">
      <c r="A52" s="1">
        <v>-2.5775807444006205</v>
      </c>
      <c r="B52" s="1">
        <v>-1.4738255888223648</v>
      </c>
    </row>
    <row r="53" spans="1:2" x14ac:dyDescent="0.25">
      <c r="A53" s="1">
        <v>1.4476700016530231</v>
      </c>
      <c r="B53" s="1">
        <v>0.93113533491850831</v>
      </c>
    </row>
    <row r="54" spans="1:2" x14ac:dyDescent="0.25">
      <c r="A54" s="1">
        <v>-1.2797636372852139</v>
      </c>
      <c r="B54" s="1">
        <v>1.246859599428717</v>
      </c>
    </row>
    <row r="55" spans="1:2" x14ac:dyDescent="0.25">
      <c r="A55" s="1">
        <v>-0.65357994571968447</v>
      </c>
      <c r="B55" s="1">
        <v>3.116494215442799</v>
      </c>
    </row>
    <row r="56" spans="1:2" x14ac:dyDescent="0.25">
      <c r="A56" s="1">
        <v>0.75771367846755311</v>
      </c>
      <c r="B56" s="1">
        <v>-0.52523170982021838</v>
      </c>
    </row>
    <row r="57" spans="1:2" x14ac:dyDescent="0.25">
      <c r="A57" s="1">
        <v>0.46671175368828699</v>
      </c>
      <c r="B57" s="1">
        <v>-0.55863290274282917</v>
      </c>
    </row>
    <row r="58" spans="1:2" x14ac:dyDescent="0.25">
      <c r="A58" s="1">
        <v>0.87460875874967314</v>
      </c>
      <c r="B58" s="1">
        <v>-1.3047687136568129</v>
      </c>
    </row>
    <row r="59" spans="1:2" x14ac:dyDescent="0.25">
      <c r="A59" s="1">
        <v>0.59574176702881232</v>
      </c>
      <c r="B59" s="1">
        <v>2.1722522685886361</v>
      </c>
    </row>
    <row r="60" spans="1:2" x14ac:dyDescent="0.25">
      <c r="A60" s="1">
        <v>-1.3718499758397229</v>
      </c>
      <c r="B60" s="1">
        <v>3.3743632482364774</v>
      </c>
    </row>
    <row r="61" spans="1:2" x14ac:dyDescent="0.25">
      <c r="A61" s="1">
        <v>-1.1157385415572207</v>
      </c>
      <c r="B61" s="1">
        <v>0.6100245880370494</v>
      </c>
    </row>
    <row r="62" spans="1:2" x14ac:dyDescent="0.25">
      <c r="A62" s="1">
        <v>0.69399447966134176</v>
      </c>
      <c r="B62" s="1">
        <v>-8.3980214549228549E-4</v>
      </c>
    </row>
    <row r="63" spans="1:2" x14ac:dyDescent="0.25">
      <c r="A63" s="1">
        <v>0.322636424243683</v>
      </c>
      <c r="B63" s="1">
        <v>1.5479932951857336</v>
      </c>
    </row>
    <row r="64" spans="1:2" x14ac:dyDescent="0.25">
      <c r="A64" s="1">
        <v>-0.93983771876082756</v>
      </c>
      <c r="B64" s="1">
        <v>1.6589880285901017</v>
      </c>
    </row>
    <row r="65" spans="1:2" x14ac:dyDescent="0.25">
      <c r="A65" s="1">
        <v>-0.24094788386719301</v>
      </c>
      <c r="B65" s="1">
        <v>0.14793306743376888</v>
      </c>
    </row>
    <row r="66" spans="1:2" x14ac:dyDescent="0.25">
      <c r="A66" s="1">
        <v>0.13153567124390975</v>
      </c>
      <c r="B66" s="1">
        <v>1.8092911230050959</v>
      </c>
    </row>
    <row r="67" spans="1:2" x14ac:dyDescent="0.25">
      <c r="A67" s="1">
        <v>0.55779764807084575</v>
      </c>
      <c r="B67" s="1">
        <v>1.6602249413845129</v>
      </c>
    </row>
    <row r="68" spans="1:2" x14ac:dyDescent="0.25">
      <c r="A68" s="1">
        <v>0.1387149950460298</v>
      </c>
      <c r="B68" s="1">
        <v>0.79254880599910393</v>
      </c>
    </row>
    <row r="69" spans="1:2" x14ac:dyDescent="0.25">
      <c r="A69" s="1">
        <v>-0.91096126197953708</v>
      </c>
      <c r="B69" s="1">
        <v>-0.54815097630489618</v>
      </c>
    </row>
    <row r="70" spans="1:2" x14ac:dyDescent="0.25">
      <c r="A70" s="1">
        <v>1.8848459149012342</v>
      </c>
      <c r="B70" s="1">
        <v>2.012776920106262</v>
      </c>
    </row>
    <row r="71" spans="1:2" x14ac:dyDescent="0.25">
      <c r="A71" s="1">
        <v>0.4871981218457222</v>
      </c>
      <c r="B71" s="1">
        <v>1.7634344001417048</v>
      </c>
    </row>
    <row r="72" spans="1:2" x14ac:dyDescent="0.25">
      <c r="A72" s="1">
        <v>7.2238890425069258E-2</v>
      </c>
      <c r="B72" s="1">
        <v>0.64951484798802994</v>
      </c>
    </row>
    <row r="73" spans="1:2" x14ac:dyDescent="0.25">
      <c r="A73" s="1">
        <v>0.82984115579165518</v>
      </c>
      <c r="B73" s="1">
        <v>0.30921376289916225</v>
      </c>
    </row>
    <row r="74" spans="1:2" x14ac:dyDescent="0.25">
      <c r="A74" s="1">
        <v>0.86200770965660922</v>
      </c>
      <c r="B74" s="1">
        <v>1.8626716407889035</v>
      </c>
    </row>
    <row r="75" spans="1:2" x14ac:dyDescent="0.25">
      <c r="A75" s="1">
        <v>-0.63653146753495093</v>
      </c>
      <c r="B75" s="1">
        <v>1.3468278464424657</v>
      </c>
    </row>
    <row r="76" spans="1:2" x14ac:dyDescent="0.25">
      <c r="A76" s="1">
        <v>-0.92319169198162854</v>
      </c>
      <c r="B76" s="1">
        <v>1.556278791918885</v>
      </c>
    </row>
    <row r="77" spans="1:2" x14ac:dyDescent="0.25">
      <c r="A77" s="1">
        <v>1.1111887943116017</v>
      </c>
      <c r="B77" s="1">
        <v>3.08588971872814</v>
      </c>
    </row>
    <row r="78" spans="1:2" x14ac:dyDescent="0.25">
      <c r="A78" s="1">
        <v>-1.2011787475785241</v>
      </c>
      <c r="B78" s="1">
        <v>1.2733690962486435</v>
      </c>
    </row>
    <row r="79" spans="1:2" x14ac:dyDescent="0.25">
      <c r="A79" s="1">
        <v>-1.5588921087328345</v>
      </c>
      <c r="B79" s="1">
        <v>-0.10665951069677249</v>
      </c>
    </row>
    <row r="80" spans="1:2" x14ac:dyDescent="0.25">
      <c r="A80" s="1">
        <v>0.7113249012036249</v>
      </c>
      <c r="B80" s="1">
        <v>1.4796322627953487</v>
      </c>
    </row>
    <row r="81" spans="1:2" x14ac:dyDescent="0.25">
      <c r="A81" s="1">
        <v>0.63840616348898038</v>
      </c>
      <c r="B81" s="1">
        <v>-0.22853862194460817</v>
      </c>
    </row>
    <row r="82" spans="1:2" x14ac:dyDescent="0.25">
      <c r="A82" s="1">
        <v>2.2056883608456701</v>
      </c>
      <c r="B82" s="1">
        <v>1.5655897439282853</v>
      </c>
    </row>
    <row r="83" spans="1:2" x14ac:dyDescent="0.25">
      <c r="A83" s="1">
        <v>1.4437546269618906</v>
      </c>
      <c r="B83" s="1">
        <v>0.84349756232404616</v>
      </c>
    </row>
    <row r="84" spans="1:2" x14ac:dyDescent="0.25">
      <c r="A84" s="1">
        <v>1.3039039004070219</v>
      </c>
      <c r="B84" s="1">
        <v>1.2988713276863564</v>
      </c>
    </row>
    <row r="85" spans="1:2" x14ac:dyDescent="0.25">
      <c r="A85" s="1">
        <v>0.1129603788285749</v>
      </c>
      <c r="B85" s="1">
        <v>1.3570823992049554</v>
      </c>
    </row>
    <row r="86" spans="1:2" x14ac:dyDescent="0.25">
      <c r="A86" s="1">
        <v>1.9508661353029311E-3</v>
      </c>
      <c r="B86" s="1">
        <v>1.1313037500949576</v>
      </c>
    </row>
    <row r="87" spans="1:2" x14ac:dyDescent="0.25">
      <c r="A87" s="1">
        <v>0.45370143197942525</v>
      </c>
      <c r="B87" s="1">
        <v>0.72806108416989446</v>
      </c>
    </row>
    <row r="88" spans="1:2" x14ac:dyDescent="0.25">
      <c r="A88" s="1">
        <v>-2.5514736989862286E-2</v>
      </c>
      <c r="B88" s="1">
        <v>-0.34736637846799567</v>
      </c>
    </row>
    <row r="89" spans="1:2" x14ac:dyDescent="0.25">
      <c r="A89" s="1">
        <v>-1.0546750672801863</v>
      </c>
      <c r="B89" s="1">
        <v>3.1208234102232382</v>
      </c>
    </row>
    <row r="90" spans="1:2" x14ac:dyDescent="0.25">
      <c r="A90" s="1">
        <v>-1.7748061509337276</v>
      </c>
      <c r="B90" s="1">
        <v>2.5976957001839764</v>
      </c>
    </row>
    <row r="91" spans="1:2" x14ac:dyDescent="0.25">
      <c r="A91" s="1">
        <v>0.82833139458671212</v>
      </c>
      <c r="B91" s="1">
        <v>2.0488224688742775</v>
      </c>
    </row>
    <row r="92" spans="1:2" x14ac:dyDescent="0.25">
      <c r="A92" s="1">
        <v>0.44422449718695134</v>
      </c>
      <c r="B92" s="1">
        <v>-0.47799710248364136</v>
      </c>
    </row>
    <row r="93" spans="1:2" x14ac:dyDescent="0.25">
      <c r="A93" s="1">
        <v>0.61790615291101858</v>
      </c>
      <c r="B93" s="1">
        <v>-0.11730741991777904</v>
      </c>
    </row>
    <row r="94" spans="1:2" x14ac:dyDescent="0.25">
      <c r="A94" s="1">
        <v>0.21347318579501007</v>
      </c>
      <c r="B94" s="1">
        <v>1.5326774044078775</v>
      </c>
    </row>
    <row r="95" spans="1:2" x14ac:dyDescent="0.25">
      <c r="A95" s="1">
        <v>-1.0269309314026032</v>
      </c>
      <c r="B95" s="1">
        <v>1.0735428784537362</v>
      </c>
    </row>
    <row r="96" spans="1:2" x14ac:dyDescent="0.25">
      <c r="A96" s="1">
        <v>1.2381951819406822</v>
      </c>
      <c r="B96" s="1">
        <v>0.99101191860972904</v>
      </c>
    </row>
    <row r="97" spans="1:2" x14ac:dyDescent="0.25">
      <c r="A97" s="1">
        <v>-0.31121317078941502</v>
      </c>
      <c r="B97" s="1">
        <v>1.1612283995200414</v>
      </c>
    </row>
    <row r="98" spans="1:2" x14ac:dyDescent="0.25">
      <c r="A98" s="1">
        <v>-0.83992176769243088</v>
      </c>
      <c r="B98" s="1">
        <v>-0.88169906323309988</v>
      </c>
    </row>
    <row r="99" spans="1:2" x14ac:dyDescent="0.25">
      <c r="A99" s="1">
        <v>-0.82112819654867053</v>
      </c>
      <c r="B99" s="1">
        <v>0.74327010932029225</v>
      </c>
    </row>
    <row r="100" spans="1:2" x14ac:dyDescent="0.25">
      <c r="A100" s="1">
        <v>-0.42899273466900922</v>
      </c>
      <c r="B100" s="1">
        <v>6.2063125165877864E-2</v>
      </c>
    </row>
    <row r="101" spans="1:2" x14ac:dyDescent="0.25">
      <c r="A101" s="1">
        <v>-0.45336150833463762</v>
      </c>
      <c r="B101" s="1">
        <v>2.4366525176446885E-3</v>
      </c>
    </row>
  </sheetData>
  <phoneticPr fontId="2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AF0CE-3BC4-4722-BFF5-5108DB17BBF3}">
  <dimension ref="A1:I27"/>
  <sheetViews>
    <sheetView tabSelected="1" zoomScale="85" zoomScaleNormal="85" workbookViewId="0">
      <selection activeCell="I7" sqref="I7"/>
    </sheetView>
  </sheetViews>
  <sheetFormatPr defaultRowHeight="13.2" x14ac:dyDescent="0.25"/>
  <cols>
    <col min="1" max="1" width="33.33203125" customWidth="1"/>
    <col min="2" max="2" width="27.33203125" bestFit="1" customWidth="1"/>
    <col min="3" max="3" width="20" customWidth="1"/>
    <col min="4" max="4" width="22" customWidth="1"/>
    <col min="5" max="5" width="14.109375" customWidth="1"/>
    <col min="6" max="6" width="15.33203125" customWidth="1"/>
    <col min="7" max="7" width="12.44140625" customWidth="1"/>
    <col min="8" max="8" width="10" customWidth="1"/>
    <col min="9" max="9" width="79" customWidth="1"/>
    <col min="11" max="11" width="9.109375" customWidth="1"/>
  </cols>
  <sheetData>
    <row r="1" spans="1:9" ht="20.100000000000001" customHeight="1" x14ac:dyDescent="0.25">
      <c r="A1" s="6" t="s">
        <v>2</v>
      </c>
      <c r="B1" s="6" t="s">
        <v>0</v>
      </c>
      <c r="C1" s="6" t="s">
        <v>1</v>
      </c>
    </row>
    <row r="2" spans="1:9" ht="20.100000000000001" customHeight="1" x14ac:dyDescent="0.25">
      <c r="A2" s="7" t="s">
        <v>6</v>
      </c>
      <c r="B2" s="5">
        <f>AVERAGE(vibor1)</f>
        <v>-4.0484940200258279E-2</v>
      </c>
      <c r="C2" s="16">
        <f>AVERAGE(vibor2)</f>
        <v>0.96523359868660918</v>
      </c>
      <c r="E2" t="s">
        <v>38</v>
      </c>
    </row>
    <row r="3" spans="1:9" ht="20.100000000000001" customHeight="1" x14ac:dyDescent="0.25">
      <c r="A3" s="7" t="s">
        <v>7</v>
      </c>
      <c r="B3" s="5">
        <f>VAR(vibor1)</f>
        <v>1.1785880673081008</v>
      </c>
      <c r="C3" s="16">
        <f>VAR(vibor2)</f>
        <v>1.0125296397261989</v>
      </c>
      <c r="E3" s="25" t="s">
        <v>39</v>
      </c>
    </row>
    <row r="4" spans="1:9" ht="20.100000000000001" customHeight="1" x14ac:dyDescent="0.25">
      <c r="A4" s="7" t="s">
        <v>8</v>
      </c>
      <c r="B4" s="5">
        <f>STDEV(vibor1)</f>
        <v>1.085627959896069</v>
      </c>
      <c r="C4" s="16">
        <f>STDEV(vibor2)</f>
        <v>1.0062453178654791</v>
      </c>
    </row>
    <row r="5" spans="1:9" ht="20.100000000000001" customHeight="1" x14ac:dyDescent="0.25">
      <c r="A5" s="8" t="s">
        <v>5</v>
      </c>
      <c r="B5" s="4">
        <f>COUNT(vibor1)</f>
        <v>100</v>
      </c>
      <c r="C5" s="17">
        <f>COUNT(vibor2)</f>
        <v>100</v>
      </c>
    </row>
    <row r="7" spans="1:9" ht="30" customHeight="1" x14ac:dyDescent="0.25">
      <c r="A7" s="15" t="s">
        <v>9</v>
      </c>
      <c r="B7" s="9" t="s">
        <v>11</v>
      </c>
      <c r="C7" s="9" t="s">
        <v>10</v>
      </c>
      <c r="D7" s="9" t="s">
        <v>22</v>
      </c>
      <c r="E7" s="9" t="s">
        <v>4</v>
      </c>
      <c r="F7" s="9" t="s">
        <v>12</v>
      </c>
      <c r="G7" s="9" t="s">
        <v>13</v>
      </c>
      <c r="H7" s="9" t="s">
        <v>14</v>
      </c>
      <c r="I7" s="9" t="s">
        <v>3</v>
      </c>
    </row>
    <row r="8" spans="1:9" ht="30" customHeight="1" x14ac:dyDescent="0.25">
      <c r="A8" s="4">
        <v>1</v>
      </c>
      <c r="B8" s="11" t="s">
        <v>15</v>
      </c>
      <c r="C8" s="4">
        <v>0</v>
      </c>
      <c r="D8" s="4">
        <v>1</v>
      </c>
      <c r="E8" s="5">
        <f>($C$2 - C8) * SQRT($C$5) / SQRT(D8)</f>
        <v>9.6523359868660918</v>
      </c>
      <c r="F8" s="12">
        <v>0.05</v>
      </c>
      <c r="G8" s="5"/>
      <c r="H8" s="5">
        <f>_xlfn.NORM.S.INV(1-F8)</f>
        <v>1.6448536269514715</v>
      </c>
      <c r="I8" s="4" t="s">
        <v>23</v>
      </c>
    </row>
    <row r="9" spans="1:9" ht="30" customHeight="1" x14ac:dyDescent="0.25">
      <c r="A9" s="4">
        <v>2</v>
      </c>
      <c r="B9" s="11" t="s">
        <v>16</v>
      </c>
      <c r="C9" s="4">
        <v>3</v>
      </c>
      <c r="D9" s="4">
        <v>1</v>
      </c>
      <c r="E9" s="5">
        <f>($C$2 - C9) * SQRT($C$5) / SQRT(D9)</f>
        <v>-20.347664013133908</v>
      </c>
      <c r="F9" s="12">
        <v>0.05</v>
      </c>
      <c r="G9" s="5">
        <f>NORMSINV(F9)</f>
        <v>-1.6448536269514726</v>
      </c>
      <c r="H9" s="5"/>
      <c r="I9" s="4" t="s">
        <v>23</v>
      </c>
    </row>
    <row r="10" spans="1:9" ht="30" customHeight="1" x14ac:dyDescent="0.25">
      <c r="A10" s="4">
        <v>3</v>
      </c>
      <c r="B10" s="11" t="s">
        <v>17</v>
      </c>
      <c r="C10" s="4">
        <v>5</v>
      </c>
      <c r="D10" s="4">
        <v>1</v>
      </c>
      <c r="E10" s="5">
        <f>($C$2 - C10) * SQRT($C$5) / SQRT(D10)</f>
        <v>-40.347664013133908</v>
      </c>
      <c r="F10" s="12">
        <v>0.1</v>
      </c>
      <c r="G10" s="5">
        <f>_xlfn.NORM.S.INV(F10/2)</f>
        <v>-1.6448536269514726</v>
      </c>
      <c r="H10" s="5">
        <f>_xlfn.NORM.S.INV(1-F10/2)</f>
        <v>1.6448536269514715</v>
      </c>
      <c r="I10" s="4" t="s">
        <v>23</v>
      </c>
    </row>
    <row r="11" spans="1:9" ht="30" customHeight="1" x14ac:dyDescent="0.25">
      <c r="A11" s="17">
        <v>4</v>
      </c>
      <c r="B11" s="18" t="s">
        <v>15</v>
      </c>
      <c r="C11" s="17">
        <v>0</v>
      </c>
      <c r="D11" s="17"/>
      <c r="E11" s="5">
        <f>($C$2 - C11) * SQRT($C$5) / SQRT($C$3)</f>
        <v>9.5924282235084881</v>
      </c>
      <c r="F11" s="19">
        <v>0.05</v>
      </c>
      <c r="G11" s="16"/>
      <c r="H11" s="16">
        <f>TINV(2*F11, $C$5 - 1)</f>
        <v>1.6603911560169928</v>
      </c>
      <c r="I11" s="17" t="s">
        <v>23</v>
      </c>
    </row>
    <row r="12" spans="1:9" ht="30" customHeight="1" x14ac:dyDescent="0.25">
      <c r="A12" s="17">
        <v>5</v>
      </c>
      <c r="B12" s="18" t="s">
        <v>16</v>
      </c>
      <c r="C12" s="17">
        <v>3</v>
      </c>
      <c r="D12" s="17"/>
      <c r="E12" s="5">
        <f>($C$2 - C12) * SQRT($C$5) / SQRT($C$3)</f>
        <v>-20.22137509797</v>
      </c>
      <c r="F12" s="19">
        <v>0.05</v>
      </c>
      <c r="G12" s="16">
        <f>-TINV(2*F12, $C$5 - 1)</f>
        <v>-1.6603911560169928</v>
      </c>
      <c r="H12" s="16"/>
      <c r="I12" s="17" t="s">
        <v>23</v>
      </c>
    </row>
    <row r="13" spans="1:9" ht="30" customHeight="1" x14ac:dyDescent="0.25">
      <c r="A13" s="17">
        <v>6</v>
      </c>
      <c r="B13" s="18" t="s">
        <v>17</v>
      </c>
      <c r="C13" s="17">
        <v>5</v>
      </c>
      <c r="D13" s="17"/>
      <c r="E13" s="5">
        <f>($C$2 - C13) * SQRT($C$5) / SQRT($C$3)</f>
        <v>-40.09724397895566</v>
      </c>
      <c r="F13" s="19">
        <v>0.1</v>
      </c>
      <c r="G13" s="16">
        <f>-TINV(F13,C5-1)</f>
        <v>-1.6603911560169928</v>
      </c>
      <c r="H13" s="16">
        <f>-G13</f>
        <v>1.6603911560169928</v>
      </c>
      <c r="I13" s="17" t="s">
        <v>23</v>
      </c>
    </row>
    <row r="14" spans="1:9" ht="30" customHeight="1" x14ac:dyDescent="0.25">
      <c r="A14" s="4">
        <v>7</v>
      </c>
      <c r="B14" s="11" t="s">
        <v>18</v>
      </c>
      <c r="C14" s="4">
        <v>1</v>
      </c>
      <c r="D14" s="4"/>
      <c r="E14" s="5">
        <f>(C5-1)* C3/ (C14)</f>
        <v>100.2404343328937</v>
      </c>
      <c r="F14" s="12">
        <v>0.05</v>
      </c>
      <c r="G14" s="5"/>
      <c r="H14" s="5">
        <f>_xlfn.CHISQ.INV(1-F14,C5-1)</f>
        <v>123.2252214533618</v>
      </c>
      <c r="I14" s="4" t="s">
        <v>35</v>
      </c>
    </row>
    <row r="15" spans="1:9" ht="30" customHeight="1" x14ac:dyDescent="0.25">
      <c r="A15" s="4">
        <v>8</v>
      </c>
      <c r="B15" s="11" t="s">
        <v>19</v>
      </c>
      <c r="C15" s="4">
        <v>4</v>
      </c>
      <c r="D15" s="4"/>
      <c r="E15" s="5">
        <f>(C5-1)* C3/ (C15)</f>
        <v>25.060108583223425</v>
      </c>
      <c r="F15" s="12">
        <v>7.0000000000000007E-2</v>
      </c>
      <c r="G15" s="5">
        <f>_xlfn.CHISQ.INV(F15/2,C5-1)</f>
        <v>75.077238100588048</v>
      </c>
      <c r="H15" s="5">
        <f>_xlfn.CHISQ.INV(1-F15/2,C5-1)</f>
        <v>125.96283654159554</v>
      </c>
      <c r="I15" s="4" t="s">
        <v>23</v>
      </c>
    </row>
    <row r="16" spans="1:9" ht="30" customHeight="1" x14ac:dyDescent="0.25">
      <c r="A16" s="17">
        <v>9</v>
      </c>
      <c r="B16" s="18" t="s">
        <v>20</v>
      </c>
      <c r="C16" s="23"/>
      <c r="D16" s="23">
        <f>((C5-1) * C3 + (B5-1) * B3) / (B5+C5-2)</f>
        <v>1.0955588535171499</v>
      </c>
      <c r="E16" s="16">
        <f>(C2-B2)/(SQRT(D16) * SQRT(1/C5+1/B5))</f>
        <v>6.7942825159956826</v>
      </c>
      <c r="F16" s="19">
        <v>0.1</v>
      </c>
      <c r="G16" s="16">
        <f>FINV(1-F16/2,99,99)</f>
        <v>0.7173285927924351</v>
      </c>
      <c r="H16" s="16">
        <f>FINV(F16/2,99,99)</f>
        <v>1.3940612573481483</v>
      </c>
      <c r="I16" s="17" t="s">
        <v>23</v>
      </c>
    </row>
    <row r="17" spans="1:9" ht="30" customHeight="1" x14ac:dyDescent="0.25">
      <c r="A17" s="4">
        <v>10</v>
      </c>
      <c r="B17" s="11" t="s">
        <v>21</v>
      </c>
      <c r="C17" s="10"/>
      <c r="D17" s="24">
        <f>VAR(vibor2)</f>
        <v>1.0125296397261989</v>
      </c>
      <c r="E17" s="10">
        <f>B3/C3</f>
        <v>1.1640035225307639</v>
      </c>
      <c r="F17" s="12">
        <v>0.1</v>
      </c>
      <c r="G17" s="5">
        <f>FINV(1-F17/2,99,99)</f>
        <v>0.7173285927924351</v>
      </c>
      <c r="H17" s="5">
        <f>FINV(F17/2,99,99)</f>
        <v>1.3940612573481483</v>
      </c>
      <c r="I17" s="4" t="s">
        <v>35</v>
      </c>
    </row>
    <row r="19" spans="1:9" x14ac:dyDescent="0.25">
      <c r="A19" s="14"/>
      <c r="B19" s="14"/>
      <c r="C19" s="14"/>
      <c r="D19" s="14"/>
      <c r="E19" s="14"/>
      <c r="F19" s="14"/>
      <c r="G19" s="14"/>
      <c r="H19" s="14"/>
      <c r="I19" s="13"/>
    </row>
    <row r="20" spans="1:9" x14ac:dyDescent="0.25">
      <c r="A20" s="3"/>
      <c r="B20" s="3"/>
      <c r="C20" s="3"/>
      <c r="D20" s="3"/>
      <c r="E20" s="3"/>
      <c r="F20" s="3"/>
      <c r="G20" s="3"/>
      <c r="H20" s="3"/>
      <c r="I20" s="3"/>
    </row>
    <row r="21" spans="1:9" x14ac:dyDescent="0.25">
      <c r="A21" s="3"/>
      <c r="B21" s="3"/>
      <c r="C21" s="3"/>
      <c r="D21" s="3"/>
      <c r="E21" s="3"/>
      <c r="F21" s="3"/>
      <c r="G21" s="3"/>
      <c r="H21" s="3"/>
      <c r="I21" s="3"/>
    </row>
    <row r="22" spans="1:9" x14ac:dyDescent="0.25">
      <c r="A22" s="3"/>
      <c r="B22" s="3"/>
      <c r="C22" s="3"/>
      <c r="D22" s="3"/>
      <c r="E22" s="3"/>
      <c r="F22" s="3"/>
      <c r="G22" s="3"/>
      <c r="H22" s="3"/>
      <c r="I22" s="3"/>
    </row>
    <row r="23" spans="1:9" x14ac:dyDescent="0.25">
      <c r="A23" s="3"/>
      <c r="B23" s="3"/>
      <c r="C23" s="3"/>
      <c r="D23" s="3"/>
      <c r="E23" s="3"/>
      <c r="F23" s="3"/>
      <c r="G23" s="3"/>
      <c r="H23" s="3"/>
      <c r="I23" s="3"/>
    </row>
    <row r="24" spans="1:9" x14ac:dyDescent="0.25">
      <c r="A24" s="3"/>
      <c r="B24" s="3"/>
      <c r="C24" s="3"/>
      <c r="D24" s="3"/>
      <c r="E24" s="3"/>
      <c r="F24" s="3"/>
      <c r="G24" s="3"/>
      <c r="H24" s="3"/>
      <c r="I24" s="3"/>
    </row>
    <row r="25" spans="1:9" x14ac:dyDescent="0.25">
      <c r="A25" s="3"/>
      <c r="B25" s="3"/>
      <c r="C25" s="3"/>
      <c r="D25" s="3"/>
      <c r="E25" s="3"/>
      <c r="F25" s="3"/>
      <c r="G25" s="3"/>
      <c r="H25" s="3"/>
      <c r="I25" s="3"/>
    </row>
    <row r="26" spans="1:9" x14ac:dyDescent="0.25">
      <c r="A26" s="3"/>
      <c r="B26" s="3"/>
      <c r="C26" s="3"/>
      <c r="D26" s="3"/>
      <c r="E26" s="3"/>
      <c r="F26" s="3"/>
      <c r="G26" s="3"/>
      <c r="H26" s="3"/>
      <c r="I26" s="3"/>
    </row>
    <row r="27" spans="1:9" x14ac:dyDescent="0.25">
      <c r="A27" s="3"/>
      <c r="B27" s="3"/>
      <c r="C27" s="3"/>
      <c r="D27" s="3"/>
      <c r="E27" s="3"/>
      <c r="F27" s="3"/>
      <c r="G27" s="3"/>
      <c r="H27" s="3"/>
      <c r="I27" s="3"/>
    </row>
  </sheetData>
  <hyperlinks>
    <hyperlink ref="E3" r:id="rId1" xr:uid="{121BE361-A3EB-4609-82DC-876D634DC4C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Данные</vt:lpstr>
      <vt:lpstr>Проверка гипотез</vt:lpstr>
      <vt:lpstr>vib1</vt:lpstr>
      <vt:lpstr>vib2</vt:lpstr>
      <vt:lpstr>vibor1</vt:lpstr>
      <vt:lpstr>vibor2</vt:lpstr>
    </vt:vector>
  </TitlesOfParts>
  <Company>Dnsoft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</dc:creator>
  <cp:lastModifiedBy>Миша Никитин</cp:lastModifiedBy>
  <dcterms:created xsi:type="dcterms:W3CDTF">2008-03-14T19:18:53Z</dcterms:created>
  <dcterms:modified xsi:type="dcterms:W3CDTF">2024-11-27T13:52:18Z</dcterms:modified>
</cp:coreProperties>
</file>