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hidePivotFieldList="1"/>
  <xr:revisionPtr revIDLastSave="0" documentId="13_ncr:1_{022D7CDE-EC06-49C9-BEDE-6B0A0BD13A2B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1" sheetId="1" r:id="rId1"/>
    <sheet name="2" sheetId="2" r:id="rId2"/>
    <sheet name="3" sheetId="3" r:id="rId3"/>
  </sheets>
  <definedNames>
    <definedName name="_xlchart.v1.0" hidden="1">'1'!$O$1:$O$252</definedName>
    <definedName name="_xlchart.v1.1" hidden="1">'1'!$O$1:$O$252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2" l="1"/>
  <c r="F28" i="1"/>
  <c r="F6" i="3" l="1"/>
  <c r="E6" i="2"/>
  <c r="O7" i="2"/>
  <c r="O8" i="2"/>
  <c r="O9" i="2"/>
  <c r="O10" i="2"/>
  <c r="O11" i="2"/>
  <c r="O12" i="2"/>
  <c r="N8" i="2"/>
  <c r="N9" i="2"/>
  <c r="N10" i="2"/>
  <c r="N11" i="2"/>
  <c r="N12" i="2"/>
  <c r="N7" i="2"/>
  <c r="G41" i="1"/>
  <c r="F40" i="1"/>
  <c r="G40" i="1"/>
  <c r="F6" i="1"/>
  <c r="E8" i="2"/>
  <c r="E10" i="2" l="1"/>
  <c r="E12" i="2"/>
  <c r="F12" i="3"/>
  <c r="F2" i="3" l="1"/>
  <c r="F38" i="1" l="1"/>
  <c r="F26" i="1" l="1"/>
  <c r="F22" i="1"/>
  <c r="F20" i="1"/>
  <c r="F18" i="1"/>
  <c r="F14" i="1"/>
  <c r="F12" i="1"/>
  <c r="F10" i="1"/>
  <c r="F8" i="1"/>
  <c r="F43" i="1" l="1"/>
  <c r="F34" i="1"/>
  <c r="F36" i="1"/>
  <c r="E18" i="2" l="1"/>
  <c r="O13" i="2"/>
  <c r="F24" i="1"/>
  <c r="F16" i="1"/>
  <c r="F32" i="1" l="1"/>
  <c r="F30" i="1"/>
  <c r="I41" i="1"/>
  <c r="I40" i="1"/>
</calcChain>
</file>

<file path=xl/sharedStrings.xml><?xml version="1.0" encoding="utf-8"?>
<sst xmlns="http://schemas.openxmlformats.org/spreadsheetml/2006/main" count="332" uniqueCount="53">
  <si>
    <t>1. Введите количество пропущенных значений в исходной выборке, обозначенные как "NA"</t>
  </si>
  <si>
    <t>2. Введите объем очищенной от пропусков выборки</t>
  </si>
  <si>
    <t>3. Введите минимальное значение в вариационном ряду</t>
  </si>
  <si>
    <t>4. Введите максимальное значение в вариационном ряду</t>
  </si>
  <si>
    <t>5. Введите первую квартиль</t>
  </si>
  <si>
    <t>6. Введите медиану</t>
  </si>
  <si>
    <t>7. Введите третью квартиль</t>
  </si>
  <si>
    <t>8. Введите квартильный размах</t>
  </si>
  <si>
    <t>9. Введите среднее значение</t>
  </si>
  <si>
    <t>10. Введите стандартное отклонение (несмещенное)</t>
  </si>
  <si>
    <t>11. Введите исправленную дисперсию</t>
  </si>
  <si>
    <t>12. Введите ошибку выборки</t>
  </si>
  <si>
    <t>13. Введите эксцесс (формула по умолчанию в Excel)</t>
  </si>
  <si>
    <t>14. Введите коэффициент асимметрии (формула по умолчанию в Excel)</t>
  </si>
  <si>
    <t>20. Введите общее количество выбросов</t>
  </si>
  <si>
    <t>Названия строк</t>
  </si>
  <si>
    <t>Общий итог</t>
  </si>
  <si>
    <t>Столбец1</t>
  </si>
  <si>
    <t>Количество по полю Столбец1</t>
  </si>
  <si>
    <t>1. Введите объем очищенной от "NA" выборки</t>
  </si>
  <si>
    <t>2. Введите количество различных вариантов ответов респондентов, встречающиеся в очищенной выборке</t>
  </si>
  <si>
    <t>7. Введите количество степеней свободы </t>
  </si>
  <si>
    <t>8. Введите критическое значение статистики хи-квадрат </t>
  </si>
  <si>
    <t>9. Введите наблюдаемое значение хи-квадрат </t>
  </si>
  <si>
    <t>10. Введите 1, если есть основания отвергнуть гипотезу о равновероятном распределении ответов, или введите 0, если таких оснований нет. </t>
  </si>
  <si>
    <t>11. Постройте на листе "Лист2" гистограмму для исходной выборки, очищенной от "NA".</t>
  </si>
  <si>
    <t>1. Введите выборочный коэффициент корреляции Пирсона между X и Y</t>
  </si>
  <si>
    <t>3.1 Введите значение P-value в проверке гипотезы о равенстве дисперсий показателей двух фирм при альтернативной гипотезе об их неравенстве</t>
  </si>
  <si>
    <t>19. Введите квантиль уровня 0.85</t>
  </si>
  <si>
    <t>21. Введите размах выборки</t>
  </si>
  <si>
    <t>(зависит от уровня из условия)</t>
  </si>
  <si>
    <t>15. Введите левую границу 0.95-доверительного интервала для E(X)</t>
  </si>
  <si>
    <t>16. Введите правую границу 0.95-доверительного интервала для E(X) </t>
  </si>
  <si>
    <t>17. Введите левую границу 0.95-доверительного интервала для Var(X) </t>
  </si>
  <si>
    <t>18. Введите правую границу 0.95-доверительного интервала для Var(X)</t>
  </si>
  <si>
    <t>&gt;-137,995</t>
  </si>
  <si>
    <t>&lt;-280,597</t>
  </si>
  <si>
    <t>выше</t>
  </si>
  <si>
    <t>ниже</t>
  </si>
  <si>
    <t>D</t>
  </si>
  <si>
    <t>F</t>
  </si>
  <si>
    <t>A</t>
  </si>
  <si>
    <t>E</t>
  </si>
  <si>
    <t>C</t>
  </si>
  <si>
    <t>B</t>
  </si>
  <si>
    <t>12. Количество NA в исходной выборке</t>
  </si>
  <si>
    <t>4. Введите долю респондентов, которые дали ответ "B" </t>
  </si>
  <si>
    <t>5. Введите левую границу 0.99-доверительного интервала для истинной доли ответов  "B"</t>
  </si>
  <si>
    <t>6. Введите правую границу 0.99-доверительного интервала для истинной доли ответов  "B" </t>
  </si>
  <si>
    <t>3. Введите количество респондентов, которые дали ответ "B"</t>
  </si>
  <si>
    <t>2.1 Введите значение P-value в проверке гипотезы о равенстве средних значений показателей фирм при альтернативной гипотезе об их неравенстве.</t>
  </si>
  <si>
    <t>2.2 На уровне значимости 0.1 можно ли утверждать, что среднее значение у фирм различны? Введите 1 - если да, и 0 - если нет</t>
  </si>
  <si>
    <t>3.2 На уровне значимости 0.05 можно ли утверждать, что дисперсии показателей фирм различны? Введите 1 - если да, и 0 - если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</si>
</sst>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[Экзамен_АД.xlsx]2!Сводная 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'2'!$E$26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'2'!$D$27:$D$33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'2'!$E$27:$E$33</c:f>
              <c:numCache>
                <c:formatCode>General</c:formatCode>
                <c:ptCount val="6"/>
                <c:pt idx="0">
                  <c:v>62</c:v>
                </c:pt>
                <c:pt idx="1">
                  <c:v>28</c:v>
                </c:pt>
                <c:pt idx="2">
                  <c:v>37</c:v>
                </c:pt>
                <c:pt idx="3">
                  <c:v>74</c:v>
                </c:pt>
                <c:pt idx="4">
                  <c:v>50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2-4ED8-A046-FBBA8FDE4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087984"/>
        <c:axId val="499083720"/>
      </c:barChart>
      <c:catAx>
        <c:axId val="49908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083720"/>
        <c:crosses val="autoZero"/>
        <c:auto val="1"/>
        <c:lblAlgn val="ctr"/>
        <c:lblOffset val="100"/>
        <c:noMultiLvlLbl val="0"/>
      </c:catAx>
      <c:valAx>
        <c:axId val="49908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08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Гистограма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Гистограма</a:t>
          </a:r>
        </a:p>
      </cx:txPr>
    </cx:title>
    <cx:plotArea>
      <cx:plotAreaRegion>
        <cx:series layoutId="clusteredColumn" uniqueId="{278AA188-D111-46BD-A9A6-5E9EA22BBDA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Ящик с усами</a:t>
          </a:r>
        </a:p>
      </cx:txPr>
    </cx:title>
    <cx:plotArea>
      <cx:plotAreaRegion>
        <cx:series layoutId="boxWhisker" uniqueId="{03303BDD-B558-494B-BD63-56807ABBE4A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7E17CFF5-A0C9-496E-B2DC-CF16C33016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15</xdr:row>
      <xdr:rowOff>7620</xdr:rowOff>
    </xdr:from>
    <xdr:to>
      <xdr:col>23</xdr:col>
      <xdr:colOff>304800</xdr:colOff>
      <xdr:row>30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2571089D-0F3D-40D4-BD4B-F17072C707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2750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14</xdr:row>
      <xdr:rowOff>7620</xdr:rowOff>
    </xdr:from>
    <xdr:to>
      <xdr:col>16</xdr:col>
      <xdr:colOff>160020</xdr:colOff>
      <xdr:row>29</xdr:row>
      <xdr:rowOff>7620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4CE8083-5796-4032-A4AC-9465CDF1A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4018.551329629627" createdVersion="6" refreshedVersion="6" minRefreshableVersion="3" recordCount="1048575" xr:uid="{4DB64993-D130-4E98-8061-375F292468F4}">
  <cacheSource type="worksheet">
    <worksheetSource name="Таблица13"/>
  </cacheSource>
  <cacheFields count="1">
    <cacheField name="Столбец1" numFmtId="0">
      <sharedItems containsBlank="1" count="7">
        <s v="F"/>
        <s v="E"/>
        <s v="D"/>
        <s v="C"/>
        <s v="B"/>
        <s v="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8575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9C799C-B311-44C3-A453-910CD8691579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>
  <location ref="D26:E33" firstHeaderRow="1" firstDataRow="1" firstDataCol="1"/>
  <pivotFields count="1">
    <pivotField axis="axisRow" dataField="1" showAll="0">
      <items count="8">
        <item x="5"/>
        <item x="4"/>
        <item x="3"/>
        <item x="2"/>
        <item x="1"/>
        <item x="0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Столбец1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2C89BA-8C92-4596-8698-81FBBF0356FA}" name="Таблица13" displayName="Таблица13" ref="A1:A1048576" totalsRowShown="0">
  <autoFilter ref="A1:A1048576" xr:uid="{83E2B6FD-B171-40BB-83AF-200443400F5D}"/>
  <tableColumns count="1">
    <tableColumn id="1" xr3:uid="{F40A2596-80D3-4F43-BDD7-AFCA2D450843}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"/>
  <sheetViews>
    <sheetView topLeftCell="A18" zoomScale="114" zoomScaleNormal="100" workbookViewId="0">
      <selection activeCell="F38" sqref="F38"/>
    </sheetView>
  </sheetViews>
  <sheetFormatPr defaultRowHeight="14.4" x14ac:dyDescent="0.3"/>
  <sheetData>
    <row r="1" spans="1:15" x14ac:dyDescent="0.3">
      <c r="A1">
        <v>-70.237499999999997</v>
      </c>
      <c r="E1" t="s">
        <v>0</v>
      </c>
      <c r="O1">
        <v>-157.04900000000001</v>
      </c>
    </row>
    <row r="2" spans="1:15" x14ac:dyDescent="0.3">
      <c r="A2">
        <v>-35.362499999999997</v>
      </c>
      <c r="F2" s="5">
        <v>38</v>
      </c>
      <c r="O2">
        <v>-162.89599999999999</v>
      </c>
    </row>
    <row r="3" spans="1:15" x14ac:dyDescent="0.3">
      <c r="A3">
        <v>-314.36250000000001</v>
      </c>
      <c r="E3" t="s">
        <v>1</v>
      </c>
      <c r="O3">
        <v>-163.80600000000001</v>
      </c>
    </row>
    <row r="4" spans="1:15" x14ac:dyDescent="0.3">
      <c r="A4">
        <v>-265.99799999999999</v>
      </c>
      <c r="F4" s="5">
        <v>252</v>
      </c>
      <c r="O4">
        <v>-166.29599999999999</v>
      </c>
    </row>
    <row r="5" spans="1:15" x14ac:dyDescent="0.3">
      <c r="A5">
        <v>-261.88099999999997</v>
      </c>
      <c r="E5" t="s">
        <v>2</v>
      </c>
      <c r="O5">
        <v>-168.30199999999999</v>
      </c>
    </row>
    <row r="6" spans="1:15" x14ac:dyDescent="0.3">
      <c r="A6">
        <v>-261.00400000000002</v>
      </c>
      <c r="F6" s="5">
        <f>MIN(A:A)</f>
        <v>-314.36250000000001</v>
      </c>
      <c r="O6">
        <v>-168.45699999999999</v>
      </c>
    </row>
    <row r="7" spans="1:15" x14ac:dyDescent="0.3">
      <c r="A7">
        <v>-260.33199999999999</v>
      </c>
      <c r="E7" t="s">
        <v>3</v>
      </c>
      <c r="O7">
        <v>-170.39599999999999</v>
      </c>
    </row>
    <row r="8" spans="1:15" x14ac:dyDescent="0.3">
      <c r="A8">
        <v>-258.34899999999999</v>
      </c>
      <c r="F8" s="5">
        <f>MAX(A:A)</f>
        <v>-35.362499999999997</v>
      </c>
      <c r="O8">
        <v>-171.30500000000001</v>
      </c>
    </row>
    <row r="9" spans="1:15" x14ac:dyDescent="0.3">
      <c r="A9">
        <v>-258.01299999999998</v>
      </c>
      <c r="E9" t="s">
        <v>4</v>
      </c>
      <c r="O9">
        <v>-171.33199999999999</v>
      </c>
    </row>
    <row r="10" spans="1:15" x14ac:dyDescent="0.3">
      <c r="A10">
        <v>-256.02199999999999</v>
      </c>
      <c r="F10" s="5">
        <f>_xlfn.QUARTILE.INC(A:A,1)</f>
        <v>-227.12150000000003</v>
      </c>
      <c r="O10">
        <v>-171.71</v>
      </c>
    </row>
    <row r="11" spans="1:15" x14ac:dyDescent="0.3">
      <c r="A11">
        <v>-253.887</v>
      </c>
      <c r="E11" t="s">
        <v>5</v>
      </c>
      <c r="O11">
        <v>-172.048</v>
      </c>
    </row>
    <row r="12" spans="1:15" x14ac:dyDescent="0.3">
      <c r="A12">
        <v>-253.35</v>
      </c>
      <c r="F12" s="5">
        <f>MEDIAN(A:A)</f>
        <v>-211.0095</v>
      </c>
      <c r="O12">
        <v>-173.50899999999999</v>
      </c>
    </row>
    <row r="13" spans="1:15" x14ac:dyDescent="0.3">
      <c r="A13">
        <v>-252.72300000000001</v>
      </c>
      <c r="E13" t="s">
        <v>6</v>
      </c>
      <c r="O13">
        <v>-173.51400000000001</v>
      </c>
    </row>
    <row r="14" spans="1:15" x14ac:dyDescent="0.3">
      <c r="A14">
        <v>-249.803</v>
      </c>
      <c r="F14" s="5">
        <f>_xlfn.QUARTILE.INC(A:A,3)</f>
        <v>-191.471</v>
      </c>
      <c r="O14">
        <v>-173.63399999999999</v>
      </c>
    </row>
    <row r="15" spans="1:15" x14ac:dyDescent="0.3">
      <c r="A15">
        <v>-248.88499999999999</v>
      </c>
      <c r="E15" t="s">
        <v>7</v>
      </c>
      <c r="O15">
        <v>-173.666</v>
      </c>
    </row>
    <row r="16" spans="1:15" x14ac:dyDescent="0.3">
      <c r="A16">
        <v>-248.208</v>
      </c>
      <c r="F16" s="5">
        <f>F14-F10</f>
        <v>35.650500000000022</v>
      </c>
      <c r="O16">
        <v>-173.75</v>
      </c>
    </row>
    <row r="17" spans="1:15" x14ac:dyDescent="0.3">
      <c r="A17">
        <v>-247.91300000000001</v>
      </c>
      <c r="E17" t="s">
        <v>8</v>
      </c>
      <c r="O17">
        <v>-173.958</v>
      </c>
    </row>
    <row r="18" spans="1:15" x14ac:dyDescent="0.3">
      <c r="A18">
        <v>-247.316</v>
      </c>
      <c r="F18" s="5">
        <f>AVERAGE(A:A)</f>
        <v>-209.29783531746017</v>
      </c>
      <c r="O18">
        <v>-174.785</v>
      </c>
    </row>
    <row r="19" spans="1:15" x14ac:dyDescent="0.3">
      <c r="A19">
        <v>-247.11500000000001</v>
      </c>
      <c r="E19" t="s">
        <v>9</v>
      </c>
      <c r="O19">
        <v>-175.12799999999999</v>
      </c>
    </row>
    <row r="20" spans="1:15" x14ac:dyDescent="0.3">
      <c r="A20">
        <v>-246.666</v>
      </c>
      <c r="F20" s="5">
        <f>_xlfn.STDEV.S(A:A)</f>
        <v>27.849724045493243</v>
      </c>
      <c r="O20">
        <v>-175.982</v>
      </c>
    </row>
    <row r="21" spans="1:15" x14ac:dyDescent="0.3">
      <c r="A21">
        <v>-246.22800000000001</v>
      </c>
      <c r="E21" t="s">
        <v>10</v>
      </c>
      <c r="O21">
        <v>-176.28299999999999</v>
      </c>
    </row>
    <row r="22" spans="1:15" x14ac:dyDescent="0.3">
      <c r="A22">
        <v>-246.15199999999999</v>
      </c>
      <c r="F22" s="5">
        <f>_xlfn.VAR.S(A:A)</f>
        <v>775.60712941012446</v>
      </c>
      <c r="O22">
        <v>-176.697</v>
      </c>
    </row>
    <row r="23" spans="1:15" x14ac:dyDescent="0.3">
      <c r="A23">
        <v>-244.721</v>
      </c>
      <c r="E23" t="s">
        <v>11</v>
      </c>
      <c r="O23">
        <v>-177.09700000000001</v>
      </c>
    </row>
    <row r="24" spans="1:15" x14ac:dyDescent="0.3">
      <c r="A24">
        <v>-243.977</v>
      </c>
      <c r="F24" s="5">
        <f>F20/SQRT(F4)</f>
        <v>1.7543677120512096</v>
      </c>
      <c r="O24">
        <v>-177.65199999999999</v>
      </c>
    </row>
    <row r="25" spans="1:15" x14ac:dyDescent="0.3">
      <c r="A25">
        <v>-243.905</v>
      </c>
      <c r="E25" t="s">
        <v>12</v>
      </c>
      <c r="O25">
        <v>-177.761</v>
      </c>
    </row>
    <row r="26" spans="1:15" x14ac:dyDescent="0.3">
      <c r="A26">
        <v>-242.435</v>
      </c>
      <c r="F26" s="5">
        <f>KURT(A:A)</f>
        <v>7.6980085827252545</v>
      </c>
      <c r="O26">
        <v>-177.94499999999999</v>
      </c>
    </row>
    <row r="27" spans="1:15" x14ac:dyDescent="0.3">
      <c r="A27">
        <v>-241.77500000000001</v>
      </c>
      <c r="E27" t="s">
        <v>13</v>
      </c>
      <c r="O27">
        <v>-178.31700000000001</v>
      </c>
    </row>
    <row r="28" spans="1:15" x14ac:dyDescent="0.3">
      <c r="A28">
        <v>-241.267</v>
      </c>
      <c r="F28" s="5">
        <f>SKEW(A:A)</f>
        <v>1.1604479550306679</v>
      </c>
      <c r="O28">
        <v>-179.05799999999999</v>
      </c>
    </row>
    <row r="29" spans="1:15" x14ac:dyDescent="0.3">
      <c r="A29">
        <v>-239.97</v>
      </c>
      <c r="E29" t="s">
        <v>31</v>
      </c>
      <c r="O29">
        <v>-179.131</v>
      </c>
    </row>
    <row r="30" spans="1:15" x14ac:dyDescent="0.3">
      <c r="A30">
        <v>-239.85300000000001</v>
      </c>
      <c r="F30" s="5">
        <f>F18-_xlfn.T.INV.2T(1-0.95,F4-1)*F24</f>
        <v>-212.75299275027194</v>
      </c>
      <c r="O30">
        <v>-179.18799999999999</v>
      </c>
    </row>
    <row r="31" spans="1:15" x14ac:dyDescent="0.3">
      <c r="A31">
        <v>-239.523</v>
      </c>
      <c r="E31" t="s">
        <v>32</v>
      </c>
      <c r="O31">
        <v>-180.57400000000001</v>
      </c>
    </row>
    <row r="32" spans="1:15" x14ac:dyDescent="0.3">
      <c r="A32">
        <v>-239.43700000000001</v>
      </c>
      <c r="F32" s="5">
        <f>F18+_xlfn.T.INV.2T(1-0.95,F4-1)*F24</f>
        <v>-205.8426778846484</v>
      </c>
      <c r="O32">
        <v>-181.28200000000001</v>
      </c>
    </row>
    <row r="33" spans="1:15" x14ac:dyDescent="0.3">
      <c r="A33">
        <v>-239.08</v>
      </c>
      <c r="E33" t="s">
        <v>33</v>
      </c>
      <c r="O33">
        <v>-181.34700000000001</v>
      </c>
    </row>
    <row r="34" spans="1:15" x14ac:dyDescent="0.3">
      <c r="A34">
        <v>-238.95099999999999</v>
      </c>
      <c r="F34" s="5">
        <f>(F4-1)*F22/_xlfn.CHISQ.INV((1+0.95)/2,F4-1)</f>
        <v>655.97359625355227</v>
      </c>
      <c r="O34">
        <v>-181.56299999999999</v>
      </c>
    </row>
    <row r="35" spans="1:15" x14ac:dyDescent="0.3">
      <c r="A35">
        <v>-238.36699999999999</v>
      </c>
      <c r="E35" t="s">
        <v>34</v>
      </c>
      <c r="O35">
        <v>-181.91900000000001</v>
      </c>
    </row>
    <row r="36" spans="1:15" x14ac:dyDescent="0.3">
      <c r="A36">
        <v>-238.261</v>
      </c>
      <c r="F36" s="5">
        <f>(F4-1)*F22/_xlfn.CHISQ.INV((1-0.95)/2,F4-1)</f>
        <v>931.42540982384548</v>
      </c>
      <c r="O36">
        <v>-182.34299999999999</v>
      </c>
    </row>
    <row r="37" spans="1:15" x14ac:dyDescent="0.3">
      <c r="A37">
        <v>-237.85499999999999</v>
      </c>
      <c r="E37" t="s">
        <v>28</v>
      </c>
      <c r="O37">
        <v>-182.65299999999999</v>
      </c>
    </row>
    <row r="38" spans="1:15" x14ac:dyDescent="0.3">
      <c r="A38">
        <v>-237.822</v>
      </c>
      <c r="F38" s="5">
        <f>_xlfn.PERCENTILE.INC(A:A,0.85)</f>
        <v>-182.5445</v>
      </c>
      <c r="O38">
        <v>-183.30799999999999</v>
      </c>
    </row>
    <row r="39" spans="1:15" x14ac:dyDescent="0.3">
      <c r="A39">
        <v>-236.637</v>
      </c>
      <c r="E39" t="s">
        <v>14</v>
      </c>
      <c r="O39">
        <v>-183.804</v>
      </c>
    </row>
    <row r="40" spans="1:15" x14ac:dyDescent="0.3">
      <c r="A40">
        <v>-236.59100000000001</v>
      </c>
      <c r="F40" s="5">
        <f>COUNTIF(A:A,J40)+COUNTIF(A:A,J41)</f>
        <v>3</v>
      </c>
      <c r="G40">
        <f>COUNTIF(A:A,J40)</f>
        <v>2</v>
      </c>
      <c r="H40" t="s">
        <v>37</v>
      </c>
      <c r="I40">
        <f>F14+1.5*F16</f>
        <v>-137.99524999999997</v>
      </c>
      <c r="J40" t="s">
        <v>35</v>
      </c>
      <c r="O40">
        <v>-184.09200000000001</v>
      </c>
    </row>
    <row r="41" spans="1:15" x14ac:dyDescent="0.3">
      <c r="A41">
        <v>-233.86199999999999</v>
      </c>
      <c r="G41">
        <f>COUNTIF(A:A,J41)</f>
        <v>1</v>
      </c>
      <c r="H41" t="s">
        <v>38</v>
      </c>
      <c r="I41">
        <f>F10-1.5*F16</f>
        <v>-280.59725000000003</v>
      </c>
      <c r="J41" t="s">
        <v>36</v>
      </c>
      <c r="O41">
        <v>-184.22900000000001</v>
      </c>
    </row>
    <row r="42" spans="1:15" x14ac:dyDescent="0.3">
      <c r="A42">
        <v>-233.185</v>
      </c>
      <c r="E42" t="s">
        <v>29</v>
      </c>
      <c r="O42">
        <v>-184.78200000000001</v>
      </c>
    </row>
    <row r="43" spans="1:15" x14ac:dyDescent="0.3">
      <c r="A43">
        <v>-233.03800000000001</v>
      </c>
      <c r="F43" s="6">
        <f>F8-F6</f>
        <v>279</v>
      </c>
      <c r="O43">
        <v>-185.46299999999999</v>
      </c>
    </row>
    <row r="44" spans="1:15" x14ac:dyDescent="0.3">
      <c r="A44">
        <v>-232.95400000000001</v>
      </c>
      <c r="O44">
        <v>-185.608</v>
      </c>
    </row>
    <row r="45" spans="1:15" x14ac:dyDescent="0.3">
      <c r="A45">
        <v>-232.89599999999999</v>
      </c>
      <c r="O45">
        <v>-185.88200000000001</v>
      </c>
    </row>
    <row r="46" spans="1:15" x14ac:dyDescent="0.3">
      <c r="A46">
        <v>-232.447</v>
      </c>
      <c r="O46">
        <v>-187.32300000000001</v>
      </c>
    </row>
    <row r="47" spans="1:15" x14ac:dyDescent="0.3">
      <c r="A47">
        <v>-231.89099999999999</v>
      </c>
      <c r="O47">
        <v>-187.88200000000001</v>
      </c>
    </row>
    <row r="48" spans="1:15" x14ac:dyDescent="0.3">
      <c r="A48">
        <v>-231.815</v>
      </c>
      <c r="O48">
        <v>-188.001</v>
      </c>
    </row>
    <row r="49" spans="1:15" x14ac:dyDescent="0.3">
      <c r="A49">
        <v>-231.453</v>
      </c>
      <c r="O49">
        <v>-188.154</v>
      </c>
    </row>
    <row r="50" spans="1:15" x14ac:dyDescent="0.3">
      <c r="A50">
        <v>-230.99700000000001</v>
      </c>
      <c r="O50">
        <v>-188.553</v>
      </c>
    </row>
    <row r="51" spans="1:15" x14ac:dyDescent="0.3">
      <c r="A51">
        <v>-230.63499999999999</v>
      </c>
      <c r="O51">
        <v>-189.166</v>
      </c>
    </row>
    <row r="52" spans="1:15" x14ac:dyDescent="0.3">
      <c r="A52">
        <v>-230.429</v>
      </c>
      <c r="O52">
        <v>-189.69200000000001</v>
      </c>
    </row>
    <row r="53" spans="1:15" x14ac:dyDescent="0.3">
      <c r="A53">
        <v>-229.59200000000001</v>
      </c>
      <c r="O53">
        <v>-189.79400000000001</v>
      </c>
    </row>
    <row r="54" spans="1:15" x14ac:dyDescent="0.3">
      <c r="A54">
        <v>-229.18199999999999</v>
      </c>
      <c r="O54">
        <v>-189.88</v>
      </c>
    </row>
    <row r="55" spans="1:15" x14ac:dyDescent="0.3">
      <c r="A55">
        <v>-229.14099999999999</v>
      </c>
      <c r="O55">
        <v>-190.66900000000001</v>
      </c>
    </row>
    <row r="56" spans="1:15" x14ac:dyDescent="0.3">
      <c r="A56">
        <v>-228.643</v>
      </c>
      <c r="O56">
        <v>-190.67599999999999</v>
      </c>
    </row>
    <row r="57" spans="1:15" x14ac:dyDescent="0.3">
      <c r="A57">
        <v>-228.60300000000001</v>
      </c>
      <c r="O57">
        <v>-190.869</v>
      </c>
    </row>
    <row r="58" spans="1:15" x14ac:dyDescent="0.3">
      <c r="A58">
        <v>-228.35499999999999</v>
      </c>
      <c r="O58">
        <v>-191.05500000000001</v>
      </c>
    </row>
    <row r="59" spans="1:15" x14ac:dyDescent="0.3">
      <c r="A59">
        <v>-228.352</v>
      </c>
      <c r="O59">
        <v>-191.13399999999999</v>
      </c>
    </row>
    <row r="60" spans="1:15" x14ac:dyDescent="0.3">
      <c r="A60">
        <v>-228.18100000000001</v>
      </c>
      <c r="O60">
        <v>-191.37</v>
      </c>
    </row>
    <row r="61" spans="1:15" x14ac:dyDescent="0.3">
      <c r="A61">
        <v>-228.10900000000001</v>
      </c>
      <c r="O61">
        <v>-191.375</v>
      </c>
    </row>
    <row r="62" spans="1:15" x14ac:dyDescent="0.3">
      <c r="A62">
        <v>-227.655</v>
      </c>
      <c r="O62">
        <v>-191.50299999999999</v>
      </c>
    </row>
    <row r="63" spans="1:15" x14ac:dyDescent="0.3">
      <c r="A63">
        <v>-227.512</v>
      </c>
      <c r="O63">
        <v>-192.29900000000001</v>
      </c>
    </row>
    <row r="64" spans="1:15" x14ac:dyDescent="0.3">
      <c r="A64">
        <v>-227.459</v>
      </c>
      <c r="O64">
        <v>-192.30099999999999</v>
      </c>
    </row>
    <row r="65" spans="1:15" x14ac:dyDescent="0.3">
      <c r="A65">
        <v>-227.28200000000001</v>
      </c>
      <c r="O65">
        <v>-192.79</v>
      </c>
    </row>
    <row r="66" spans="1:15" x14ac:dyDescent="0.3">
      <c r="A66">
        <v>-227.06800000000001</v>
      </c>
      <c r="O66">
        <v>-193.00700000000001</v>
      </c>
    </row>
    <row r="67" spans="1:15" x14ac:dyDescent="0.3">
      <c r="A67">
        <v>-226.72399999999999</v>
      </c>
      <c r="O67">
        <v>-193.072</v>
      </c>
    </row>
    <row r="68" spans="1:15" x14ac:dyDescent="0.3">
      <c r="A68">
        <v>-226.297</v>
      </c>
      <c r="O68">
        <v>-193.45699999999999</v>
      </c>
    </row>
    <row r="69" spans="1:15" x14ac:dyDescent="0.3">
      <c r="A69">
        <v>-226.083</v>
      </c>
      <c r="O69">
        <v>-193.64699999999999</v>
      </c>
    </row>
    <row r="70" spans="1:15" x14ac:dyDescent="0.3">
      <c r="A70">
        <v>-225.25899999999999</v>
      </c>
      <c r="O70">
        <v>-193.768</v>
      </c>
    </row>
    <row r="71" spans="1:15" x14ac:dyDescent="0.3">
      <c r="A71">
        <v>-225.07599999999999</v>
      </c>
      <c r="O71">
        <v>-194.054</v>
      </c>
    </row>
    <row r="72" spans="1:15" x14ac:dyDescent="0.3">
      <c r="A72">
        <v>-224.59700000000001</v>
      </c>
      <c r="O72">
        <v>-194.45400000000001</v>
      </c>
    </row>
    <row r="73" spans="1:15" x14ac:dyDescent="0.3">
      <c r="A73">
        <v>-224.10499999999999</v>
      </c>
      <c r="O73">
        <v>-194.50399999999999</v>
      </c>
    </row>
    <row r="74" spans="1:15" x14ac:dyDescent="0.3">
      <c r="A74">
        <v>-223.964</v>
      </c>
      <c r="O74">
        <v>-195.143</v>
      </c>
    </row>
    <row r="75" spans="1:15" x14ac:dyDescent="0.3">
      <c r="A75">
        <v>-223.376</v>
      </c>
      <c r="O75">
        <v>-195.387</v>
      </c>
    </row>
    <row r="76" spans="1:15" x14ac:dyDescent="0.3">
      <c r="A76">
        <v>-223.208</v>
      </c>
      <c r="O76">
        <v>-196.08699999999999</v>
      </c>
    </row>
    <row r="77" spans="1:15" x14ac:dyDescent="0.3">
      <c r="A77">
        <v>-222.84899999999999</v>
      </c>
      <c r="O77">
        <v>-196.50299999999999</v>
      </c>
    </row>
    <row r="78" spans="1:15" x14ac:dyDescent="0.3">
      <c r="A78">
        <v>-222.666</v>
      </c>
      <c r="O78">
        <v>-197.233</v>
      </c>
    </row>
    <row r="79" spans="1:15" x14ac:dyDescent="0.3">
      <c r="A79">
        <v>-222.47</v>
      </c>
      <c r="O79">
        <v>-197.25</v>
      </c>
    </row>
    <row r="80" spans="1:15" x14ac:dyDescent="0.3">
      <c r="A80">
        <v>-222.36699999999999</v>
      </c>
      <c r="O80">
        <v>-197.62100000000001</v>
      </c>
    </row>
    <row r="81" spans="1:15" x14ac:dyDescent="0.3">
      <c r="A81">
        <v>-221.92400000000001</v>
      </c>
      <c r="O81">
        <v>-197.68100000000001</v>
      </c>
    </row>
    <row r="82" spans="1:15" x14ac:dyDescent="0.3">
      <c r="A82">
        <v>-221.66399999999999</v>
      </c>
      <c r="O82">
        <v>-198.017</v>
      </c>
    </row>
    <row r="83" spans="1:15" x14ac:dyDescent="0.3">
      <c r="A83">
        <v>-221.59700000000001</v>
      </c>
      <c r="O83">
        <v>-198.352</v>
      </c>
    </row>
    <row r="84" spans="1:15" x14ac:dyDescent="0.3">
      <c r="A84">
        <v>-221.57499999999999</v>
      </c>
      <c r="O84">
        <v>-198.613</v>
      </c>
    </row>
    <row r="85" spans="1:15" x14ac:dyDescent="0.3">
      <c r="A85">
        <v>-221.036</v>
      </c>
      <c r="O85">
        <v>-198.643</v>
      </c>
    </row>
    <row r="86" spans="1:15" x14ac:dyDescent="0.3">
      <c r="A86">
        <v>-220.92400000000001</v>
      </c>
      <c r="O86">
        <v>-199.19800000000001</v>
      </c>
    </row>
    <row r="87" spans="1:15" x14ac:dyDescent="0.3">
      <c r="A87">
        <v>-220.75399999999999</v>
      </c>
      <c r="O87">
        <v>-199.988</v>
      </c>
    </row>
    <row r="88" spans="1:15" x14ac:dyDescent="0.3">
      <c r="A88">
        <v>-220.41200000000001</v>
      </c>
      <c r="O88">
        <v>-200.90100000000001</v>
      </c>
    </row>
    <row r="89" spans="1:15" x14ac:dyDescent="0.3">
      <c r="A89">
        <v>-219.495</v>
      </c>
      <c r="O89">
        <v>-201.66300000000001</v>
      </c>
    </row>
    <row r="90" spans="1:15" x14ac:dyDescent="0.3">
      <c r="A90">
        <v>-219.41</v>
      </c>
      <c r="O90">
        <v>-201.85900000000001</v>
      </c>
    </row>
    <row r="91" spans="1:15" x14ac:dyDescent="0.3">
      <c r="A91">
        <v>-219.24799999999999</v>
      </c>
      <c r="O91">
        <v>-201.87700000000001</v>
      </c>
    </row>
    <row r="92" spans="1:15" x14ac:dyDescent="0.3">
      <c r="A92">
        <v>-219.09299999999999</v>
      </c>
      <c r="O92">
        <v>-202.114</v>
      </c>
    </row>
    <row r="93" spans="1:15" x14ac:dyDescent="0.3">
      <c r="A93">
        <v>-219.054</v>
      </c>
      <c r="O93">
        <v>-202.19</v>
      </c>
    </row>
    <row r="94" spans="1:15" x14ac:dyDescent="0.3">
      <c r="A94">
        <v>-218.95699999999999</v>
      </c>
      <c r="O94">
        <v>-203.553</v>
      </c>
    </row>
    <row r="95" spans="1:15" x14ac:dyDescent="0.3">
      <c r="A95">
        <v>-218.83500000000001</v>
      </c>
      <c r="O95">
        <v>-203.70400000000001</v>
      </c>
    </row>
    <row r="96" spans="1:15" x14ac:dyDescent="0.3">
      <c r="A96">
        <v>-218.63800000000001</v>
      </c>
      <c r="O96">
        <v>-203.798</v>
      </c>
    </row>
    <row r="97" spans="1:15" x14ac:dyDescent="0.3">
      <c r="A97">
        <v>-218.25399999999999</v>
      </c>
      <c r="O97">
        <v>-204.03399999999999</v>
      </c>
    </row>
    <row r="98" spans="1:15" x14ac:dyDescent="0.3">
      <c r="A98">
        <v>-217.50800000000001</v>
      </c>
      <c r="O98">
        <v>-204.09700000000001</v>
      </c>
    </row>
    <row r="99" spans="1:15" x14ac:dyDescent="0.3">
      <c r="A99">
        <v>-217.31100000000001</v>
      </c>
      <c r="O99">
        <v>-204.38399999999999</v>
      </c>
    </row>
    <row r="100" spans="1:15" x14ac:dyDescent="0.3">
      <c r="A100">
        <v>-216.92099999999999</v>
      </c>
      <c r="O100">
        <v>-204.51</v>
      </c>
    </row>
    <row r="101" spans="1:15" x14ac:dyDescent="0.3">
      <c r="A101">
        <v>-216.41900000000001</v>
      </c>
      <c r="O101">
        <v>-204.59200000000001</v>
      </c>
    </row>
    <row r="102" spans="1:15" x14ac:dyDescent="0.3">
      <c r="A102">
        <v>-216.065</v>
      </c>
      <c r="O102">
        <v>-204.685</v>
      </c>
    </row>
    <row r="103" spans="1:15" x14ac:dyDescent="0.3">
      <c r="A103">
        <v>-215.94399999999999</v>
      </c>
      <c r="O103">
        <v>-205.2</v>
      </c>
    </row>
    <row r="104" spans="1:15" x14ac:dyDescent="0.3">
      <c r="A104">
        <v>-215.875</v>
      </c>
      <c r="O104">
        <v>-205.47499999999999</v>
      </c>
    </row>
    <row r="105" spans="1:15" x14ac:dyDescent="0.3">
      <c r="A105">
        <v>-215.83799999999999</v>
      </c>
      <c r="O105">
        <v>-205.50800000000001</v>
      </c>
    </row>
    <row r="106" spans="1:15" x14ac:dyDescent="0.3">
      <c r="A106">
        <v>-215.566</v>
      </c>
      <c r="O106">
        <v>-206.28100000000001</v>
      </c>
    </row>
    <row r="107" spans="1:15" x14ac:dyDescent="0.3">
      <c r="A107">
        <v>-215.48099999999999</v>
      </c>
      <c r="O107">
        <v>-206.696</v>
      </c>
    </row>
    <row r="108" spans="1:15" x14ac:dyDescent="0.3">
      <c r="A108">
        <v>-215.15</v>
      </c>
      <c r="O108">
        <v>-207.06899999999999</v>
      </c>
    </row>
    <row r="109" spans="1:15" x14ac:dyDescent="0.3">
      <c r="A109">
        <v>-215.11199999999999</v>
      </c>
      <c r="O109">
        <v>-207.52699999999999</v>
      </c>
    </row>
    <row r="110" spans="1:15" x14ac:dyDescent="0.3">
      <c r="A110">
        <v>-215.10499999999999</v>
      </c>
      <c r="O110">
        <v>-207.54599999999999</v>
      </c>
    </row>
    <row r="111" spans="1:15" x14ac:dyDescent="0.3">
      <c r="A111">
        <v>-215.05</v>
      </c>
      <c r="O111">
        <v>-207.61799999999999</v>
      </c>
    </row>
    <row r="112" spans="1:15" x14ac:dyDescent="0.3">
      <c r="A112">
        <v>-214.82599999999999</v>
      </c>
      <c r="O112">
        <v>-207.92599999999999</v>
      </c>
    </row>
    <row r="113" spans="1:15" x14ac:dyDescent="0.3">
      <c r="A113">
        <v>-214.81399999999999</v>
      </c>
      <c r="O113">
        <v>-208.18100000000001</v>
      </c>
    </row>
    <row r="114" spans="1:15" x14ac:dyDescent="0.3">
      <c r="A114">
        <v>-214.679</v>
      </c>
      <c r="O114">
        <v>-208.18899999999999</v>
      </c>
    </row>
    <row r="115" spans="1:15" x14ac:dyDescent="0.3">
      <c r="A115">
        <v>-214.29300000000001</v>
      </c>
      <c r="O115">
        <v>-208.78800000000001</v>
      </c>
    </row>
    <row r="116" spans="1:15" x14ac:dyDescent="0.3">
      <c r="A116">
        <v>-214.25</v>
      </c>
      <c r="O116">
        <v>-208.905</v>
      </c>
    </row>
    <row r="117" spans="1:15" x14ac:dyDescent="0.3">
      <c r="A117">
        <v>-213.779</v>
      </c>
      <c r="O117">
        <v>-208.90600000000001</v>
      </c>
    </row>
    <row r="118" spans="1:15" x14ac:dyDescent="0.3">
      <c r="A118">
        <v>-213.184</v>
      </c>
      <c r="O118">
        <v>-209.501</v>
      </c>
    </row>
    <row r="119" spans="1:15" x14ac:dyDescent="0.3">
      <c r="A119">
        <v>-213.17</v>
      </c>
      <c r="O119">
        <v>-209.72</v>
      </c>
    </row>
    <row r="120" spans="1:15" x14ac:dyDescent="0.3">
      <c r="A120">
        <v>-213.10900000000001</v>
      </c>
      <c r="O120">
        <v>-209.953</v>
      </c>
    </row>
    <row r="121" spans="1:15" x14ac:dyDescent="0.3">
      <c r="A121">
        <v>-212.34299999999999</v>
      </c>
      <c r="O121">
        <v>-210.095</v>
      </c>
    </row>
    <row r="122" spans="1:15" x14ac:dyDescent="0.3">
      <c r="A122">
        <v>-212.125</v>
      </c>
      <c r="O122">
        <v>-210.131</v>
      </c>
    </row>
    <row r="123" spans="1:15" x14ac:dyDescent="0.3">
      <c r="A123">
        <v>-211.93700000000001</v>
      </c>
      <c r="O123">
        <v>-210.40799999999999</v>
      </c>
    </row>
    <row r="124" spans="1:15" x14ac:dyDescent="0.3">
      <c r="A124">
        <v>-211.85499999999999</v>
      </c>
      <c r="O124">
        <v>-210.87299999999999</v>
      </c>
    </row>
    <row r="125" spans="1:15" x14ac:dyDescent="0.3">
      <c r="A125">
        <v>-211.821</v>
      </c>
      <c r="O125">
        <v>-211.14599999999999</v>
      </c>
    </row>
    <row r="126" spans="1:15" x14ac:dyDescent="0.3">
      <c r="A126">
        <v>-211.76900000000001</v>
      </c>
      <c r="O126">
        <v>-211.60499999999999</v>
      </c>
    </row>
    <row r="127" spans="1:15" x14ac:dyDescent="0.3">
      <c r="A127">
        <v>-211.60499999999999</v>
      </c>
      <c r="O127">
        <v>-211.76900000000001</v>
      </c>
    </row>
    <row r="128" spans="1:15" x14ac:dyDescent="0.3">
      <c r="A128">
        <v>-211.14599999999999</v>
      </c>
      <c r="O128">
        <v>-211.821</v>
      </c>
    </row>
    <row r="129" spans="1:15" x14ac:dyDescent="0.3">
      <c r="A129">
        <v>-210.87299999999999</v>
      </c>
      <c r="O129">
        <v>-211.85499999999999</v>
      </c>
    </row>
    <row r="130" spans="1:15" x14ac:dyDescent="0.3">
      <c r="A130">
        <v>-210.40799999999999</v>
      </c>
      <c r="O130">
        <v>-211.93700000000001</v>
      </c>
    </row>
    <row r="131" spans="1:15" x14ac:dyDescent="0.3">
      <c r="A131">
        <v>-210.131</v>
      </c>
      <c r="O131">
        <v>-212.125</v>
      </c>
    </row>
    <row r="132" spans="1:15" x14ac:dyDescent="0.3">
      <c r="A132">
        <v>-210.095</v>
      </c>
      <c r="O132">
        <v>-212.34299999999999</v>
      </c>
    </row>
    <row r="133" spans="1:15" x14ac:dyDescent="0.3">
      <c r="A133">
        <v>-209.953</v>
      </c>
      <c r="O133">
        <v>-213.10900000000001</v>
      </c>
    </row>
    <row r="134" spans="1:15" x14ac:dyDescent="0.3">
      <c r="A134">
        <v>-209.72</v>
      </c>
      <c r="O134">
        <v>-213.17</v>
      </c>
    </row>
    <row r="135" spans="1:15" x14ac:dyDescent="0.3">
      <c r="A135">
        <v>-209.501</v>
      </c>
      <c r="O135">
        <v>-213.184</v>
      </c>
    </row>
    <row r="136" spans="1:15" x14ac:dyDescent="0.3">
      <c r="A136">
        <v>-208.90600000000001</v>
      </c>
      <c r="O136">
        <v>-213.779</v>
      </c>
    </row>
    <row r="137" spans="1:15" x14ac:dyDescent="0.3">
      <c r="A137">
        <v>-208.905</v>
      </c>
      <c r="O137">
        <v>-214.25</v>
      </c>
    </row>
    <row r="138" spans="1:15" x14ac:dyDescent="0.3">
      <c r="A138">
        <v>-208.78800000000001</v>
      </c>
      <c r="O138">
        <v>-214.29300000000001</v>
      </c>
    </row>
    <row r="139" spans="1:15" x14ac:dyDescent="0.3">
      <c r="A139">
        <v>-208.18899999999999</v>
      </c>
      <c r="O139">
        <v>-214.679</v>
      </c>
    </row>
    <row r="140" spans="1:15" x14ac:dyDescent="0.3">
      <c r="A140">
        <v>-208.18100000000001</v>
      </c>
      <c r="O140">
        <v>-214.81399999999999</v>
      </c>
    </row>
    <row r="141" spans="1:15" x14ac:dyDescent="0.3">
      <c r="A141">
        <v>-207.92599999999999</v>
      </c>
      <c r="O141">
        <v>-214.82599999999999</v>
      </c>
    </row>
    <row r="142" spans="1:15" x14ac:dyDescent="0.3">
      <c r="A142">
        <v>-207.61799999999999</v>
      </c>
      <c r="O142">
        <v>-215.05</v>
      </c>
    </row>
    <row r="143" spans="1:15" x14ac:dyDescent="0.3">
      <c r="A143">
        <v>-207.54599999999999</v>
      </c>
      <c r="O143">
        <v>-215.10499999999999</v>
      </c>
    </row>
    <row r="144" spans="1:15" x14ac:dyDescent="0.3">
      <c r="A144">
        <v>-207.52699999999999</v>
      </c>
      <c r="O144">
        <v>-215.11199999999999</v>
      </c>
    </row>
    <row r="145" spans="1:15" x14ac:dyDescent="0.3">
      <c r="A145">
        <v>-207.06899999999999</v>
      </c>
      <c r="O145">
        <v>-215.15</v>
      </c>
    </row>
    <row r="146" spans="1:15" x14ac:dyDescent="0.3">
      <c r="A146">
        <v>-206.696</v>
      </c>
      <c r="O146">
        <v>-215.48099999999999</v>
      </c>
    </row>
    <row r="147" spans="1:15" x14ac:dyDescent="0.3">
      <c r="A147">
        <v>-206.28100000000001</v>
      </c>
      <c r="O147">
        <v>-215.566</v>
      </c>
    </row>
    <row r="148" spans="1:15" x14ac:dyDescent="0.3">
      <c r="A148">
        <v>-205.50800000000001</v>
      </c>
      <c r="O148">
        <v>-215.83799999999999</v>
      </c>
    </row>
    <row r="149" spans="1:15" x14ac:dyDescent="0.3">
      <c r="A149">
        <v>-205.47499999999999</v>
      </c>
      <c r="O149">
        <v>-215.875</v>
      </c>
    </row>
    <row r="150" spans="1:15" x14ac:dyDescent="0.3">
      <c r="A150">
        <v>-205.2</v>
      </c>
      <c r="O150">
        <v>-215.94399999999999</v>
      </c>
    </row>
    <row r="151" spans="1:15" x14ac:dyDescent="0.3">
      <c r="A151">
        <v>-204.685</v>
      </c>
      <c r="O151">
        <v>-216.065</v>
      </c>
    </row>
    <row r="152" spans="1:15" x14ac:dyDescent="0.3">
      <c r="A152">
        <v>-204.59200000000001</v>
      </c>
      <c r="O152">
        <v>-216.41900000000001</v>
      </c>
    </row>
    <row r="153" spans="1:15" x14ac:dyDescent="0.3">
      <c r="A153">
        <v>-204.51</v>
      </c>
      <c r="O153">
        <v>-216.92099999999999</v>
      </c>
    </row>
    <row r="154" spans="1:15" x14ac:dyDescent="0.3">
      <c r="A154">
        <v>-204.38399999999999</v>
      </c>
      <c r="O154">
        <v>-217.31100000000001</v>
      </c>
    </row>
    <row r="155" spans="1:15" x14ac:dyDescent="0.3">
      <c r="A155">
        <v>-204.09700000000001</v>
      </c>
      <c r="O155">
        <v>-217.50800000000001</v>
      </c>
    </row>
    <row r="156" spans="1:15" x14ac:dyDescent="0.3">
      <c r="A156">
        <v>-204.03399999999999</v>
      </c>
      <c r="O156">
        <v>-218.25399999999999</v>
      </c>
    </row>
    <row r="157" spans="1:15" x14ac:dyDescent="0.3">
      <c r="A157">
        <v>-203.798</v>
      </c>
      <c r="O157">
        <v>-218.63800000000001</v>
      </c>
    </row>
    <row r="158" spans="1:15" x14ac:dyDescent="0.3">
      <c r="A158">
        <v>-203.70400000000001</v>
      </c>
      <c r="O158">
        <v>-218.83500000000001</v>
      </c>
    </row>
    <row r="159" spans="1:15" x14ac:dyDescent="0.3">
      <c r="A159">
        <v>-203.553</v>
      </c>
      <c r="O159">
        <v>-218.95699999999999</v>
      </c>
    </row>
    <row r="160" spans="1:15" x14ac:dyDescent="0.3">
      <c r="A160">
        <v>-202.19</v>
      </c>
      <c r="O160">
        <v>-219.054</v>
      </c>
    </row>
    <row r="161" spans="1:15" x14ac:dyDescent="0.3">
      <c r="A161">
        <v>-202.114</v>
      </c>
      <c r="O161">
        <v>-219.09299999999999</v>
      </c>
    </row>
    <row r="162" spans="1:15" x14ac:dyDescent="0.3">
      <c r="A162">
        <v>-201.87700000000001</v>
      </c>
      <c r="O162">
        <v>-219.24799999999999</v>
      </c>
    </row>
    <row r="163" spans="1:15" x14ac:dyDescent="0.3">
      <c r="A163">
        <v>-201.85900000000001</v>
      </c>
      <c r="O163">
        <v>-219.41</v>
      </c>
    </row>
    <row r="164" spans="1:15" x14ac:dyDescent="0.3">
      <c r="A164">
        <v>-201.66300000000001</v>
      </c>
      <c r="O164">
        <v>-219.495</v>
      </c>
    </row>
    <row r="165" spans="1:15" x14ac:dyDescent="0.3">
      <c r="A165">
        <v>-200.90100000000001</v>
      </c>
      <c r="O165">
        <v>-220.41200000000001</v>
      </c>
    </row>
    <row r="166" spans="1:15" x14ac:dyDescent="0.3">
      <c r="A166">
        <v>-199.988</v>
      </c>
      <c r="O166">
        <v>-220.75399999999999</v>
      </c>
    </row>
    <row r="167" spans="1:15" x14ac:dyDescent="0.3">
      <c r="A167">
        <v>-199.19800000000001</v>
      </c>
      <c r="O167">
        <v>-220.92400000000001</v>
      </c>
    </row>
    <row r="168" spans="1:15" x14ac:dyDescent="0.3">
      <c r="A168">
        <v>-198.643</v>
      </c>
      <c r="O168">
        <v>-221.036</v>
      </c>
    </row>
    <row r="169" spans="1:15" x14ac:dyDescent="0.3">
      <c r="A169">
        <v>-198.613</v>
      </c>
      <c r="O169">
        <v>-221.57499999999999</v>
      </c>
    </row>
    <row r="170" spans="1:15" x14ac:dyDescent="0.3">
      <c r="A170">
        <v>-198.352</v>
      </c>
      <c r="O170">
        <v>-221.59700000000001</v>
      </c>
    </row>
    <row r="171" spans="1:15" x14ac:dyDescent="0.3">
      <c r="A171">
        <v>-198.017</v>
      </c>
      <c r="O171">
        <v>-221.66399999999999</v>
      </c>
    </row>
    <row r="172" spans="1:15" x14ac:dyDescent="0.3">
      <c r="A172">
        <v>-197.68100000000001</v>
      </c>
      <c r="O172">
        <v>-221.92400000000001</v>
      </c>
    </row>
    <row r="173" spans="1:15" x14ac:dyDescent="0.3">
      <c r="A173">
        <v>-197.62100000000001</v>
      </c>
      <c r="O173">
        <v>-222.36699999999999</v>
      </c>
    </row>
    <row r="174" spans="1:15" x14ac:dyDescent="0.3">
      <c r="A174">
        <v>-197.25</v>
      </c>
      <c r="O174">
        <v>-222.47</v>
      </c>
    </row>
    <row r="175" spans="1:15" x14ac:dyDescent="0.3">
      <c r="A175">
        <v>-197.233</v>
      </c>
      <c r="O175">
        <v>-222.666</v>
      </c>
    </row>
    <row r="176" spans="1:15" x14ac:dyDescent="0.3">
      <c r="A176">
        <v>-196.50299999999999</v>
      </c>
      <c r="O176">
        <v>-222.84899999999999</v>
      </c>
    </row>
    <row r="177" spans="1:15" x14ac:dyDescent="0.3">
      <c r="A177">
        <v>-196.08699999999999</v>
      </c>
      <c r="O177">
        <v>-223.208</v>
      </c>
    </row>
    <row r="178" spans="1:15" x14ac:dyDescent="0.3">
      <c r="A178">
        <v>-195.387</v>
      </c>
      <c r="O178">
        <v>-223.376</v>
      </c>
    </row>
    <row r="179" spans="1:15" x14ac:dyDescent="0.3">
      <c r="A179">
        <v>-195.143</v>
      </c>
      <c r="O179">
        <v>-223.964</v>
      </c>
    </row>
    <row r="180" spans="1:15" x14ac:dyDescent="0.3">
      <c r="A180">
        <v>-194.50399999999999</v>
      </c>
      <c r="O180">
        <v>-224.10499999999999</v>
      </c>
    </row>
    <row r="181" spans="1:15" x14ac:dyDescent="0.3">
      <c r="A181">
        <v>-194.45400000000001</v>
      </c>
      <c r="O181">
        <v>-224.59700000000001</v>
      </c>
    </row>
    <row r="182" spans="1:15" x14ac:dyDescent="0.3">
      <c r="A182">
        <v>-194.054</v>
      </c>
      <c r="O182">
        <v>-225.07599999999999</v>
      </c>
    </row>
    <row r="183" spans="1:15" x14ac:dyDescent="0.3">
      <c r="A183">
        <v>-193.768</v>
      </c>
      <c r="O183">
        <v>-225.25899999999999</v>
      </c>
    </row>
    <row r="184" spans="1:15" x14ac:dyDescent="0.3">
      <c r="A184">
        <v>-193.64699999999999</v>
      </c>
      <c r="O184">
        <v>-226.083</v>
      </c>
    </row>
    <row r="185" spans="1:15" x14ac:dyDescent="0.3">
      <c r="A185">
        <v>-193.45699999999999</v>
      </c>
      <c r="O185">
        <v>-226.297</v>
      </c>
    </row>
    <row r="186" spans="1:15" x14ac:dyDescent="0.3">
      <c r="A186">
        <v>-193.072</v>
      </c>
      <c r="O186">
        <v>-226.72399999999999</v>
      </c>
    </row>
    <row r="187" spans="1:15" x14ac:dyDescent="0.3">
      <c r="A187">
        <v>-193.00700000000001</v>
      </c>
      <c r="O187">
        <v>-227.06800000000001</v>
      </c>
    </row>
    <row r="188" spans="1:15" x14ac:dyDescent="0.3">
      <c r="A188">
        <v>-192.79</v>
      </c>
      <c r="O188">
        <v>-227.28200000000001</v>
      </c>
    </row>
    <row r="189" spans="1:15" x14ac:dyDescent="0.3">
      <c r="A189">
        <v>-192.30099999999999</v>
      </c>
      <c r="O189">
        <v>-227.459</v>
      </c>
    </row>
    <row r="190" spans="1:15" x14ac:dyDescent="0.3">
      <c r="A190">
        <v>-192.29900000000001</v>
      </c>
      <c r="O190">
        <v>-227.512</v>
      </c>
    </row>
    <row r="191" spans="1:15" x14ac:dyDescent="0.3">
      <c r="A191">
        <v>-191.50299999999999</v>
      </c>
      <c r="O191">
        <v>-227.655</v>
      </c>
    </row>
    <row r="192" spans="1:15" x14ac:dyDescent="0.3">
      <c r="A192">
        <v>-191.375</v>
      </c>
      <c r="O192">
        <v>-228.10900000000001</v>
      </c>
    </row>
    <row r="193" spans="1:15" x14ac:dyDescent="0.3">
      <c r="A193">
        <v>-191.37</v>
      </c>
      <c r="O193">
        <v>-228.18100000000001</v>
      </c>
    </row>
    <row r="194" spans="1:15" x14ac:dyDescent="0.3">
      <c r="A194">
        <v>-191.13399999999999</v>
      </c>
      <c r="O194">
        <v>-228.352</v>
      </c>
    </row>
    <row r="195" spans="1:15" x14ac:dyDescent="0.3">
      <c r="A195">
        <v>-191.05500000000001</v>
      </c>
      <c r="O195">
        <v>-228.35499999999999</v>
      </c>
    </row>
    <row r="196" spans="1:15" x14ac:dyDescent="0.3">
      <c r="A196">
        <v>-190.869</v>
      </c>
      <c r="O196">
        <v>-228.60300000000001</v>
      </c>
    </row>
    <row r="197" spans="1:15" x14ac:dyDescent="0.3">
      <c r="A197">
        <v>-190.67599999999999</v>
      </c>
      <c r="O197">
        <v>-228.643</v>
      </c>
    </row>
    <row r="198" spans="1:15" x14ac:dyDescent="0.3">
      <c r="A198">
        <v>-190.66900000000001</v>
      </c>
      <c r="O198">
        <v>-229.14099999999999</v>
      </c>
    </row>
    <row r="199" spans="1:15" x14ac:dyDescent="0.3">
      <c r="A199">
        <v>-189.88</v>
      </c>
      <c r="O199">
        <v>-229.18199999999999</v>
      </c>
    </row>
    <row r="200" spans="1:15" x14ac:dyDescent="0.3">
      <c r="A200">
        <v>-189.79400000000001</v>
      </c>
      <c r="O200">
        <v>-229.59200000000001</v>
      </c>
    </row>
    <row r="201" spans="1:15" x14ac:dyDescent="0.3">
      <c r="A201">
        <v>-189.69200000000001</v>
      </c>
      <c r="O201">
        <v>-230.429</v>
      </c>
    </row>
    <row r="202" spans="1:15" x14ac:dyDescent="0.3">
      <c r="A202">
        <v>-189.166</v>
      </c>
      <c r="O202">
        <v>-230.63499999999999</v>
      </c>
    </row>
    <row r="203" spans="1:15" x14ac:dyDescent="0.3">
      <c r="A203">
        <v>-188.553</v>
      </c>
      <c r="O203">
        <v>-230.99700000000001</v>
      </c>
    </row>
    <row r="204" spans="1:15" x14ac:dyDescent="0.3">
      <c r="A204">
        <v>-188.154</v>
      </c>
      <c r="O204">
        <v>-231.453</v>
      </c>
    </row>
    <row r="205" spans="1:15" x14ac:dyDescent="0.3">
      <c r="A205">
        <v>-188.001</v>
      </c>
      <c r="O205">
        <v>-231.815</v>
      </c>
    </row>
    <row r="206" spans="1:15" x14ac:dyDescent="0.3">
      <c r="A206">
        <v>-187.88200000000001</v>
      </c>
      <c r="O206">
        <v>-231.89099999999999</v>
      </c>
    </row>
    <row r="207" spans="1:15" x14ac:dyDescent="0.3">
      <c r="A207">
        <v>-187.32300000000001</v>
      </c>
      <c r="O207">
        <v>-232.447</v>
      </c>
    </row>
    <row r="208" spans="1:15" x14ac:dyDescent="0.3">
      <c r="A208">
        <v>-185.88200000000001</v>
      </c>
      <c r="O208">
        <v>-232.89599999999999</v>
      </c>
    </row>
    <row r="209" spans="1:15" x14ac:dyDescent="0.3">
      <c r="A209">
        <v>-185.608</v>
      </c>
      <c r="O209">
        <v>-232.95400000000001</v>
      </c>
    </row>
    <row r="210" spans="1:15" x14ac:dyDescent="0.3">
      <c r="A210">
        <v>-185.46299999999999</v>
      </c>
      <c r="O210">
        <v>-233.03800000000001</v>
      </c>
    </row>
    <row r="211" spans="1:15" x14ac:dyDescent="0.3">
      <c r="A211">
        <v>-184.78200000000001</v>
      </c>
      <c r="O211">
        <v>-233.185</v>
      </c>
    </row>
    <row r="212" spans="1:15" x14ac:dyDescent="0.3">
      <c r="A212">
        <v>-184.22900000000001</v>
      </c>
      <c r="O212">
        <v>-233.86199999999999</v>
      </c>
    </row>
    <row r="213" spans="1:15" x14ac:dyDescent="0.3">
      <c r="A213">
        <v>-184.09200000000001</v>
      </c>
      <c r="O213">
        <v>-236.59100000000001</v>
      </c>
    </row>
    <row r="214" spans="1:15" x14ac:dyDescent="0.3">
      <c r="A214">
        <v>-183.804</v>
      </c>
      <c r="O214">
        <v>-236.637</v>
      </c>
    </row>
    <row r="215" spans="1:15" x14ac:dyDescent="0.3">
      <c r="A215">
        <v>-183.30799999999999</v>
      </c>
      <c r="O215">
        <v>-237.822</v>
      </c>
    </row>
    <row r="216" spans="1:15" x14ac:dyDescent="0.3">
      <c r="A216">
        <v>-182.65299999999999</v>
      </c>
      <c r="O216">
        <v>-237.85499999999999</v>
      </c>
    </row>
    <row r="217" spans="1:15" x14ac:dyDescent="0.3">
      <c r="A217">
        <v>-182.34299999999999</v>
      </c>
      <c r="O217">
        <v>-238.261</v>
      </c>
    </row>
    <row r="218" spans="1:15" x14ac:dyDescent="0.3">
      <c r="A218">
        <v>-181.91900000000001</v>
      </c>
      <c r="O218">
        <v>-238.36699999999999</v>
      </c>
    </row>
    <row r="219" spans="1:15" x14ac:dyDescent="0.3">
      <c r="A219">
        <v>-181.56299999999999</v>
      </c>
      <c r="O219">
        <v>-238.95099999999999</v>
      </c>
    </row>
    <row r="220" spans="1:15" x14ac:dyDescent="0.3">
      <c r="A220">
        <v>-181.34700000000001</v>
      </c>
      <c r="O220">
        <v>-239.08</v>
      </c>
    </row>
    <row r="221" spans="1:15" x14ac:dyDescent="0.3">
      <c r="A221">
        <v>-181.28200000000001</v>
      </c>
      <c r="O221">
        <v>-239.43700000000001</v>
      </c>
    </row>
    <row r="222" spans="1:15" x14ac:dyDescent="0.3">
      <c r="A222">
        <v>-180.57400000000001</v>
      </c>
      <c r="O222">
        <v>-239.523</v>
      </c>
    </row>
    <row r="223" spans="1:15" x14ac:dyDescent="0.3">
      <c r="A223">
        <v>-179.18799999999999</v>
      </c>
      <c r="O223">
        <v>-239.85300000000001</v>
      </c>
    </row>
    <row r="224" spans="1:15" x14ac:dyDescent="0.3">
      <c r="A224">
        <v>-179.131</v>
      </c>
      <c r="O224">
        <v>-239.97</v>
      </c>
    </row>
    <row r="225" spans="1:15" x14ac:dyDescent="0.3">
      <c r="A225">
        <v>-179.05799999999999</v>
      </c>
      <c r="O225">
        <v>-241.267</v>
      </c>
    </row>
    <row r="226" spans="1:15" x14ac:dyDescent="0.3">
      <c r="A226">
        <v>-178.31700000000001</v>
      </c>
      <c r="O226">
        <v>-241.77500000000001</v>
      </c>
    </row>
    <row r="227" spans="1:15" x14ac:dyDescent="0.3">
      <c r="A227">
        <v>-177.94499999999999</v>
      </c>
      <c r="O227">
        <v>-242.435</v>
      </c>
    </row>
    <row r="228" spans="1:15" x14ac:dyDescent="0.3">
      <c r="A228">
        <v>-177.761</v>
      </c>
      <c r="O228">
        <v>-243.905</v>
      </c>
    </row>
    <row r="229" spans="1:15" x14ac:dyDescent="0.3">
      <c r="A229">
        <v>-177.65199999999999</v>
      </c>
      <c r="O229">
        <v>-243.977</v>
      </c>
    </row>
    <row r="230" spans="1:15" x14ac:dyDescent="0.3">
      <c r="A230">
        <v>-177.09700000000001</v>
      </c>
      <c r="O230">
        <v>-244.721</v>
      </c>
    </row>
    <row r="231" spans="1:15" x14ac:dyDescent="0.3">
      <c r="A231">
        <v>-176.697</v>
      </c>
      <c r="O231">
        <v>-246.15199999999999</v>
      </c>
    </row>
    <row r="232" spans="1:15" x14ac:dyDescent="0.3">
      <c r="A232">
        <v>-176.28299999999999</v>
      </c>
      <c r="O232">
        <v>-246.22800000000001</v>
      </c>
    </row>
    <row r="233" spans="1:15" x14ac:dyDescent="0.3">
      <c r="A233">
        <v>-175.982</v>
      </c>
      <c r="O233">
        <v>-246.666</v>
      </c>
    </row>
    <row r="234" spans="1:15" x14ac:dyDescent="0.3">
      <c r="A234">
        <v>-175.12799999999999</v>
      </c>
      <c r="O234">
        <v>-247.11500000000001</v>
      </c>
    </row>
    <row r="235" spans="1:15" x14ac:dyDescent="0.3">
      <c r="A235">
        <v>-174.785</v>
      </c>
      <c r="O235">
        <v>-247.316</v>
      </c>
    </row>
    <row r="236" spans="1:15" x14ac:dyDescent="0.3">
      <c r="A236">
        <v>-173.958</v>
      </c>
      <c r="O236">
        <v>-247.91300000000001</v>
      </c>
    </row>
    <row r="237" spans="1:15" x14ac:dyDescent="0.3">
      <c r="A237">
        <v>-173.75</v>
      </c>
      <c r="O237">
        <v>-248.208</v>
      </c>
    </row>
    <row r="238" spans="1:15" x14ac:dyDescent="0.3">
      <c r="A238">
        <v>-173.666</v>
      </c>
      <c r="O238">
        <v>-248.88499999999999</v>
      </c>
    </row>
    <row r="239" spans="1:15" x14ac:dyDescent="0.3">
      <c r="A239">
        <v>-173.63399999999999</v>
      </c>
      <c r="O239">
        <v>-249.803</v>
      </c>
    </row>
    <row r="240" spans="1:15" x14ac:dyDescent="0.3">
      <c r="A240">
        <v>-173.51400000000001</v>
      </c>
      <c r="O240">
        <v>-252.72300000000001</v>
      </c>
    </row>
    <row r="241" spans="1:15" x14ac:dyDescent="0.3">
      <c r="A241">
        <v>-173.50899999999999</v>
      </c>
      <c r="O241">
        <v>-253.35</v>
      </c>
    </row>
    <row r="242" spans="1:15" x14ac:dyDescent="0.3">
      <c r="A242">
        <v>-172.048</v>
      </c>
      <c r="O242">
        <v>-253.887</v>
      </c>
    </row>
    <row r="243" spans="1:15" x14ac:dyDescent="0.3">
      <c r="A243">
        <v>-171.71</v>
      </c>
      <c r="O243">
        <v>-256.02199999999999</v>
      </c>
    </row>
    <row r="244" spans="1:15" x14ac:dyDescent="0.3">
      <c r="A244">
        <v>-171.33199999999999</v>
      </c>
      <c r="O244">
        <v>-258.01299999999998</v>
      </c>
    </row>
    <row r="245" spans="1:15" x14ac:dyDescent="0.3">
      <c r="A245">
        <v>-171.30500000000001</v>
      </c>
      <c r="O245">
        <v>-258.34899999999999</v>
      </c>
    </row>
    <row r="246" spans="1:15" x14ac:dyDescent="0.3">
      <c r="A246">
        <v>-170.39599999999999</v>
      </c>
      <c r="O246">
        <v>-260.33199999999999</v>
      </c>
    </row>
    <row r="247" spans="1:15" x14ac:dyDescent="0.3">
      <c r="A247">
        <v>-168.45699999999999</v>
      </c>
      <c r="O247">
        <v>-261.00400000000002</v>
      </c>
    </row>
    <row r="248" spans="1:15" x14ac:dyDescent="0.3">
      <c r="A248">
        <v>-168.30199999999999</v>
      </c>
      <c r="O248">
        <v>-261.88099999999997</v>
      </c>
    </row>
    <row r="249" spans="1:15" x14ac:dyDescent="0.3">
      <c r="A249">
        <v>-166.29599999999999</v>
      </c>
      <c r="O249">
        <v>-265.99799999999999</v>
      </c>
    </row>
    <row r="250" spans="1:15" x14ac:dyDescent="0.3">
      <c r="A250">
        <v>-163.80600000000001</v>
      </c>
    </row>
    <row r="251" spans="1:15" x14ac:dyDescent="0.3">
      <c r="A251">
        <v>-162.89599999999999</v>
      </c>
    </row>
    <row r="252" spans="1:15" x14ac:dyDescent="0.3">
      <c r="A252">
        <v>-157.04900000000001</v>
      </c>
    </row>
  </sheetData>
  <sortState xmlns:xlrd2="http://schemas.microsoft.com/office/spreadsheetml/2017/richdata2" ref="A1:A267">
    <sortCondition descending="1" ref="A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3"/>
  <sheetViews>
    <sheetView tabSelected="1" zoomScale="90" workbookViewId="0">
      <selection activeCell="K30" sqref="K30"/>
    </sheetView>
  </sheetViews>
  <sheetFormatPr defaultRowHeight="14.4" x14ac:dyDescent="0.3"/>
  <cols>
    <col min="1" max="1" width="11.109375" customWidth="1"/>
    <col min="4" max="4" width="17.5546875" bestFit="1" customWidth="1"/>
    <col min="5" max="5" width="29.44140625" bestFit="1" customWidth="1"/>
    <col min="11" max="11" width="40.6640625" customWidth="1"/>
    <col min="12" max="12" width="17.33203125" bestFit="1" customWidth="1"/>
    <col min="13" max="13" width="20.33203125" customWidth="1"/>
  </cols>
  <sheetData>
    <row r="1" spans="1:15" x14ac:dyDescent="0.3">
      <c r="A1" t="s">
        <v>17</v>
      </c>
      <c r="D1" t="s">
        <v>19</v>
      </c>
    </row>
    <row r="2" spans="1:15" x14ac:dyDescent="0.3">
      <c r="A2" t="s">
        <v>40</v>
      </c>
      <c r="E2" s="5">
        <v>272</v>
      </c>
      <c r="L2" s="2"/>
      <c r="M2" s="3"/>
    </row>
    <row r="3" spans="1:15" x14ac:dyDescent="0.3">
      <c r="A3" t="s">
        <v>40</v>
      </c>
      <c r="D3" t="s">
        <v>20</v>
      </c>
      <c r="L3" s="2"/>
      <c r="M3" s="3"/>
    </row>
    <row r="4" spans="1:15" x14ac:dyDescent="0.3">
      <c r="A4" t="s">
        <v>40</v>
      </c>
      <c r="E4" s="5">
        <v>6</v>
      </c>
      <c r="L4" s="2"/>
      <c r="M4" s="3"/>
    </row>
    <row r="5" spans="1:15" x14ac:dyDescent="0.3">
      <c r="A5" t="s">
        <v>40</v>
      </c>
      <c r="D5" t="s">
        <v>49</v>
      </c>
      <c r="L5" s="2"/>
      <c r="M5" s="3"/>
    </row>
    <row r="6" spans="1:15" x14ac:dyDescent="0.3">
      <c r="A6" t="s">
        <v>40</v>
      </c>
      <c r="E6" s="5">
        <f>M8</f>
        <v>28</v>
      </c>
      <c r="L6" s="2"/>
      <c r="M6" s="3"/>
    </row>
    <row r="7" spans="1:15" x14ac:dyDescent="0.3">
      <c r="A7" t="s">
        <v>40</v>
      </c>
      <c r="D7" t="s">
        <v>46</v>
      </c>
      <c r="L7" s="2" t="s">
        <v>41</v>
      </c>
      <c r="M7" s="3">
        <v>62</v>
      </c>
      <c r="N7">
        <f>1/6</f>
        <v>0.16666666666666666</v>
      </c>
      <c r="O7">
        <f>(M7-$M$13*N7)^2/($M$13*N7)</f>
        <v>6.1274509803921609</v>
      </c>
    </row>
    <row r="8" spans="1:15" x14ac:dyDescent="0.3">
      <c r="A8" t="s">
        <v>40</v>
      </c>
      <c r="E8" s="5">
        <f>GETPIVOTDATA("Столбец1",$D$26,"Столбец1","B")/E2</f>
        <v>0.10294117647058823</v>
      </c>
      <c r="L8" s="2" t="s">
        <v>44</v>
      </c>
      <c r="M8" s="3">
        <v>28</v>
      </c>
      <c r="N8">
        <f t="shared" ref="N8:N12" si="0">1/6</f>
        <v>0.16666666666666666</v>
      </c>
      <c r="O8">
        <f t="shared" ref="O8:O12" si="1">(M8-$M$13*N8)^2/($M$13*N8)</f>
        <v>6.6274509803921537</v>
      </c>
    </row>
    <row r="9" spans="1:15" x14ac:dyDescent="0.3">
      <c r="A9" t="s">
        <v>40</v>
      </c>
      <c r="D9" t="s">
        <v>47</v>
      </c>
      <c r="L9" s="2" t="s">
        <v>43</v>
      </c>
      <c r="M9" s="3">
        <v>37</v>
      </c>
      <c r="N9">
        <f t="shared" si="0"/>
        <v>0.16666666666666666</v>
      </c>
      <c r="O9">
        <f t="shared" si="1"/>
        <v>1.5318627450980378</v>
      </c>
    </row>
    <row r="10" spans="1:15" x14ac:dyDescent="0.3">
      <c r="A10" t="s">
        <v>40</v>
      </c>
      <c r="E10" s="5">
        <f>E8-_xlfn.NORM.S.INV((1+0.99)/2)*SQRT(E8*(1-E8)/E2)</f>
        <v>5.548009255909013E-2</v>
      </c>
      <c r="L10" s="2" t="s">
        <v>39</v>
      </c>
      <c r="M10" s="3">
        <v>74</v>
      </c>
      <c r="N10">
        <f t="shared" si="0"/>
        <v>0.16666666666666666</v>
      </c>
      <c r="O10">
        <f t="shared" si="1"/>
        <v>18.127450980392165</v>
      </c>
    </row>
    <row r="11" spans="1:15" x14ac:dyDescent="0.3">
      <c r="A11" t="s">
        <v>40</v>
      </c>
      <c r="D11" t="s">
        <v>48</v>
      </c>
      <c r="L11" s="2" t="s">
        <v>42</v>
      </c>
      <c r="M11" s="3">
        <v>50</v>
      </c>
      <c r="N11">
        <f t="shared" si="0"/>
        <v>0.16666666666666666</v>
      </c>
      <c r="O11">
        <f t="shared" si="1"/>
        <v>0.48039215686274611</v>
      </c>
    </row>
    <row r="12" spans="1:15" x14ac:dyDescent="0.3">
      <c r="A12" t="s">
        <v>40</v>
      </c>
      <c r="E12" s="5">
        <f>E8+_xlfn.NORM.S.INV((1+0.99)/2)*SQRT(E8*(1-E8)/E2)</f>
        <v>0.15040226038208632</v>
      </c>
      <c r="L12" s="2" t="s">
        <v>40</v>
      </c>
      <c r="M12" s="3">
        <v>21</v>
      </c>
      <c r="N12">
        <f t="shared" si="0"/>
        <v>0.16666666666666666</v>
      </c>
      <c r="O12">
        <f t="shared" si="1"/>
        <v>13.061274509803917</v>
      </c>
    </row>
    <row r="13" spans="1:15" x14ac:dyDescent="0.3">
      <c r="A13" t="s">
        <v>40</v>
      </c>
      <c r="D13" t="s">
        <v>21</v>
      </c>
      <c r="L13" s="4" t="s">
        <v>16</v>
      </c>
      <c r="M13" s="4">
        <v>272</v>
      </c>
      <c r="O13">
        <f>SUM(O8:O12)</f>
        <v>39.828431372549019</v>
      </c>
    </row>
    <row r="14" spans="1:15" x14ac:dyDescent="0.3">
      <c r="A14" t="s">
        <v>40</v>
      </c>
      <c r="E14" s="5">
        <v>5</v>
      </c>
    </row>
    <row r="15" spans="1:15" x14ac:dyDescent="0.3">
      <c r="A15" t="s">
        <v>40</v>
      </c>
      <c r="D15" t="s">
        <v>22</v>
      </c>
      <c r="G15" t="s">
        <v>30</v>
      </c>
    </row>
    <row r="16" spans="1:15" x14ac:dyDescent="0.3">
      <c r="A16" t="s">
        <v>40</v>
      </c>
      <c r="E16" s="5">
        <f>_xlfn.CHISQ.INV.RT(0.01,E14)</f>
        <v>15.086272469388991</v>
      </c>
    </row>
    <row r="17" spans="1:5" x14ac:dyDescent="0.3">
      <c r="A17" t="s">
        <v>40</v>
      </c>
      <c r="D17" t="s">
        <v>23</v>
      </c>
    </row>
    <row r="18" spans="1:5" x14ac:dyDescent="0.3">
      <c r="A18" t="s">
        <v>40</v>
      </c>
      <c r="E18" s="5">
        <f>SUM(O8:O12)</f>
        <v>39.828431372549019</v>
      </c>
    </row>
    <row r="19" spans="1:5" x14ac:dyDescent="0.3">
      <c r="A19" t="s">
        <v>40</v>
      </c>
      <c r="D19" t="s">
        <v>24</v>
      </c>
    </row>
    <row r="20" spans="1:5" x14ac:dyDescent="0.3">
      <c r="A20" t="s">
        <v>40</v>
      </c>
      <c r="E20" s="5">
        <v>1</v>
      </c>
    </row>
    <row r="21" spans="1:5" x14ac:dyDescent="0.3">
      <c r="A21" t="s">
        <v>40</v>
      </c>
      <c r="D21" t="s">
        <v>25</v>
      </c>
    </row>
    <row r="22" spans="1:5" x14ac:dyDescent="0.3">
      <c r="A22" t="s">
        <v>40</v>
      </c>
    </row>
    <row r="23" spans="1:5" x14ac:dyDescent="0.3">
      <c r="A23" t="s">
        <v>42</v>
      </c>
      <c r="D23" t="s">
        <v>45</v>
      </c>
    </row>
    <row r="24" spans="1:5" x14ac:dyDescent="0.3">
      <c r="A24" t="s">
        <v>42</v>
      </c>
      <c r="E24" s="6">
        <v>48</v>
      </c>
    </row>
    <row r="25" spans="1:5" x14ac:dyDescent="0.3">
      <c r="A25" t="s">
        <v>42</v>
      </c>
    </row>
    <row r="26" spans="1:5" x14ac:dyDescent="0.3">
      <c r="A26" t="s">
        <v>42</v>
      </c>
      <c r="D26" s="1" t="s">
        <v>15</v>
      </c>
      <c r="E26" t="s">
        <v>18</v>
      </c>
    </row>
    <row r="27" spans="1:5" x14ac:dyDescent="0.3">
      <c r="A27" t="s">
        <v>42</v>
      </c>
      <c r="D27" s="2" t="s">
        <v>41</v>
      </c>
      <c r="E27" s="3">
        <v>62</v>
      </c>
    </row>
    <row r="28" spans="1:5" x14ac:dyDescent="0.3">
      <c r="A28" t="s">
        <v>42</v>
      </c>
      <c r="D28" s="2" t="s">
        <v>44</v>
      </c>
      <c r="E28" s="3">
        <v>28</v>
      </c>
    </row>
    <row r="29" spans="1:5" x14ac:dyDescent="0.3">
      <c r="A29" t="s">
        <v>42</v>
      </c>
      <c r="D29" s="2" t="s">
        <v>43</v>
      </c>
      <c r="E29" s="3">
        <v>37</v>
      </c>
    </row>
    <row r="30" spans="1:5" x14ac:dyDescent="0.3">
      <c r="A30" t="s">
        <v>42</v>
      </c>
      <c r="D30" s="2" t="s">
        <v>39</v>
      </c>
      <c r="E30" s="3">
        <v>74</v>
      </c>
    </row>
    <row r="31" spans="1:5" x14ac:dyDescent="0.3">
      <c r="A31" t="s">
        <v>42</v>
      </c>
      <c r="D31" s="2" t="s">
        <v>42</v>
      </c>
      <c r="E31" s="3">
        <v>50</v>
      </c>
    </row>
    <row r="32" spans="1:5" x14ac:dyDescent="0.3">
      <c r="A32" t="s">
        <v>42</v>
      </c>
      <c r="D32" s="2" t="s">
        <v>40</v>
      </c>
      <c r="E32" s="3">
        <v>21</v>
      </c>
    </row>
    <row r="33" spans="1:5" x14ac:dyDescent="0.3">
      <c r="A33" t="s">
        <v>42</v>
      </c>
      <c r="D33" s="2" t="s">
        <v>16</v>
      </c>
      <c r="E33" s="3">
        <v>272</v>
      </c>
    </row>
    <row r="34" spans="1:5" x14ac:dyDescent="0.3">
      <c r="A34" t="s">
        <v>42</v>
      </c>
    </row>
    <row r="35" spans="1:5" x14ac:dyDescent="0.3">
      <c r="A35" t="s">
        <v>42</v>
      </c>
    </row>
    <row r="36" spans="1:5" x14ac:dyDescent="0.3">
      <c r="A36" t="s">
        <v>42</v>
      </c>
    </row>
    <row r="37" spans="1:5" x14ac:dyDescent="0.3">
      <c r="A37" t="s">
        <v>42</v>
      </c>
    </row>
    <row r="38" spans="1:5" x14ac:dyDescent="0.3">
      <c r="A38" t="s">
        <v>42</v>
      </c>
    </row>
    <row r="39" spans="1:5" x14ac:dyDescent="0.3">
      <c r="A39" t="s">
        <v>42</v>
      </c>
    </row>
    <row r="40" spans="1:5" x14ac:dyDescent="0.3">
      <c r="A40" t="s">
        <v>42</v>
      </c>
    </row>
    <row r="41" spans="1:5" x14ac:dyDescent="0.3">
      <c r="A41" t="s">
        <v>42</v>
      </c>
    </row>
    <row r="42" spans="1:5" x14ac:dyDescent="0.3">
      <c r="A42" t="s">
        <v>42</v>
      </c>
    </row>
    <row r="43" spans="1:5" x14ac:dyDescent="0.3">
      <c r="A43" t="s">
        <v>42</v>
      </c>
    </row>
    <row r="44" spans="1:5" x14ac:dyDescent="0.3">
      <c r="A44" t="s">
        <v>42</v>
      </c>
    </row>
    <row r="45" spans="1:5" x14ac:dyDescent="0.3">
      <c r="A45" t="s">
        <v>42</v>
      </c>
    </row>
    <row r="46" spans="1:5" x14ac:dyDescent="0.3">
      <c r="A46" t="s">
        <v>42</v>
      </c>
    </row>
    <row r="47" spans="1:5" x14ac:dyDescent="0.3">
      <c r="A47" t="s">
        <v>42</v>
      </c>
    </row>
    <row r="48" spans="1:5" x14ac:dyDescent="0.3">
      <c r="A48" t="s">
        <v>42</v>
      </c>
    </row>
    <row r="49" spans="1:1" x14ac:dyDescent="0.3">
      <c r="A49" t="s">
        <v>42</v>
      </c>
    </row>
    <row r="50" spans="1:1" x14ac:dyDescent="0.3">
      <c r="A50" t="s">
        <v>42</v>
      </c>
    </row>
    <row r="51" spans="1:1" x14ac:dyDescent="0.3">
      <c r="A51" t="s">
        <v>42</v>
      </c>
    </row>
    <row r="52" spans="1:1" x14ac:dyDescent="0.3">
      <c r="A52" t="s">
        <v>42</v>
      </c>
    </row>
    <row r="53" spans="1:1" x14ac:dyDescent="0.3">
      <c r="A53" t="s">
        <v>42</v>
      </c>
    </row>
    <row r="54" spans="1:1" x14ac:dyDescent="0.3">
      <c r="A54" t="s">
        <v>42</v>
      </c>
    </row>
    <row r="55" spans="1:1" x14ac:dyDescent="0.3">
      <c r="A55" t="s">
        <v>42</v>
      </c>
    </row>
    <row r="56" spans="1:1" x14ac:dyDescent="0.3">
      <c r="A56" t="s">
        <v>42</v>
      </c>
    </row>
    <row r="57" spans="1:1" x14ac:dyDescent="0.3">
      <c r="A57" t="s">
        <v>42</v>
      </c>
    </row>
    <row r="58" spans="1:1" x14ac:dyDescent="0.3">
      <c r="A58" t="s">
        <v>42</v>
      </c>
    </row>
    <row r="59" spans="1:1" x14ac:dyDescent="0.3">
      <c r="A59" t="s">
        <v>42</v>
      </c>
    </row>
    <row r="60" spans="1:1" x14ac:dyDescent="0.3">
      <c r="A60" t="s">
        <v>42</v>
      </c>
    </row>
    <row r="61" spans="1:1" x14ac:dyDescent="0.3">
      <c r="A61" t="s">
        <v>42</v>
      </c>
    </row>
    <row r="62" spans="1:1" x14ac:dyDescent="0.3">
      <c r="A62" t="s">
        <v>42</v>
      </c>
    </row>
    <row r="63" spans="1:1" x14ac:dyDescent="0.3">
      <c r="A63" t="s">
        <v>42</v>
      </c>
    </row>
    <row r="64" spans="1:1" x14ac:dyDescent="0.3">
      <c r="A64" t="s">
        <v>42</v>
      </c>
    </row>
    <row r="65" spans="1:1" x14ac:dyDescent="0.3">
      <c r="A65" t="s">
        <v>42</v>
      </c>
    </row>
    <row r="66" spans="1:1" x14ac:dyDescent="0.3">
      <c r="A66" t="s">
        <v>42</v>
      </c>
    </row>
    <row r="67" spans="1:1" x14ac:dyDescent="0.3">
      <c r="A67" t="s">
        <v>42</v>
      </c>
    </row>
    <row r="68" spans="1:1" x14ac:dyDescent="0.3">
      <c r="A68" t="s">
        <v>42</v>
      </c>
    </row>
    <row r="69" spans="1:1" x14ac:dyDescent="0.3">
      <c r="A69" t="s">
        <v>42</v>
      </c>
    </row>
    <row r="70" spans="1:1" x14ac:dyDescent="0.3">
      <c r="A70" t="s">
        <v>42</v>
      </c>
    </row>
    <row r="71" spans="1:1" x14ac:dyDescent="0.3">
      <c r="A71" t="s">
        <v>42</v>
      </c>
    </row>
    <row r="72" spans="1:1" x14ac:dyDescent="0.3">
      <c r="A72" t="s">
        <v>42</v>
      </c>
    </row>
    <row r="73" spans="1:1" x14ac:dyDescent="0.3">
      <c r="A73" t="s">
        <v>39</v>
      </c>
    </row>
    <row r="74" spans="1:1" x14ac:dyDescent="0.3">
      <c r="A74" t="s">
        <v>39</v>
      </c>
    </row>
    <row r="75" spans="1:1" x14ac:dyDescent="0.3">
      <c r="A75" t="s">
        <v>39</v>
      </c>
    </row>
    <row r="76" spans="1:1" x14ac:dyDescent="0.3">
      <c r="A76" t="s">
        <v>39</v>
      </c>
    </row>
    <row r="77" spans="1:1" x14ac:dyDescent="0.3">
      <c r="A77" t="s">
        <v>39</v>
      </c>
    </row>
    <row r="78" spans="1:1" x14ac:dyDescent="0.3">
      <c r="A78" t="s">
        <v>39</v>
      </c>
    </row>
    <row r="79" spans="1:1" x14ac:dyDescent="0.3">
      <c r="A79" t="s">
        <v>39</v>
      </c>
    </row>
    <row r="80" spans="1:1" x14ac:dyDescent="0.3">
      <c r="A80" t="s">
        <v>39</v>
      </c>
    </row>
    <row r="81" spans="1:1" x14ac:dyDescent="0.3">
      <c r="A81" t="s">
        <v>39</v>
      </c>
    </row>
    <row r="82" spans="1:1" x14ac:dyDescent="0.3">
      <c r="A82" t="s">
        <v>39</v>
      </c>
    </row>
    <row r="83" spans="1:1" x14ac:dyDescent="0.3">
      <c r="A83" t="s">
        <v>39</v>
      </c>
    </row>
    <row r="84" spans="1:1" x14ac:dyDescent="0.3">
      <c r="A84" t="s">
        <v>39</v>
      </c>
    </row>
    <row r="85" spans="1:1" x14ac:dyDescent="0.3">
      <c r="A85" t="s">
        <v>39</v>
      </c>
    </row>
    <row r="86" spans="1:1" x14ac:dyDescent="0.3">
      <c r="A86" t="s">
        <v>39</v>
      </c>
    </row>
    <row r="87" spans="1:1" x14ac:dyDescent="0.3">
      <c r="A87" t="s">
        <v>39</v>
      </c>
    </row>
    <row r="88" spans="1:1" x14ac:dyDescent="0.3">
      <c r="A88" t="s">
        <v>39</v>
      </c>
    </row>
    <row r="89" spans="1:1" x14ac:dyDescent="0.3">
      <c r="A89" t="s">
        <v>39</v>
      </c>
    </row>
    <row r="90" spans="1:1" x14ac:dyDescent="0.3">
      <c r="A90" t="s">
        <v>39</v>
      </c>
    </row>
    <row r="91" spans="1:1" x14ac:dyDescent="0.3">
      <c r="A91" t="s">
        <v>39</v>
      </c>
    </row>
    <row r="92" spans="1:1" x14ac:dyDescent="0.3">
      <c r="A92" t="s">
        <v>39</v>
      </c>
    </row>
    <row r="93" spans="1:1" x14ac:dyDescent="0.3">
      <c r="A93" t="s">
        <v>39</v>
      </c>
    </row>
    <row r="94" spans="1:1" x14ac:dyDescent="0.3">
      <c r="A94" t="s">
        <v>39</v>
      </c>
    </row>
    <row r="95" spans="1:1" x14ac:dyDescent="0.3">
      <c r="A95" t="s">
        <v>39</v>
      </c>
    </row>
    <row r="96" spans="1:1" x14ac:dyDescent="0.3">
      <c r="A96" t="s">
        <v>39</v>
      </c>
    </row>
    <row r="97" spans="1:1" x14ac:dyDescent="0.3">
      <c r="A97" t="s">
        <v>39</v>
      </c>
    </row>
    <row r="98" spans="1:1" x14ac:dyDescent="0.3">
      <c r="A98" t="s">
        <v>39</v>
      </c>
    </row>
    <row r="99" spans="1:1" x14ac:dyDescent="0.3">
      <c r="A99" t="s">
        <v>39</v>
      </c>
    </row>
    <row r="100" spans="1:1" x14ac:dyDescent="0.3">
      <c r="A100" t="s">
        <v>39</v>
      </c>
    </row>
    <row r="101" spans="1:1" x14ac:dyDescent="0.3">
      <c r="A101" t="s">
        <v>39</v>
      </c>
    </row>
    <row r="102" spans="1:1" x14ac:dyDescent="0.3">
      <c r="A102" t="s">
        <v>39</v>
      </c>
    </row>
    <row r="103" spans="1:1" x14ac:dyDescent="0.3">
      <c r="A103" t="s">
        <v>39</v>
      </c>
    </row>
    <row r="104" spans="1:1" x14ac:dyDescent="0.3">
      <c r="A104" t="s">
        <v>39</v>
      </c>
    </row>
    <row r="105" spans="1:1" x14ac:dyDescent="0.3">
      <c r="A105" t="s">
        <v>39</v>
      </c>
    </row>
    <row r="106" spans="1:1" x14ac:dyDescent="0.3">
      <c r="A106" t="s">
        <v>39</v>
      </c>
    </row>
    <row r="107" spans="1:1" x14ac:dyDescent="0.3">
      <c r="A107" t="s">
        <v>39</v>
      </c>
    </row>
    <row r="108" spans="1:1" x14ac:dyDescent="0.3">
      <c r="A108" t="s">
        <v>39</v>
      </c>
    </row>
    <row r="109" spans="1:1" x14ac:dyDescent="0.3">
      <c r="A109" t="s">
        <v>39</v>
      </c>
    </row>
    <row r="110" spans="1:1" x14ac:dyDescent="0.3">
      <c r="A110" t="s">
        <v>39</v>
      </c>
    </row>
    <row r="111" spans="1:1" x14ac:dyDescent="0.3">
      <c r="A111" t="s">
        <v>39</v>
      </c>
    </row>
    <row r="112" spans="1:1" x14ac:dyDescent="0.3">
      <c r="A112" t="s">
        <v>39</v>
      </c>
    </row>
    <row r="113" spans="1:1" x14ac:dyDescent="0.3">
      <c r="A113" t="s">
        <v>39</v>
      </c>
    </row>
    <row r="114" spans="1:1" x14ac:dyDescent="0.3">
      <c r="A114" t="s">
        <v>39</v>
      </c>
    </row>
    <row r="115" spans="1:1" x14ac:dyDescent="0.3">
      <c r="A115" t="s">
        <v>39</v>
      </c>
    </row>
    <row r="116" spans="1:1" x14ac:dyDescent="0.3">
      <c r="A116" t="s">
        <v>39</v>
      </c>
    </row>
    <row r="117" spans="1:1" x14ac:dyDescent="0.3">
      <c r="A117" t="s">
        <v>39</v>
      </c>
    </row>
    <row r="118" spans="1:1" x14ac:dyDescent="0.3">
      <c r="A118" t="s">
        <v>39</v>
      </c>
    </row>
    <row r="119" spans="1:1" x14ac:dyDescent="0.3">
      <c r="A119" t="s">
        <v>39</v>
      </c>
    </row>
    <row r="120" spans="1:1" x14ac:dyDescent="0.3">
      <c r="A120" t="s">
        <v>39</v>
      </c>
    </row>
    <row r="121" spans="1:1" x14ac:dyDescent="0.3">
      <c r="A121" t="s">
        <v>39</v>
      </c>
    </row>
    <row r="122" spans="1:1" x14ac:dyDescent="0.3">
      <c r="A122" t="s">
        <v>39</v>
      </c>
    </row>
    <row r="123" spans="1:1" x14ac:dyDescent="0.3">
      <c r="A123" t="s">
        <v>39</v>
      </c>
    </row>
    <row r="124" spans="1:1" x14ac:dyDescent="0.3">
      <c r="A124" t="s">
        <v>39</v>
      </c>
    </row>
    <row r="125" spans="1:1" x14ac:dyDescent="0.3">
      <c r="A125" t="s">
        <v>39</v>
      </c>
    </row>
    <row r="126" spans="1:1" x14ac:dyDescent="0.3">
      <c r="A126" t="s">
        <v>39</v>
      </c>
    </row>
    <row r="127" spans="1:1" x14ac:dyDescent="0.3">
      <c r="A127" t="s">
        <v>39</v>
      </c>
    </row>
    <row r="128" spans="1:1" x14ac:dyDescent="0.3">
      <c r="A128" t="s">
        <v>39</v>
      </c>
    </row>
    <row r="129" spans="1:1" x14ac:dyDescent="0.3">
      <c r="A129" t="s">
        <v>39</v>
      </c>
    </row>
    <row r="130" spans="1:1" x14ac:dyDescent="0.3">
      <c r="A130" t="s">
        <v>39</v>
      </c>
    </row>
    <row r="131" spans="1:1" x14ac:dyDescent="0.3">
      <c r="A131" t="s">
        <v>39</v>
      </c>
    </row>
    <row r="132" spans="1:1" x14ac:dyDescent="0.3">
      <c r="A132" t="s">
        <v>39</v>
      </c>
    </row>
    <row r="133" spans="1:1" x14ac:dyDescent="0.3">
      <c r="A133" t="s">
        <v>39</v>
      </c>
    </row>
    <row r="134" spans="1:1" x14ac:dyDescent="0.3">
      <c r="A134" t="s">
        <v>39</v>
      </c>
    </row>
    <row r="135" spans="1:1" x14ac:dyDescent="0.3">
      <c r="A135" t="s">
        <v>39</v>
      </c>
    </row>
    <row r="136" spans="1:1" x14ac:dyDescent="0.3">
      <c r="A136" t="s">
        <v>39</v>
      </c>
    </row>
    <row r="137" spans="1:1" x14ac:dyDescent="0.3">
      <c r="A137" t="s">
        <v>39</v>
      </c>
    </row>
    <row r="138" spans="1:1" x14ac:dyDescent="0.3">
      <c r="A138" t="s">
        <v>39</v>
      </c>
    </row>
    <row r="139" spans="1:1" x14ac:dyDescent="0.3">
      <c r="A139" t="s">
        <v>39</v>
      </c>
    </row>
    <row r="140" spans="1:1" x14ac:dyDescent="0.3">
      <c r="A140" t="s">
        <v>39</v>
      </c>
    </row>
    <row r="141" spans="1:1" x14ac:dyDescent="0.3">
      <c r="A141" t="s">
        <v>39</v>
      </c>
    </row>
    <row r="142" spans="1:1" x14ac:dyDescent="0.3">
      <c r="A142" t="s">
        <v>39</v>
      </c>
    </row>
    <row r="143" spans="1:1" x14ac:dyDescent="0.3">
      <c r="A143" t="s">
        <v>39</v>
      </c>
    </row>
    <row r="144" spans="1:1" x14ac:dyDescent="0.3">
      <c r="A144" t="s">
        <v>39</v>
      </c>
    </row>
    <row r="145" spans="1:1" x14ac:dyDescent="0.3">
      <c r="A145" t="s">
        <v>39</v>
      </c>
    </row>
    <row r="146" spans="1:1" x14ac:dyDescent="0.3">
      <c r="A146" t="s">
        <v>39</v>
      </c>
    </row>
    <row r="147" spans="1:1" x14ac:dyDescent="0.3">
      <c r="A147" t="s">
        <v>43</v>
      </c>
    </row>
    <row r="148" spans="1:1" x14ac:dyDescent="0.3">
      <c r="A148" t="s">
        <v>43</v>
      </c>
    </row>
    <row r="149" spans="1:1" x14ac:dyDescent="0.3">
      <c r="A149" t="s">
        <v>43</v>
      </c>
    </row>
    <row r="150" spans="1:1" x14ac:dyDescent="0.3">
      <c r="A150" t="s">
        <v>43</v>
      </c>
    </row>
    <row r="151" spans="1:1" x14ac:dyDescent="0.3">
      <c r="A151" t="s">
        <v>43</v>
      </c>
    </row>
    <row r="152" spans="1:1" x14ac:dyDescent="0.3">
      <c r="A152" t="s">
        <v>43</v>
      </c>
    </row>
    <row r="153" spans="1:1" x14ac:dyDescent="0.3">
      <c r="A153" t="s">
        <v>43</v>
      </c>
    </row>
    <row r="154" spans="1:1" x14ac:dyDescent="0.3">
      <c r="A154" t="s">
        <v>43</v>
      </c>
    </row>
    <row r="155" spans="1:1" x14ac:dyDescent="0.3">
      <c r="A155" t="s">
        <v>43</v>
      </c>
    </row>
    <row r="156" spans="1:1" x14ac:dyDescent="0.3">
      <c r="A156" t="s">
        <v>43</v>
      </c>
    </row>
    <row r="157" spans="1:1" x14ac:dyDescent="0.3">
      <c r="A157" t="s">
        <v>43</v>
      </c>
    </row>
    <row r="158" spans="1:1" x14ac:dyDescent="0.3">
      <c r="A158" t="s">
        <v>43</v>
      </c>
    </row>
    <row r="159" spans="1:1" x14ac:dyDescent="0.3">
      <c r="A159" t="s">
        <v>43</v>
      </c>
    </row>
    <row r="160" spans="1:1" x14ac:dyDescent="0.3">
      <c r="A160" t="s">
        <v>43</v>
      </c>
    </row>
    <row r="161" spans="1:1" x14ac:dyDescent="0.3">
      <c r="A161" t="s">
        <v>43</v>
      </c>
    </row>
    <row r="162" spans="1:1" x14ac:dyDescent="0.3">
      <c r="A162" t="s">
        <v>43</v>
      </c>
    </row>
    <row r="163" spans="1:1" x14ac:dyDescent="0.3">
      <c r="A163" t="s">
        <v>43</v>
      </c>
    </row>
    <row r="164" spans="1:1" x14ac:dyDescent="0.3">
      <c r="A164" t="s">
        <v>43</v>
      </c>
    </row>
    <row r="165" spans="1:1" x14ac:dyDescent="0.3">
      <c r="A165" t="s">
        <v>43</v>
      </c>
    </row>
    <row r="166" spans="1:1" x14ac:dyDescent="0.3">
      <c r="A166" t="s">
        <v>43</v>
      </c>
    </row>
    <row r="167" spans="1:1" x14ac:dyDescent="0.3">
      <c r="A167" t="s">
        <v>43</v>
      </c>
    </row>
    <row r="168" spans="1:1" x14ac:dyDescent="0.3">
      <c r="A168" t="s">
        <v>43</v>
      </c>
    </row>
    <row r="169" spans="1:1" x14ac:dyDescent="0.3">
      <c r="A169" t="s">
        <v>43</v>
      </c>
    </row>
    <row r="170" spans="1:1" x14ac:dyDescent="0.3">
      <c r="A170" t="s">
        <v>43</v>
      </c>
    </row>
    <row r="171" spans="1:1" x14ac:dyDescent="0.3">
      <c r="A171" t="s">
        <v>43</v>
      </c>
    </row>
    <row r="172" spans="1:1" x14ac:dyDescent="0.3">
      <c r="A172" t="s">
        <v>43</v>
      </c>
    </row>
    <row r="173" spans="1:1" x14ac:dyDescent="0.3">
      <c r="A173" t="s">
        <v>43</v>
      </c>
    </row>
    <row r="174" spans="1:1" x14ac:dyDescent="0.3">
      <c r="A174" t="s">
        <v>43</v>
      </c>
    </row>
    <row r="175" spans="1:1" x14ac:dyDescent="0.3">
      <c r="A175" t="s">
        <v>43</v>
      </c>
    </row>
    <row r="176" spans="1:1" x14ac:dyDescent="0.3">
      <c r="A176" t="s">
        <v>43</v>
      </c>
    </row>
    <row r="177" spans="1:1" x14ac:dyDescent="0.3">
      <c r="A177" t="s">
        <v>43</v>
      </c>
    </row>
    <row r="178" spans="1:1" x14ac:dyDescent="0.3">
      <c r="A178" t="s">
        <v>43</v>
      </c>
    </row>
    <row r="179" spans="1:1" x14ac:dyDescent="0.3">
      <c r="A179" t="s">
        <v>43</v>
      </c>
    </row>
    <row r="180" spans="1:1" x14ac:dyDescent="0.3">
      <c r="A180" t="s">
        <v>43</v>
      </c>
    </row>
    <row r="181" spans="1:1" x14ac:dyDescent="0.3">
      <c r="A181" t="s">
        <v>43</v>
      </c>
    </row>
    <row r="182" spans="1:1" x14ac:dyDescent="0.3">
      <c r="A182" t="s">
        <v>43</v>
      </c>
    </row>
    <row r="183" spans="1:1" x14ac:dyDescent="0.3">
      <c r="A183" t="s">
        <v>43</v>
      </c>
    </row>
    <row r="184" spans="1:1" x14ac:dyDescent="0.3">
      <c r="A184" t="s">
        <v>44</v>
      </c>
    </row>
    <row r="185" spans="1:1" x14ac:dyDescent="0.3">
      <c r="A185" t="s">
        <v>44</v>
      </c>
    </row>
    <row r="186" spans="1:1" x14ac:dyDescent="0.3">
      <c r="A186" t="s">
        <v>44</v>
      </c>
    </row>
    <row r="187" spans="1:1" x14ac:dyDescent="0.3">
      <c r="A187" t="s">
        <v>44</v>
      </c>
    </row>
    <row r="188" spans="1:1" x14ac:dyDescent="0.3">
      <c r="A188" t="s">
        <v>44</v>
      </c>
    </row>
    <row r="189" spans="1:1" x14ac:dyDescent="0.3">
      <c r="A189" t="s">
        <v>44</v>
      </c>
    </row>
    <row r="190" spans="1:1" x14ac:dyDescent="0.3">
      <c r="A190" t="s">
        <v>44</v>
      </c>
    </row>
    <row r="191" spans="1:1" x14ac:dyDescent="0.3">
      <c r="A191" t="s">
        <v>44</v>
      </c>
    </row>
    <row r="192" spans="1:1" x14ac:dyDescent="0.3">
      <c r="A192" t="s">
        <v>44</v>
      </c>
    </row>
    <row r="193" spans="1:1" x14ac:dyDescent="0.3">
      <c r="A193" t="s">
        <v>44</v>
      </c>
    </row>
    <row r="194" spans="1:1" x14ac:dyDescent="0.3">
      <c r="A194" t="s">
        <v>44</v>
      </c>
    </row>
    <row r="195" spans="1:1" x14ac:dyDescent="0.3">
      <c r="A195" t="s">
        <v>44</v>
      </c>
    </row>
    <row r="196" spans="1:1" x14ac:dyDescent="0.3">
      <c r="A196" t="s">
        <v>44</v>
      </c>
    </row>
    <row r="197" spans="1:1" x14ac:dyDescent="0.3">
      <c r="A197" t="s">
        <v>44</v>
      </c>
    </row>
    <row r="198" spans="1:1" x14ac:dyDescent="0.3">
      <c r="A198" t="s">
        <v>44</v>
      </c>
    </row>
    <row r="199" spans="1:1" x14ac:dyDescent="0.3">
      <c r="A199" t="s">
        <v>44</v>
      </c>
    </row>
    <row r="200" spans="1:1" x14ac:dyDescent="0.3">
      <c r="A200" t="s">
        <v>44</v>
      </c>
    </row>
    <row r="201" spans="1:1" x14ac:dyDescent="0.3">
      <c r="A201" t="s">
        <v>44</v>
      </c>
    </row>
    <row r="202" spans="1:1" x14ac:dyDescent="0.3">
      <c r="A202" t="s">
        <v>44</v>
      </c>
    </row>
    <row r="203" spans="1:1" x14ac:dyDescent="0.3">
      <c r="A203" t="s">
        <v>44</v>
      </c>
    </row>
    <row r="204" spans="1:1" x14ac:dyDescent="0.3">
      <c r="A204" t="s">
        <v>44</v>
      </c>
    </row>
    <row r="205" spans="1:1" x14ac:dyDescent="0.3">
      <c r="A205" t="s">
        <v>44</v>
      </c>
    </row>
    <row r="206" spans="1:1" x14ac:dyDescent="0.3">
      <c r="A206" t="s">
        <v>44</v>
      </c>
    </row>
    <row r="207" spans="1:1" x14ac:dyDescent="0.3">
      <c r="A207" t="s">
        <v>44</v>
      </c>
    </row>
    <row r="208" spans="1:1" x14ac:dyDescent="0.3">
      <c r="A208" t="s">
        <v>44</v>
      </c>
    </row>
    <row r="209" spans="1:1" x14ac:dyDescent="0.3">
      <c r="A209" t="s">
        <v>44</v>
      </c>
    </row>
    <row r="210" spans="1:1" x14ac:dyDescent="0.3">
      <c r="A210" t="s">
        <v>44</v>
      </c>
    </row>
    <row r="211" spans="1:1" x14ac:dyDescent="0.3">
      <c r="A211" t="s">
        <v>44</v>
      </c>
    </row>
    <row r="212" spans="1:1" x14ac:dyDescent="0.3">
      <c r="A212" t="s">
        <v>41</v>
      </c>
    </row>
    <row r="213" spans="1:1" x14ac:dyDescent="0.3">
      <c r="A213" t="s">
        <v>41</v>
      </c>
    </row>
    <row r="214" spans="1:1" x14ac:dyDescent="0.3">
      <c r="A214" t="s">
        <v>41</v>
      </c>
    </row>
    <row r="215" spans="1:1" x14ac:dyDescent="0.3">
      <c r="A215" t="s">
        <v>41</v>
      </c>
    </row>
    <row r="216" spans="1:1" x14ac:dyDescent="0.3">
      <c r="A216" t="s">
        <v>41</v>
      </c>
    </row>
    <row r="217" spans="1:1" x14ac:dyDescent="0.3">
      <c r="A217" t="s">
        <v>41</v>
      </c>
    </row>
    <row r="218" spans="1:1" x14ac:dyDescent="0.3">
      <c r="A218" t="s">
        <v>41</v>
      </c>
    </row>
    <row r="219" spans="1:1" x14ac:dyDescent="0.3">
      <c r="A219" t="s">
        <v>41</v>
      </c>
    </row>
    <row r="220" spans="1:1" x14ac:dyDescent="0.3">
      <c r="A220" t="s">
        <v>41</v>
      </c>
    </row>
    <row r="221" spans="1:1" x14ac:dyDescent="0.3">
      <c r="A221" t="s">
        <v>41</v>
      </c>
    </row>
    <row r="222" spans="1:1" x14ac:dyDescent="0.3">
      <c r="A222" t="s">
        <v>41</v>
      </c>
    </row>
    <row r="223" spans="1:1" x14ac:dyDescent="0.3">
      <c r="A223" t="s">
        <v>41</v>
      </c>
    </row>
    <row r="224" spans="1:1" x14ac:dyDescent="0.3">
      <c r="A224" t="s">
        <v>41</v>
      </c>
    </row>
    <row r="225" spans="1:1" x14ac:dyDescent="0.3">
      <c r="A225" t="s">
        <v>41</v>
      </c>
    </row>
    <row r="226" spans="1:1" x14ac:dyDescent="0.3">
      <c r="A226" t="s">
        <v>41</v>
      </c>
    </row>
    <row r="227" spans="1:1" x14ac:dyDescent="0.3">
      <c r="A227" t="s">
        <v>41</v>
      </c>
    </row>
    <row r="228" spans="1:1" x14ac:dyDescent="0.3">
      <c r="A228" t="s">
        <v>41</v>
      </c>
    </row>
    <row r="229" spans="1:1" x14ac:dyDescent="0.3">
      <c r="A229" t="s">
        <v>41</v>
      </c>
    </row>
    <row r="230" spans="1:1" x14ac:dyDescent="0.3">
      <c r="A230" t="s">
        <v>41</v>
      </c>
    </row>
    <row r="231" spans="1:1" x14ac:dyDescent="0.3">
      <c r="A231" t="s">
        <v>41</v>
      </c>
    </row>
    <row r="232" spans="1:1" x14ac:dyDescent="0.3">
      <c r="A232" t="s">
        <v>41</v>
      </c>
    </row>
    <row r="233" spans="1:1" x14ac:dyDescent="0.3">
      <c r="A233" t="s">
        <v>41</v>
      </c>
    </row>
    <row r="234" spans="1:1" x14ac:dyDescent="0.3">
      <c r="A234" t="s">
        <v>41</v>
      </c>
    </row>
    <row r="235" spans="1:1" x14ac:dyDescent="0.3">
      <c r="A235" t="s">
        <v>41</v>
      </c>
    </row>
    <row r="236" spans="1:1" x14ac:dyDescent="0.3">
      <c r="A236" t="s">
        <v>41</v>
      </c>
    </row>
    <row r="237" spans="1:1" x14ac:dyDescent="0.3">
      <c r="A237" t="s">
        <v>41</v>
      </c>
    </row>
    <row r="238" spans="1:1" x14ac:dyDescent="0.3">
      <c r="A238" t="s">
        <v>41</v>
      </c>
    </row>
    <row r="239" spans="1:1" x14ac:dyDescent="0.3">
      <c r="A239" t="s">
        <v>41</v>
      </c>
    </row>
    <row r="240" spans="1:1" x14ac:dyDescent="0.3">
      <c r="A240" t="s">
        <v>41</v>
      </c>
    </row>
    <row r="241" spans="1:1" x14ac:dyDescent="0.3">
      <c r="A241" t="s">
        <v>41</v>
      </c>
    </row>
    <row r="242" spans="1:1" x14ac:dyDescent="0.3">
      <c r="A242" t="s">
        <v>41</v>
      </c>
    </row>
    <row r="243" spans="1:1" x14ac:dyDescent="0.3">
      <c r="A243" t="s">
        <v>41</v>
      </c>
    </row>
    <row r="244" spans="1:1" x14ac:dyDescent="0.3">
      <c r="A244" t="s">
        <v>41</v>
      </c>
    </row>
    <row r="245" spans="1:1" x14ac:dyDescent="0.3">
      <c r="A245" t="s">
        <v>41</v>
      </c>
    </row>
    <row r="246" spans="1:1" x14ac:dyDescent="0.3">
      <c r="A246" t="s">
        <v>41</v>
      </c>
    </row>
    <row r="247" spans="1:1" x14ac:dyDescent="0.3">
      <c r="A247" t="s">
        <v>41</v>
      </c>
    </row>
    <row r="248" spans="1:1" x14ac:dyDescent="0.3">
      <c r="A248" t="s">
        <v>41</v>
      </c>
    </row>
    <row r="249" spans="1:1" x14ac:dyDescent="0.3">
      <c r="A249" t="s">
        <v>41</v>
      </c>
    </row>
    <row r="250" spans="1:1" x14ac:dyDescent="0.3">
      <c r="A250" t="s">
        <v>41</v>
      </c>
    </row>
    <row r="251" spans="1:1" x14ac:dyDescent="0.3">
      <c r="A251" t="s">
        <v>41</v>
      </c>
    </row>
    <row r="252" spans="1:1" x14ac:dyDescent="0.3">
      <c r="A252" t="s">
        <v>41</v>
      </c>
    </row>
    <row r="253" spans="1:1" x14ac:dyDescent="0.3">
      <c r="A253" t="s">
        <v>41</v>
      </c>
    </row>
    <row r="254" spans="1:1" x14ac:dyDescent="0.3">
      <c r="A254" t="s">
        <v>41</v>
      </c>
    </row>
    <row r="255" spans="1:1" x14ac:dyDescent="0.3">
      <c r="A255" t="s">
        <v>41</v>
      </c>
    </row>
    <row r="256" spans="1:1" x14ac:dyDescent="0.3">
      <c r="A256" t="s">
        <v>41</v>
      </c>
    </row>
    <row r="257" spans="1:1" x14ac:dyDescent="0.3">
      <c r="A257" t="s">
        <v>41</v>
      </c>
    </row>
    <row r="258" spans="1:1" x14ac:dyDescent="0.3">
      <c r="A258" t="s">
        <v>41</v>
      </c>
    </row>
    <row r="259" spans="1:1" x14ac:dyDescent="0.3">
      <c r="A259" t="s">
        <v>41</v>
      </c>
    </row>
    <row r="260" spans="1:1" x14ac:dyDescent="0.3">
      <c r="A260" t="s">
        <v>41</v>
      </c>
    </row>
    <row r="261" spans="1:1" x14ac:dyDescent="0.3">
      <c r="A261" t="s">
        <v>41</v>
      </c>
    </row>
    <row r="262" spans="1:1" x14ac:dyDescent="0.3">
      <c r="A262" t="s">
        <v>41</v>
      </c>
    </row>
    <row r="263" spans="1:1" x14ac:dyDescent="0.3">
      <c r="A263" t="s">
        <v>41</v>
      </c>
    </row>
    <row r="264" spans="1:1" x14ac:dyDescent="0.3">
      <c r="A264" t="s">
        <v>41</v>
      </c>
    </row>
    <row r="265" spans="1:1" x14ac:dyDescent="0.3">
      <c r="A265" t="s">
        <v>41</v>
      </c>
    </row>
    <row r="266" spans="1:1" x14ac:dyDescent="0.3">
      <c r="A266" t="s">
        <v>41</v>
      </c>
    </row>
    <row r="267" spans="1:1" x14ac:dyDescent="0.3">
      <c r="A267" t="s">
        <v>41</v>
      </c>
    </row>
    <row r="268" spans="1:1" x14ac:dyDescent="0.3">
      <c r="A268" t="s">
        <v>41</v>
      </c>
    </row>
    <row r="269" spans="1:1" x14ac:dyDescent="0.3">
      <c r="A269" t="s">
        <v>41</v>
      </c>
    </row>
    <row r="270" spans="1:1" x14ac:dyDescent="0.3">
      <c r="A270" t="s">
        <v>41</v>
      </c>
    </row>
    <row r="271" spans="1:1" x14ac:dyDescent="0.3">
      <c r="A271" t="s">
        <v>41</v>
      </c>
    </row>
    <row r="272" spans="1:1" x14ac:dyDescent="0.3">
      <c r="A272" t="s">
        <v>41</v>
      </c>
    </row>
    <row r="273" spans="1:1" x14ac:dyDescent="0.3">
      <c r="A273" t="s">
        <v>41</v>
      </c>
    </row>
  </sheetData>
  <sortState xmlns:xlrd2="http://schemas.microsoft.com/office/spreadsheetml/2017/richdata2" ref="A2:A16386">
    <sortCondition ref="A2"/>
  </sortState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2"/>
  <sheetViews>
    <sheetView workbookViewId="0">
      <selection activeCell="H17" sqref="H17"/>
    </sheetView>
  </sheetViews>
  <sheetFormatPr defaultRowHeight="14.4" x14ac:dyDescent="0.3"/>
  <cols>
    <col min="6" max="6" width="12" bestFit="1" customWidth="1"/>
  </cols>
  <sheetData>
    <row r="1" spans="1:15" x14ac:dyDescent="0.3">
      <c r="A1">
        <v>-151.2193</v>
      </c>
      <c r="B1">
        <v>-85.721500000000006</v>
      </c>
      <c r="E1" t="s">
        <v>26</v>
      </c>
    </row>
    <row r="2" spans="1:15" x14ac:dyDescent="0.3">
      <c r="A2">
        <v>-178.05350000000001</v>
      </c>
      <c r="B2">
        <v>-91.653899999999993</v>
      </c>
      <c r="F2" s="5">
        <f>CORREL(A:A,B:B)</f>
        <v>-9.9844565954755757E-2</v>
      </c>
    </row>
    <row r="3" spans="1:15" x14ac:dyDescent="0.3">
      <c r="A3">
        <v>-144.446</v>
      </c>
      <c r="B3">
        <v>-92.939099999999996</v>
      </c>
      <c r="E3" s="7" t="s">
        <v>50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3">
      <c r="A4">
        <v>-146.45869999999999</v>
      </c>
      <c r="B4">
        <v>-94.9392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>
        <v>-193.27680000000001</v>
      </c>
      <c r="B5">
        <v>-98.078400000000002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A6">
        <v>-172.47970000000001</v>
      </c>
      <c r="B6">
        <v>-100.14019999999999</v>
      </c>
      <c r="F6" s="5">
        <f>TTEST(A:A,B:B,2,3)</f>
        <v>0.74645403365629703</v>
      </c>
    </row>
    <row r="7" spans="1:15" x14ac:dyDescent="0.3">
      <c r="A7">
        <v>-115.8503</v>
      </c>
      <c r="B7">
        <v>-100.98739999999999</v>
      </c>
      <c r="E7" s="7" t="s">
        <v>51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">
      <c r="A8">
        <v>-155.93549999999999</v>
      </c>
      <c r="B8">
        <v>-101.7591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>
        <v>-150.22980000000001</v>
      </c>
      <c r="B9">
        <v>-103.96510000000001</v>
      </c>
      <c r="F9" s="5">
        <v>0</v>
      </c>
    </row>
    <row r="10" spans="1:15" x14ac:dyDescent="0.3">
      <c r="A10">
        <v>-150.72309999999999</v>
      </c>
      <c r="B10">
        <v>-106.77030000000001</v>
      </c>
      <c r="E10" s="7" t="s">
        <v>27</v>
      </c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>
        <v>-176.67150000000001</v>
      </c>
      <c r="B11">
        <v>-107.75920000000001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>
        <v>-163.63720000000001</v>
      </c>
      <c r="B12">
        <v>-108.9808</v>
      </c>
      <c r="F12" s="5">
        <f>FTEST(A:A,B:B)</f>
        <v>2.2846935421771022E-5</v>
      </c>
    </row>
    <row r="13" spans="1:15" x14ac:dyDescent="0.3">
      <c r="A13">
        <v>-152.6404</v>
      </c>
      <c r="B13">
        <v>-109.17010000000001</v>
      </c>
      <c r="E13" s="7" t="s">
        <v>52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A14">
        <v>-155.7422</v>
      </c>
      <c r="B14">
        <v>-111.3185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>
        <v>-133.81139999999999</v>
      </c>
      <c r="B15">
        <v>-113.7761</v>
      </c>
      <c r="F15" s="5">
        <v>1</v>
      </c>
    </row>
    <row r="16" spans="1:15" x14ac:dyDescent="0.3">
      <c r="A16">
        <v>-144.57069999999999</v>
      </c>
      <c r="B16">
        <v>-114.2993</v>
      </c>
    </row>
    <row r="17" spans="1:2" x14ac:dyDescent="0.3">
      <c r="A17">
        <v>-112.2668</v>
      </c>
      <c r="B17">
        <v>-115.8049</v>
      </c>
    </row>
    <row r="18" spans="1:2" x14ac:dyDescent="0.3">
      <c r="A18">
        <v>-186.249</v>
      </c>
      <c r="B18">
        <v>-116.0445</v>
      </c>
    </row>
    <row r="19" spans="1:2" x14ac:dyDescent="0.3">
      <c r="A19">
        <v>-122.3164</v>
      </c>
      <c r="B19">
        <v>-116.5142</v>
      </c>
    </row>
    <row r="20" spans="1:2" x14ac:dyDescent="0.3">
      <c r="A20">
        <v>-160.38499999999999</v>
      </c>
      <c r="B20">
        <v>-118.3053</v>
      </c>
    </row>
    <row r="21" spans="1:2" x14ac:dyDescent="0.3">
      <c r="A21">
        <v>-181.39830000000001</v>
      </c>
      <c r="B21">
        <v>-118.66330000000001</v>
      </c>
    </row>
    <row r="22" spans="1:2" x14ac:dyDescent="0.3">
      <c r="A22">
        <v>-147.4932</v>
      </c>
      <c r="B22">
        <v>-118.9915</v>
      </c>
    </row>
    <row r="23" spans="1:2" x14ac:dyDescent="0.3">
      <c r="A23">
        <v>-139.40600000000001</v>
      </c>
      <c r="B23">
        <v>-119.39190000000001</v>
      </c>
    </row>
    <row r="24" spans="1:2" x14ac:dyDescent="0.3">
      <c r="A24">
        <v>-116.4179</v>
      </c>
      <c r="B24">
        <v>-119.4314</v>
      </c>
    </row>
    <row r="25" spans="1:2" x14ac:dyDescent="0.3">
      <c r="A25">
        <v>-140.60140000000001</v>
      </c>
      <c r="B25">
        <v>-120.2929</v>
      </c>
    </row>
    <row r="26" spans="1:2" x14ac:dyDescent="0.3">
      <c r="A26">
        <v>-157.70580000000001</v>
      </c>
      <c r="B26">
        <v>-123.1755</v>
      </c>
    </row>
    <row r="27" spans="1:2" x14ac:dyDescent="0.3">
      <c r="A27">
        <v>-111.4158</v>
      </c>
      <c r="B27">
        <v>-123.5261</v>
      </c>
    </row>
    <row r="28" spans="1:2" x14ac:dyDescent="0.3">
      <c r="A28">
        <v>-203.90459999999999</v>
      </c>
      <c r="B28">
        <v>-127.2407</v>
      </c>
    </row>
    <row r="29" spans="1:2" x14ac:dyDescent="0.3">
      <c r="A29">
        <v>-158.83840000000001</v>
      </c>
      <c r="B29">
        <v>-127.5044</v>
      </c>
    </row>
    <row r="30" spans="1:2" x14ac:dyDescent="0.3">
      <c r="A30">
        <v>-140.51230000000001</v>
      </c>
      <c r="B30">
        <v>-130.24019999999999</v>
      </c>
    </row>
    <row r="31" spans="1:2" x14ac:dyDescent="0.3">
      <c r="A31">
        <v>-145.0453</v>
      </c>
      <c r="B31">
        <v>-132.40180000000001</v>
      </c>
    </row>
    <row r="32" spans="1:2" x14ac:dyDescent="0.3">
      <c r="A32">
        <v>-136.03100000000001</v>
      </c>
      <c r="B32">
        <v>-133.52850000000001</v>
      </c>
    </row>
    <row r="33" spans="1:2" x14ac:dyDescent="0.3">
      <c r="A33">
        <v>-142.78980000000001</v>
      </c>
      <c r="B33">
        <v>-133.63329999999999</v>
      </c>
    </row>
    <row r="34" spans="1:2" x14ac:dyDescent="0.3">
      <c r="A34">
        <v>-166.8296</v>
      </c>
      <c r="B34">
        <v>-135.28530000000001</v>
      </c>
    </row>
    <row r="35" spans="1:2" x14ac:dyDescent="0.3">
      <c r="A35">
        <v>-165.6061</v>
      </c>
      <c r="B35">
        <v>-135.36949999999999</v>
      </c>
    </row>
    <row r="36" spans="1:2" x14ac:dyDescent="0.3">
      <c r="A36">
        <v>-150.75470000000001</v>
      </c>
      <c r="B36">
        <v>-135.75729999999999</v>
      </c>
    </row>
    <row r="37" spans="1:2" x14ac:dyDescent="0.3">
      <c r="A37">
        <v>-135.92920000000001</v>
      </c>
      <c r="B37">
        <v>-136.37350000000001</v>
      </c>
    </row>
    <row r="38" spans="1:2" x14ac:dyDescent="0.3">
      <c r="A38">
        <v>-188.89879999999999</v>
      </c>
      <c r="B38">
        <v>-137.15600000000001</v>
      </c>
    </row>
    <row r="39" spans="1:2" x14ac:dyDescent="0.3">
      <c r="A39">
        <v>-159.881</v>
      </c>
      <c r="B39">
        <v>-137.5994</v>
      </c>
    </row>
    <row r="40" spans="1:2" x14ac:dyDescent="0.3">
      <c r="A40">
        <v>-124.46559999999999</v>
      </c>
      <c r="B40">
        <v>-137.81200000000001</v>
      </c>
    </row>
    <row r="41" spans="1:2" x14ac:dyDescent="0.3">
      <c r="A41">
        <v>-140.7518</v>
      </c>
      <c r="B41">
        <v>-138.4314</v>
      </c>
    </row>
    <row r="42" spans="1:2" x14ac:dyDescent="0.3">
      <c r="A42">
        <v>-123.4191</v>
      </c>
      <c r="B42">
        <v>-138.93020000000001</v>
      </c>
    </row>
    <row r="43" spans="1:2" x14ac:dyDescent="0.3">
      <c r="A43">
        <v>-137.47880000000001</v>
      </c>
      <c r="B43">
        <v>-139.1035</v>
      </c>
    </row>
    <row r="44" spans="1:2" x14ac:dyDescent="0.3">
      <c r="A44">
        <v>-163.5273</v>
      </c>
      <c r="B44">
        <v>-139.16480000000001</v>
      </c>
    </row>
    <row r="45" spans="1:2" x14ac:dyDescent="0.3">
      <c r="A45">
        <v>-133.88149999999999</v>
      </c>
      <c r="B45">
        <v>-139.24109999999999</v>
      </c>
    </row>
    <row r="46" spans="1:2" x14ac:dyDescent="0.3">
      <c r="A46">
        <v>-154.5891</v>
      </c>
      <c r="B46">
        <v>-139.38849999999999</v>
      </c>
    </row>
    <row r="47" spans="1:2" x14ac:dyDescent="0.3">
      <c r="A47">
        <v>-182.9023</v>
      </c>
      <c r="B47">
        <v>-139.8271</v>
      </c>
    </row>
    <row r="48" spans="1:2" x14ac:dyDescent="0.3">
      <c r="A48">
        <v>-156.30690000000001</v>
      </c>
      <c r="B48">
        <v>-140.7028</v>
      </c>
    </row>
    <row r="49" spans="1:2" x14ac:dyDescent="0.3">
      <c r="A49">
        <v>-126.1748</v>
      </c>
      <c r="B49">
        <v>-142.5138</v>
      </c>
    </row>
    <row r="50" spans="1:2" x14ac:dyDescent="0.3">
      <c r="A50">
        <v>-126.32729999999999</v>
      </c>
      <c r="B50">
        <v>-142.54349999999999</v>
      </c>
    </row>
    <row r="51" spans="1:2" x14ac:dyDescent="0.3">
      <c r="A51">
        <v>-162.21619999999999</v>
      </c>
      <c r="B51">
        <v>-142.65979999999999</v>
      </c>
    </row>
    <row r="52" spans="1:2" x14ac:dyDescent="0.3">
      <c r="A52">
        <v>-209.32900000000001</v>
      </c>
      <c r="B52">
        <v>-143.80170000000001</v>
      </c>
    </row>
    <row r="53" spans="1:2" x14ac:dyDescent="0.3">
      <c r="A53">
        <v>-136.25659999999999</v>
      </c>
      <c r="B53">
        <v>-144.97239999999999</v>
      </c>
    </row>
    <row r="54" spans="1:2" x14ac:dyDescent="0.3">
      <c r="A54">
        <v>-155.6328</v>
      </c>
      <c r="B54">
        <v>-145.9074</v>
      </c>
    </row>
    <row r="55" spans="1:2" x14ac:dyDescent="0.3">
      <c r="A55">
        <v>-119.72920000000001</v>
      </c>
      <c r="B55">
        <v>-146.4751</v>
      </c>
    </row>
    <row r="56" spans="1:2" x14ac:dyDescent="0.3">
      <c r="A56">
        <v>-157.43389999999999</v>
      </c>
      <c r="B56">
        <v>-146.5384</v>
      </c>
    </row>
    <row r="57" spans="1:2" x14ac:dyDescent="0.3">
      <c r="A57">
        <v>-183.13290000000001</v>
      </c>
      <c r="B57">
        <v>-147.42339999999999</v>
      </c>
    </row>
    <row r="58" spans="1:2" x14ac:dyDescent="0.3">
      <c r="A58">
        <v>-166.3134</v>
      </c>
      <c r="B58">
        <v>-147.9588</v>
      </c>
    </row>
    <row r="59" spans="1:2" x14ac:dyDescent="0.3">
      <c r="A59">
        <v>-128.3903</v>
      </c>
      <c r="B59">
        <v>-148.12479999999999</v>
      </c>
    </row>
    <row r="60" spans="1:2" x14ac:dyDescent="0.3">
      <c r="A60">
        <v>-182.35069999999999</v>
      </c>
      <c r="B60">
        <v>-148.33070000000001</v>
      </c>
    </row>
    <row r="61" spans="1:2" x14ac:dyDescent="0.3">
      <c r="A61">
        <v>-157.9906</v>
      </c>
      <c r="B61">
        <v>-148.4461</v>
      </c>
    </row>
    <row r="62" spans="1:2" x14ac:dyDescent="0.3">
      <c r="A62">
        <v>-181.2911</v>
      </c>
      <c r="B62">
        <v>-148.54429999999999</v>
      </c>
    </row>
    <row r="63" spans="1:2" x14ac:dyDescent="0.3">
      <c r="A63">
        <v>-139.3554</v>
      </c>
      <c r="B63">
        <v>-149.34010000000001</v>
      </c>
    </row>
    <row r="64" spans="1:2" x14ac:dyDescent="0.3">
      <c r="A64">
        <v>-126.43819999999999</v>
      </c>
      <c r="B64">
        <v>-149.77699999999999</v>
      </c>
    </row>
    <row r="65" spans="1:2" x14ac:dyDescent="0.3">
      <c r="A65">
        <v>-147.1711</v>
      </c>
      <c r="B65">
        <v>-150.4211</v>
      </c>
    </row>
    <row r="66" spans="1:2" x14ac:dyDescent="0.3">
      <c r="A66">
        <v>-162.46190000000001</v>
      </c>
      <c r="B66">
        <v>-152.28909999999999</v>
      </c>
    </row>
    <row r="67" spans="1:2" x14ac:dyDescent="0.3">
      <c r="A67">
        <v>-184.46690000000001</v>
      </c>
      <c r="B67">
        <v>-153.4341</v>
      </c>
    </row>
    <row r="68" spans="1:2" x14ac:dyDescent="0.3">
      <c r="A68">
        <v>-140.39240000000001</v>
      </c>
      <c r="B68">
        <v>-153.44370000000001</v>
      </c>
    </row>
    <row r="69" spans="1:2" x14ac:dyDescent="0.3">
      <c r="A69">
        <v>-156.56649999999999</v>
      </c>
      <c r="B69">
        <v>-153.71270000000001</v>
      </c>
    </row>
    <row r="70" spans="1:2" x14ac:dyDescent="0.3">
      <c r="A70">
        <v>-144.19730000000001</v>
      </c>
      <c r="B70">
        <v>-154.5421</v>
      </c>
    </row>
    <row r="71" spans="1:2" x14ac:dyDescent="0.3">
      <c r="A71">
        <v>-137.40719999999999</v>
      </c>
      <c r="B71">
        <v>-155.1491</v>
      </c>
    </row>
    <row r="72" spans="1:2" x14ac:dyDescent="0.3">
      <c r="A72">
        <v>-153.84209999999999</v>
      </c>
      <c r="B72">
        <v>-155.6746</v>
      </c>
    </row>
    <row r="73" spans="1:2" x14ac:dyDescent="0.3">
      <c r="A73">
        <v>-142.41489999999999</v>
      </c>
      <c r="B73">
        <v>-156.03700000000001</v>
      </c>
    </row>
    <row r="74" spans="1:2" x14ac:dyDescent="0.3">
      <c r="A74">
        <v>-159.2867</v>
      </c>
      <c r="B74">
        <v>-157.04140000000001</v>
      </c>
    </row>
    <row r="75" spans="1:2" x14ac:dyDescent="0.3">
      <c r="A75">
        <v>-133.35429999999999</v>
      </c>
      <c r="B75">
        <v>-157.4853</v>
      </c>
    </row>
    <row r="76" spans="1:2" x14ac:dyDescent="0.3">
      <c r="A76">
        <v>-146.09</v>
      </c>
      <c r="B76">
        <v>-159.1062</v>
      </c>
    </row>
    <row r="77" spans="1:2" x14ac:dyDescent="0.3">
      <c r="A77">
        <v>-126.1086</v>
      </c>
      <c r="B77">
        <v>-160.07329999999999</v>
      </c>
    </row>
    <row r="78" spans="1:2" x14ac:dyDescent="0.3">
      <c r="A78">
        <v>-161.70779999999999</v>
      </c>
      <c r="B78">
        <v>-161.79130000000001</v>
      </c>
    </row>
    <row r="79" spans="1:2" x14ac:dyDescent="0.3">
      <c r="A79">
        <v>-133.1568</v>
      </c>
      <c r="B79">
        <v>-162.18600000000001</v>
      </c>
    </row>
    <row r="80" spans="1:2" x14ac:dyDescent="0.3">
      <c r="A80">
        <v>-150.011</v>
      </c>
      <c r="B80">
        <v>-162.37280000000001</v>
      </c>
    </row>
    <row r="81" spans="1:2" x14ac:dyDescent="0.3">
      <c r="A81">
        <v>-153.76949999999999</v>
      </c>
      <c r="B81">
        <v>-162.7611</v>
      </c>
    </row>
    <row r="82" spans="1:2" x14ac:dyDescent="0.3">
      <c r="A82">
        <v>-177.06139999999999</v>
      </c>
      <c r="B82">
        <v>-163.3271</v>
      </c>
    </row>
    <row r="83" spans="1:2" x14ac:dyDescent="0.3">
      <c r="A83">
        <v>-152.22550000000001</v>
      </c>
      <c r="B83">
        <v>-163.78620000000001</v>
      </c>
    </row>
    <row r="84" spans="1:2" x14ac:dyDescent="0.3">
      <c r="A84">
        <v>-132.41239999999999</v>
      </c>
      <c r="B84">
        <v>-164.0103</v>
      </c>
    </row>
    <row r="85" spans="1:2" x14ac:dyDescent="0.3">
      <c r="A85">
        <v>-130.85390000000001</v>
      </c>
      <c r="B85">
        <v>-164.73679999999999</v>
      </c>
    </row>
    <row r="86" spans="1:2" x14ac:dyDescent="0.3">
      <c r="A86">
        <v>-119.7482</v>
      </c>
      <c r="B86">
        <v>-165.2586</v>
      </c>
    </row>
    <row r="87" spans="1:2" x14ac:dyDescent="0.3">
      <c r="A87">
        <v>-167.2919</v>
      </c>
      <c r="B87">
        <v>-165.30160000000001</v>
      </c>
    </row>
    <row r="88" spans="1:2" x14ac:dyDescent="0.3">
      <c r="A88">
        <v>-142.59309999999999</v>
      </c>
      <c r="B88">
        <v>-165.44409999999999</v>
      </c>
    </row>
    <row r="89" spans="1:2" x14ac:dyDescent="0.3">
      <c r="A89">
        <v>-142.32810000000001</v>
      </c>
      <c r="B89">
        <v>-165.47030000000001</v>
      </c>
    </row>
    <row r="90" spans="1:2" x14ac:dyDescent="0.3">
      <c r="A90">
        <v>-154.66829999999999</v>
      </c>
      <c r="B90">
        <v>-166.8261</v>
      </c>
    </row>
    <row r="91" spans="1:2" x14ac:dyDescent="0.3">
      <c r="A91">
        <v>-105.52719999999999</v>
      </c>
      <c r="B91">
        <v>-167.41810000000001</v>
      </c>
    </row>
    <row r="92" spans="1:2" x14ac:dyDescent="0.3">
      <c r="A92">
        <v>-133.8142</v>
      </c>
      <c r="B92">
        <v>-170.8965</v>
      </c>
    </row>
    <row r="93" spans="1:2" x14ac:dyDescent="0.3">
      <c r="A93">
        <v>-157.08179999999999</v>
      </c>
      <c r="B93">
        <v>-171.46379999999999</v>
      </c>
    </row>
    <row r="94" spans="1:2" x14ac:dyDescent="0.3">
      <c r="A94">
        <v>-119.31950000000001</v>
      </c>
      <c r="B94">
        <v>-173.57859999999999</v>
      </c>
    </row>
    <row r="95" spans="1:2" x14ac:dyDescent="0.3">
      <c r="A95">
        <v>-155.45310000000001</v>
      </c>
      <c r="B95">
        <v>-174.58019999999999</v>
      </c>
    </row>
    <row r="96" spans="1:2" x14ac:dyDescent="0.3">
      <c r="A96">
        <v>-146.17580000000001</v>
      </c>
      <c r="B96">
        <v>-175.41059999999999</v>
      </c>
    </row>
    <row r="97" spans="1:2" x14ac:dyDescent="0.3">
      <c r="A97">
        <v>-166.0359</v>
      </c>
      <c r="B97">
        <v>-176.07640000000001</v>
      </c>
    </row>
    <row r="98" spans="1:2" x14ac:dyDescent="0.3">
      <c r="A98">
        <v>-163.18860000000001</v>
      </c>
      <c r="B98">
        <v>-176.63820000000001</v>
      </c>
    </row>
    <row r="99" spans="1:2" x14ac:dyDescent="0.3">
      <c r="A99">
        <v>-132.5307</v>
      </c>
      <c r="B99">
        <v>-178.0196</v>
      </c>
    </row>
    <row r="100" spans="1:2" x14ac:dyDescent="0.3">
      <c r="A100">
        <v>-183.90809999999999</v>
      </c>
      <c r="B100">
        <v>-180.374</v>
      </c>
    </row>
    <row r="101" spans="1:2" x14ac:dyDescent="0.3">
      <c r="A101">
        <v>-132.8355</v>
      </c>
      <c r="B101">
        <v>-181.79060000000001</v>
      </c>
    </row>
    <row r="102" spans="1:2" x14ac:dyDescent="0.3">
      <c r="A102">
        <v>-141.36089999999999</v>
      </c>
      <c r="B102">
        <v>-183.41249999999999</v>
      </c>
    </row>
    <row r="103" spans="1:2" x14ac:dyDescent="0.3">
      <c r="A103">
        <v>-170.0008</v>
      </c>
      <c r="B103">
        <v>-183.61869999999999</v>
      </c>
    </row>
    <row r="104" spans="1:2" x14ac:dyDescent="0.3">
      <c r="A104">
        <v>-146.94049999999999</v>
      </c>
      <c r="B104">
        <v>-185.80950000000001</v>
      </c>
    </row>
    <row r="105" spans="1:2" x14ac:dyDescent="0.3">
      <c r="A105">
        <v>-141.80539999999999</v>
      </c>
      <c r="B105">
        <v>-186.8511</v>
      </c>
    </row>
    <row r="106" spans="1:2" x14ac:dyDescent="0.3">
      <c r="A106">
        <v>-140.23439999999999</v>
      </c>
      <c r="B106">
        <v>-187.44900000000001</v>
      </c>
    </row>
    <row r="107" spans="1:2" x14ac:dyDescent="0.3">
      <c r="A107">
        <v>-155.76429999999999</v>
      </c>
      <c r="B107">
        <v>-188.6078</v>
      </c>
    </row>
    <row r="108" spans="1:2" x14ac:dyDescent="0.3">
      <c r="A108">
        <v>-186.0367</v>
      </c>
      <c r="B108">
        <v>-189.80359999999999</v>
      </c>
    </row>
    <row r="109" spans="1:2" x14ac:dyDescent="0.3">
      <c r="A109">
        <v>-173.79069999999999</v>
      </c>
      <c r="B109">
        <v>-190.47210000000001</v>
      </c>
    </row>
    <row r="110" spans="1:2" x14ac:dyDescent="0.3">
      <c r="A110">
        <v>-127.60509999999999</v>
      </c>
      <c r="B110">
        <v>-194.06909999999999</v>
      </c>
    </row>
    <row r="111" spans="1:2" x14ac:dyDescent="0.3">
      <c r="A111">
        <v>-149.62799999999999</v>
      </c>
      <c r="B111">
        <v>-195.1927</v>
      </c>
    </row>
    <row r="112" spans="1:2" x14ac:dyDescent="0.3">
      <c r="A112">
        <v>-194.68790000000001</v>
      </c>
      <c r="B112">
        <v>-196.06280000000001</v>
      </c>
    </row>
    <row r="113" spans="1:2" x14ac:dyDescent="0.3">
      <c r="A113">
        <v>-148.0779</v>
      </c>
      <c r="B113">
        <v>-200.5908</v>
      </c>
    </row>
    <row r="114" spans="1:2" x14ac:dyDescent="0.3">
      <c r="A114">
        <v>-145.1705</v>
      </c>
      <c r="B114">
        <v>-202.36109999999999</v>
      </c>
    </row>
    <row r="115" spans="1:2" x14ac:dyDescent="0.3">
      <c r="A115">
        <v>-137.1508</v>
      </c>
      <c r="B115">
        <v>-203.6318</v>
      </c>
    </row>
    <row r="116" spans="1:2" x14ac:dyDescent="0.3">
      <c r="A116">
        <v>-146.5018</v>
      </c>
      <c r="B116">
        <v>-206.7311</v>
      </c>
    </row>
    <row r="117" spans="1:2" x14ac:dyDescent="0.3">
      <c r="A117">
        <v>-192.03639999999999</v>
      </c>
      <c r="B117">
        <v>-210.67840000000001</v>
      </c>
    </row>
    <row r="118" spans="1:2" x14ac:dyDescent="0.3">
      <c r="A118">
        <v>-86.486500000000007</v>
      </c>
      <c r="B118">
        <v>-213.53569999999999</v>
      </c>
    </row>
    <row r="119" spans="1:2" x14ac:dyDescent="0.3">
      <c r="A119">
        <v>-139.00710000000001</v>
      </c>
      <c r="B119">
        <v>-214.64580000000001</v>
      </c>
    </row>
    <row r="120" spans="1:2" x14ac:dyDescent="0.3">
      <c r="A120">
        <v>-172.7611</v>
      </c>
      <c r="B120">
        <v>-221.9084</v>
      </c>
    </row>
    <row r="121" spans="1:2" x14ac:dyDescent="0.3">
      <c r="A121">
        <v>-130.9873</v>
      </c>
      <c r="B121">
        <v>-235.7808</v>
      </c>
    </row>
    <row r="122" spans="1:2" x14ac:dyDescent="0.3">
      <c r="A122">
        <v>-120.5154</v>
      </c>
      <c r="B122">
        <v>-244.8134</v>
      </c>
    </row>
  </sheetData>
  <sortState xmlns:xlrd2="http://schemas.microsoft.com/office/spreadsheetml/2017/richdata2" ref="A1:B16384">
    <sortCondition descending="1" ref="B1:B16384"/>
  </sortState>
  <mergeCells count="4">
    <mergeCell ref="E3:O5"/>
    <mergeCell ref="E7:O8"/>
    <mergeCell ref="E10:O11"/>
    <mergeCell ref="E13:O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2020-07-06T11:01:57Z</dcterms:modified>
</cp:coreProperties>
</file>