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ад\"/>
    </mc:Choice>
  </mc:AlternateContent>
  <xr:revisionPtr revIDLastSave="0" documentId="13_ncr:1_{7EDA172E-7976-47B8-916A-6370D0283753}" xr6:coauthVersionLast="44" xr6:coauthVersionMax="44" xr10:uidLastSave="{00000000-0000-0000-0000-000000000000}"/>
  <bookViews>
    <workbookView xWindow="36" yWindow="0" windowWidth="11508" windowHeight="12960" firstSheet="2" activeTab="6" xr2:uid="{00000000-000D-0000-FFFF-FFFF00000000}"/>
  </bookViews>
  <sheets>
    <sheet name="Лист4" sheetId="5" r:id="rId1"/>
    <sheet name="Все данные" sheetId="1" r:id="rId2"/>
    <sheet name="Удаление выбросов" sheetId="12" r:id="rId3"/>
    <sheet name="Пирсон" sheetId="13" r:id="rId4"/>
    <sheet name="Колмогоров" sheetId="14" r:id="rId5"/>
    <sheet name="Проверка гипотез" sheetId="15" r:id="rId6"/>
    <sheet name="Сравнительный анализ логдоход." sheetId="17" r:id="rId7"/>
  </sheets>
  <definedNames>
    <definedName name="ExternalData_3" localSheetId="0" hidden="1">Лист4!$A$1:$D$1594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43" i="17" l="1"/>
  <c r="AK44" i="17"/>
  <c r="AK42" i="17"/>
  <c r="AJ43" i="17"/>
  <c r="AJ44" i="17"/>
  <c r="AJ42" i="17"/>
  <c r="AI43" i="17"/>
  <c r="AI44" i="17"/>
  <c r="AI42" i="17"/>
  <c r="AH44" i="17"/>
  <c r="AH43" i="17"/>
  <c r="AH42" i="17"/>
  <c r="P23" i="15" l="1"/>
  <c r="BS14" i="13"/>
  <c r="F30" i="14"/>
  <c r="F29" i="14"/>
  <c r="AU3" i="13"/>
  <c r="BY3" i="13" l="1"/>
  <c r="BY12" i="13"/>
  <c r="O23" i="15" l="1"/>
  <c r="P11" i="15"/>
  <c r="Q11" i="15"/>
  <c r="O11" i="15"/>
  <c r="Q10" i="15"/>
  <c r="P10" i="15"/>
  <c r="O10" i="15"/>
  <c r="P9" i="15"/>
  <c r="Q9" i="15"/>
  <c r="O9" i="15"/>
  <c r="P26" i="15" l="1"/>
  <c r="Q26" i="15"/>
  <c r="O26" i="15"/>
  <c r="P25" i="15"/>
  <c r="Q25" i="15"/>
  <c r="P24" i="15"/>
  <c r="Q24" i="15"/>
  <c r="O25" i="15"/>
  <c r="O24" i="15"/>
  <c r="Q23" i="15"/>
  <c r="P8" i="15"/>
  <c r="Q8" i="15"/>
  <c r="O8" i="15"/>
  <c r="P6" i="15"/>
  <c r="Q6" i="15"/>
  <c r="O6" i="15"/>
  <c r="P5" i="15"/>
  <c r="Q5" i="15"/>
  <c r="O5" i="15"/>
  <c r="F19" i="15"/>
  <c r="F18" i="15"/>
  <c r="F17" i="15"/>
  <c r="H9" i="15"/>
  <c r="J11" i="15"/>
  <c r="J10" i="15"/>
  <c r="J9" i="15"/>
  <c r="H11" i="15"/>
  <c r="H10" i="15"/>
  <c r="E6" i="15"/>
  <c r="E7" i="15"/>
  <c r="E5" i="15"/>
  <c r="F7" i="15"/>
  <c r="F6" i="15"/>
  <c r="F10" i="15" s="1"/>
  <c r="F5" i="15"/>
  <c r="H21" i="14"/>
  <c r="H20" i="14"/>
  <c r="H19" i="14"/>
  <c r="D4" i="14"/>
  <c r="D5" i="14"/>
  <c r="D6" i="14"/>
  <c r="D7" i="14"/>
  <c r="D8" i="14"/>
  <c r="D9" i="14"/>
  <c r="D10" i="14"/>
  <c r="D11" i="14"/>
  <c r="D16" i="14"/>
  <c r="F16" i="14" s="1"/>
  <c r="D17" i="14"/>
  <c r="D18" i="14"/>
  <c r="D19" i="14"/>
  <c r="D20" i="14"/>
  <c r="D21" i="14"/>
  <c r="D22" i="14"/>
  <c r="D23" i="14"/>
  <c r="D24" i="14"/>
  <c r="D29" i="14"/>
  <c r="I21" i="14" s="1"/>
  <c r="D30" i="14"/>
  <c r="D31" i="14"/>
  <c r="D32" i="14"/>
  <c r="D33" i="14"/>
  <c r="D34" i="14"/>
  <c r="D35" i="14"/>
  <c r="D36" i="14"/>
  <c r="D37" i="14"/>
  <c r="D3" i="14"/>
  <c r="F3" i="14" s="1"/>
  <c r="F4" i="14" s="1"/>
  <c r="I19" i="14" s="1"/>
  <c r="F17" i="14" l="1"/>
  <c r="I20" i="14" s="1"/>
  <c r="F11" i="15"/>
  <c r="F9" i="15"/>
  <c r="BS13" i="13"/>
  <c r="BU39" i="13"/>
  <c r="BS40" i="13" s="1"/>
  <c r="BU26" i="13"/>
  <c r="BU13" i="13"/>
  <c r="BW29" i="13"/>
  <c r="BU29" i="13"/>
  <c r="BV29" i="13"/>
  <c r="BW16" i="13"/>
  <c r="BV16" i="13"/>
  <c r="BU16" i="13"/>
  <c r="BV17" i="13"/>
  <c r="BV18" i="13"/>
  <c r="BV19" i="13"/>
  <c r="BV20" i="13"/>
  <c r="BV21" i="13"/>
  <c r="BV22" i="13"/>
  <c r="BV23" i="13"/>
  <c r="BV30" i="13"/>
  <c r="BV31" i="13"/>
  <c r="BV32" i="13"/>
  <c r="BV33" i="13"/>
  <c r="BV34" i="13"/>
  <c r="BV35" i="13"/>
  <c r="BV36" i="13"/>
  <c r="BX4" i="13"/>
  <c r="BW4" i="13"/>
  <c r="BW3" i="13"/>
  <c r="BV3" i="13"/>
  <c r="BV4" i="13"/>
  <c r="BV5" i="13"/>
  <c r="BV6" i="13"/>
  <c r="BV7" i="13"/>
  <c r="BV8" i="13"/>
  <c r="BV9" i="13"/>
  <c r="BV10" i="13"/>
  <c r="BU3" i="13"/>
  <c r="BW31" i="13"/>
  <c r="BU30" i="13"/>
  <c r="BU31" i="13"/>
  <c r="BU32" i="13"/>
  <c r="BU33" i="13"/>
  <c r="BU34" i="13"/>
  <c r="BU35" i="13"/>
  <c r="BU36" i="13"/>
  <c r="BU37" i="13"/>
  <c r="BU24" i="13"/>
  <c r="BU4" i="13"/>
  <c r="BU5" i="13"/>
  <c r="BU6" i="13"/>
  <c r="BU7" i="13"/>
  <c r="BU8" i="13"/>
  <c r="BU9" i="13"/>
  <c r="BU10" i="13"/>
  <c r="BU11" i="13"/>
  <c r="BS30" i="13"/>
  <c r="BS31" i="13"/>
  <c r="BS32" i="13"/>
  <c r="BS33" i="13"/>
  <c r="BS34" i="13"/>
  <c r="BS35" i="13"/>
  <c r="BT35" i="13" s="1"/>
  <c r="BW35" i="13" s="1"/>
  <c r="BX35" i="13" s="1"/>
  <c r="BY35" i="13" s="1"/>
  <c r="BS36" i="13"/>
  <c r="BS37" i="13"/>
  <c r="BS29" i="13"/>
  <c r="BR30" i="13"/>
  <c r="BR31" i="13"/>
  <c r="BR32" i="13"/>
  <c r="BR33" i="13"/>
  <c r="BR34" i="13"/>
  <c r="BR35" i="13"/>
  <c r="BR36" i="13"/>
  <c r="BR37" i="13"/>
  <c r="BR29" i="13"/>
  <c r="BO39" i="13"/>
  <c r="BS39" i="13"/>
  <c r="BN38" i="13"/>
  <c r="BS24" i="13"/>
  <c r="BT24" i="13" s="1"/>
  <c r="BS17" i="13"/>
  <c r="BS18" i="13"/>
  <c r="BS19" i="13"/>
  <c r="BS20" i="13"/>
  <c r="BS21" i="13"/>
  <c r="BS22" i="13"/>
  <c r="BS23" i="13"/>
  <c r="BS16" i="13"/>
  <c r="BR17" i="13"/>
  <c r="BR18" i="13"/>
  <c r="BR19" i="13"/>
  <c r="BR20" i="13"/>
  <c r="BR21" i="13"/>
  <c r="BR22" i="13"/>
  <c r="BR23" i="13"/>
  <c r="BR24" i="13"/>
  <c r="BR16" i="13"/>
  <c r="BS26" i="13"/>
  <c r="BO26" i="13"/>
  <c r="BO13" i="13"/>
  <c r="BN25" i="13"/>
  <c r="BT37" i="13"/>
  <c r="BM37" i="13"/>
  <c r="BP37" i="13" s="1"/>
  <c r="BQ37" i="13" s="1"/>
  <c r="BM36" i="13"/>
  <c r="BP36" i="13" s="1"/>
  <c r="BQ36" i="13" s="1"/>
  <c r="BM35" i="13"/>
  <c r="BP35" i="13" s="1"/>
  <c r="BQ35" i="13" s="1"/>
  <c r="BM34" i="13"/>
  <c r="BP34" i="13" s="1"/>
  <c r="BQ34" i="13" s="1"/>
  <c r="BM33" i="13"/>
  <c r="BP33" i="13" s="1"/>
  <c r="BQ33" i="13" s="1"/>
  <c r="BM32" i="13"/>
  <c r="BP32" i="13" s="1"/>
  <c r="BQ32" i="13" s="1"/>
  <c r="BM31" i="13"/>
  <c r="BP31" i="13" s="1"/>
  <c r="BQ31" i="13" s="1"/>
  <c r="BM30" i="13"/>
  <c r="BP30" i="13" s="1"/>
  <c r="BQ30" i="13" s="1"/>
  <c r="BP29" i="13"/>
  <c r="BM29" i="13"/>
  <c r="BO29" i="13" s="1"/>
  <c r="BS27" i="13"/>
  <c r="BM24" i="13"/>
  <c r="BP24" i="13" s="1"/>
  <c r="BQ24" i="13" s="1"/>
  <c r="BM23" i="13"/>
  <c r="BP23" i="13" s="1"/>
  <c r="BQ23" i="13" s="1"/>
  <c r="BM22" i="13"/>
  <c r="BP22" i="13" s="1"/>
  <c r="BQ22" i="13" s="1"/>
  <c r="BP21" i="13"/>
  <c r="BQ21" i="13" s="1"/>
  <c r="BM21" i="13"/>
  <c r="BO21" i="13" s="1"/>
  <c r="BM20" i="13"/>
  <c r="BO20" i="13" s="1"/>
  <c r="BT19" i="13"/>
  <c r="BM19" i="13"/>
  <c r="BO19" i="13" s="1"/>
  <c r="BM18" i="13"/>
  <c r="BP18" i="13" s="1"/>
  <c r="BM17" i="13"/>
  <c r="BO17" i="13" s="1"/>
  <c r="BP16" i="13"/>
  <c r="BQ16" i="13" s="1"/>
  <c r="BO16" i="13"/>
  <c r="BM16" i="13"/>
  <c r="BO3" i="13"/>
  <c r="BQ3" i="13"/>
  <c r="BS3" i="13"/>
  <c r="BP3" i="13"/>
  <c r="BM3" i="13"/>
  <c r="BS4" i="13"/>
  <c r="BS6" i="13"/>
  <c r="BS7" i="13"/>
  <c r="BS10" i="13"/>
  <c r="BR4" i="13"/>
  <c r="BT4" i="13" s="1"/>
  <c r="BY4" i="13" s="1"/>
  <c r="BR6" i="13"/>
  <c r="BT6" i="13" s="1"/>
  <c r="BW6" i="13" s="1"/>
  <c r="BX6" i="13" s="1"/>
  <c r="BY6" i="13" s="1"/>
  <c r="BR7" i="13"/>
  <c r="BT7" i="13" s="1"/>
  <c r="BW7" i="13" s="1"/>
  <c r="BX7" i="13" s="1"/>
  <c r="BY7" i="13" s="1"/>
  <c r="BR10" i="13"/>
  <c r="BT10" i="13" s="1"/>
  <c r="BW10" i="13" s="1"/>
  <c r="BX10" i="13" s="1"/>
  <c r="BY10" i="13" s="1"/>
  <c r="BO14" i="13"/>
  <c r="BQ13" i="13" s="1"/>
  <c r="BQ4" i="13"/>
  <c r="BQ5" i="13"/>
  <c r="BQ6" i="13"/>
  <c r="BQ7" i="13"/>
  <c r="BQ8" i="13"/>
  <c r="BQ9" i="13"/>
  <c r="BQ10" i="13"/>
  <c r="BQ11" i="13"/>
  <c r="BP4" i="13"/>
  <c r="BP5" i="13"/>
  <c r="BP6" i="13"/>
  <c r="BP7" i="13"/>
  <c r="BP8" i="13"/>
  <c r="BP9" i="13"/>
  <c r="BP10" i="13"/>
  <c r="BP11" i="13"/>
  <c r="BO4" i="13"/>
  <c r="BO5" i="13"/>
  <c r="BO6" i="13"/>
  <c r="BO7" i="13"/>
  <c r="BO8" i="13"/>
  <c r="BO9" i="13"/>
  <c r="BO10" i="13"/>
  <c r="BO11" i="13"/>
  <c r="BN12" i="13"/>
  <c r="BM4" i="13"/>
  <c r="BM5" i="13"/>
  <c r="BM6" i="13"/>
  <c r="BM7" i="13"/>
  <c r="BM8" i="13"/>
  <c r="BM9" i="13"/>
  <c r="BM10" i="13"/>
  <c r="BM11" i="13"/>
  <c r="BW19" i="13" l="1"/>
  <c r="BX19" i="13" s="1"/>
  <c r="BY19" i="13" s="1"/>
  <c r="BU19" i="13"/>
  <c r="BO40" i="13"/>
  <c r="BQ39" i="13" s="1"/>
  <c r="BQ29" i="13"/>
  <c r="BO32" i="13"/>
  <c r="BT29" i="13"/>
  <c r="BX29" i="13" s="1"/>
  <c r="BY29" i="13" s="1"/>
  <c r="BO37" i="13"/>
  <c r="BT33" i="13"/>
  <c r="BW33" i="13" s="1"/>
  <c r="BX33" i="13" s="1"/>
  <c r="BY33" i="13" s="1"/>
  <c r="BO31" i="13"/>
  <c r="BO35" i="13"/>
  <c r="BR5" i="13"/>
  <c r="BS5" i="13"/>
  <c r="BT22" i="13"/>
  <c r="BT17" i="13"/>
  <c r="BT20" i="13"/>
  <c r="BR11" i="13"/>
  <c r="BT11" i="13" s="1"/>
  <c r="BS11" i="13"/>
  <c r="BT23" i="13"/>
  <c r="BR9" i="13"/>
  <c r="BT9" i="13" s="1"/>
  <c r="BW9" i="13" s="1"/>
  <c r="BX9" i="13" s="1"/>
  <c r="BY9" i="13" s="1"/>
  <c r="BS9" i="13"/>
  <c r="BR8" i="13"/>
  <c r="BS8" i="13"/>
  <c r="BR3" i="13"/>
  <c r="BT3" i="13" s="1"/>
  <c r="BT16" i="13"/>
  <c r="BX16" i="13" s="1"/>
  <c r="BY16" i="13" s="1"/>
  <c r="BT21" i="13"/>
  <c r="BT31" i="13"/>
  <c r="BX31" i="13" s="1"/>
  <c r="BY31" i="13" s="1"/>
  <c r="BP17" i="13"/>
  <c r="BQ17" i="13" s="1"/>
  <c r="BO24" i="13"/>
  <c r="BT18" i="13"/>
  <c r="BO30" i="13"/>
  <c r="BO33" i="13"/>
  <c r="BO36" i="13"/>
  <c r="BO34" i="13"/>
  <c r="BO27" i="13"/>
  <c r="BQ26" i="13" s="1"/>
  <c r="BQ18" i="13"/>
  <c r="BP19" i="13"/>
  <c r="BQ19" i="13" s="1"/>
  <c r="BO22" i="13"/>
  <c r="BP20" i="13"/>
  <c r="BQ20" i="13" s="1"/>
  <c r="BO23" i="13"/>
  <c r="BO18" i="13"/>
  <c r="AU30" i="13"/>
  <c r="AU31" i="13"/>
  <c r="AU32" i="13"/>
  <c r="AU33" i="13"/>
  <c r="AU34" i="13"/>
  <c r="AU35" i="13"/>
  <c r="AU36" i="13"/>
  <c r="AU37" i="13"/>
  <c r="AU29" i="13"/>
  <c r="AT29" i="13"/>
  <c r="AU17" i="13"/>
  <c r="AU18" i="13"/>
  <c r="AU19" i="13"/>
  <c r="AU20" i="13"/>
  <c r="AU21" i="13"/>
  <c r="AU22" i="13"/>
  <c r="AU23" i="13"/>
  <c r="AU24" i="13"/>
  <c r="AU16" i="13"/>
  <c r="AT16" i="13"/>
  <c r="AU4" i="13"/>
  <c r="AU5" i="13"/>
  <c r="AU6" i="13"/>
  <c r="AU7" i="13"/>
  <c r="AU8" i="13"/>
  <c r="AU9" i="13"/>
  <c r="AU10" i="13"/>
  <c r="AU11" i="13"/>
  <c r="AT3" i="13"/>
  <c r="AT35" i="13"/>
  <c r="AT30" i="13"/>
  <c r="AT31" i="13"/>
  <c r="AT32" i="13"/>
  <c r="AT33" i="13"/>
  <c r="AT34" i="13"/>
  <c r="AT36" i="13"/>
  <c r="AT37" i="13"/>
  <c r="AT24" i="13"/>
  <c r="AT17" i="13"/>
  <c r="AT18" i="13"/>
  <c r="AT19" i="13"/>
  <c r="AT20" i="13"/>
  <c r="AT21" i="13"/>
  <c r="AT22" i="13"/>
  <c r="AT23" i="13"/>
  <c r="AT4" i="13"/>
  <c r="AT5" i="13"/>
  <c r="AT6" i="13"/>
  <c r="AT7" i="13"/>
  <c r="AT8" i="13"/>
  <c r="AT9" i="13"/>
  <c r="AT10" i="13"/>
  <c r="AT11" i="13"/>
  <c r="AS30" i="13"/>
  <c r="AS31" i="13"/>
  <c r="AS32" i="13"/>
  <c r="AS33" i="13"/>
  <c r="AS34" i="13"/>
  <c r="AS35" i="13"/>
  <c r="AS36" i="13"/>
  <c r="AS37" i="13"/>
  <c r="AS29" i="13"/>
  <c r="AS17" i="13"/>
  <c r="AS18" i="13"/>
  <c r="AS19" i="13"/>
  <c r="AS20" i="13"/>
  <c r="AS21" i="13"/>
  <c r="AS22" i="13"/>
  <c r="AS23" i="13"/>
  <c r="AS24" i="13"/>
  <c r="AS16" i="13"/>
  <c r="AS4" i="13"/>
  <c r="AS5" i="13"/>
  <c r="AS6" i="13"/>
  <c r="AS7" i="13"/>
  <c r="AS8" i="13"/>
  <c r="AS9" i="13"/>
  <c r="AS10" i="13"/>
  <c r="AS11" i="13"/>
  <c r="AS3" i="13"/>
  <c r="AP38" i="13"/>
  <c r="AP25" i="13"/>
  <c r="AP12" i="13"/>
  <c r="AQ4" i="13"/>
  <c r="AQ5" i="13"/>
  <c r="AQ6" i="13"/>
  <c r="AQ7" i="13"/>
  <c r="AQ8" i="13"/>
  <c r="AQ9" i="13"/>
  <c r="AQ10" i="13"/>
  <c r="AQ11" i="13"/>
  <c r="AQ16" i="13"/>
  <c r="AQ17" i="13"/>
  <c r="AQ18" i="13"/>
  <c r="AQ19" i="13"/>
  <c r="AQ20" i="13"/>
  <c r="AQ21" i="13"/>
  <c r="AQ22" i="13"/>
  <c r="AQ23" i="13"/>
  <c r="AQ24" i="13"/>
  <c r="AQ29" i="13"/>
  <c r="AQ30" i="13"/>
  <c r="AQ31" i="13"/>
  <c r="AQ32" i="13"/>
  <c r="AQ33" i="13"/>
  <c r="AQ34" i="13"/>
  <c r="AQ35" i="13"/>
  <c r="AQ36" i="13"/>
  <c r="AQ37" i="13"/>
  <c r="AQ3" i="13"/>
  <c r="Z32" i="13"/>
  <c r="W32" i="13"/>
  <c r="U29" i="13"/>
  <c r="T32" i="13"/>
  <c r="T33" i="13" s="1"/>
  <c r="T34" i="13" s="1"/>
  <c r="T35" i="13" s="1"/>
  <c r="T36" i="13" s="1"/>
  <c r="T37" i="13" s="1"/>
  <c r="T38" i="13" s="1"/>
  <c r="T39" i="13" s="1"/>
  <c r="T40" i="13" s="1"/>
  <c r="CC39" i="1"/>
  <c r="CC38" i="1"/>
  <c r="CA39" i="1"/>
  <c r="CA38" i="1"/>
  <c r="BY39" i="1"/>
  <c r="BY38" i="1"/>
  <c r="U24" i="13"/>
  <c r="U26" i="13" s="1"/>
  <c r="Y29" i="13"/>
  <c r="W29" i="13"/>
  <c r="W33" i="13" s="1"/>
  <c r="W34" i="13" s="1"/>
  <c r="W35" i="13" s="1"/>
  <c r="W36" i="13" s="1"/>
  <c r="W37" i="13" s="1"/>
  <c r="W38" i="13" s="1"/>
  <c r="W39" i="13" s="1"/>
  <c r="W40" i="13" s="1"/>
  <c r="Y28" i="13"/>
  <c r="W28" i="13"/>
  <c r="U28" i="13"/>
  <c r="Y24" i="13"/>
  <c r="Y27" i="13" s="1"/>
  <c r="W24" i="13"/>
  <c r="W26" i="13" s="1"/>
  <c r="AT39" i="1"/>
  <c r="AV39" i="1"/>
  <c r="CA36" i="1"/>
  <c r="AV37" i="1"/>
  <c r="AT37" i="1"/>
  <c r="BY36" i="1"/>
  <c r="CC36" i="1"/>
  <c r="BU22" i="13" l="1"/>
  <c r="BW22" i="13" s="1"/>
  <c r="BX22" i="13" s="1"/>
  <c r="BY22" i="13" s="1"/>
  <c r="BU18" i="13"/>
  <c r="BW18" i="13" s="1"/>
  <c r="BX18" i="13" s="1"/>
  <c r="BY18" i="13" s="1"/>
  <c r="BU20" i="13"/>
  <c r="BW20" i="13" s="1"/>
  <c r="BX20" i="13" s="1"/>
  <c r="BY20" i="13" s="1"/>
  <c r="BU17" i="13"/>
  <c r="BW17" i="13" s="1"/>
  <c r="BX17" i="13" s="1"/>
  <c r="BY17" i="13" s="1"/>
  <c r="BU23" i="13"/>
  <c r="BW23" i="13" s="1"/>
  <c r="BX23" i="13" s="1"/>
  <c r="BY23" i="13" s="1"/>
  <c r="BU21" i="13"/>
  <c r="BW21" i="13" s="1"/>
  <c r="BX21" i="13" s="1"/>
  <c r="BY21" i="13" s="1"/>
  <c r="BT36" i="13"/>
  <c r="BW36" i="13" s="1"/>
  <c r="BX36" i="13" s="1"/>
  <c r="BY36" i="13" s="1"/>
  <c r="BT32" i="13"/>
  <c r="BW32" i="13" s="1"/>
  <c r="BX32" i="13" s="1"/>
  <c r="BY32" i="13" s="1"/>
  <c r="BT8" i="13"/>
  <c r="BW8" i="13" s="1"/>
  <c r="BX8" i="13" s="1"/>
  <c r="BY8" i="13" s="1"/>
  <c r="BT5" i="13"/>
  <c r="BW5" i="13" s="1"/>
  <c r="BX5" i="13" s="1"/>
  <c r="BY5" i="13" s="1"/>
  <c r="BT30" i="13"/>
  <c r="BW30" i="13" s="1"/>
  <c r="BX30" i="13" s="1"/>
  <c r="BY30" i="13" s="1"/>
  <c r="BT34" i="13"/>
  <c r="BW34" i="13" s="1"/>
  <c r="BX34" i="13" s="1"/>
  <c r="BY34" i="13" s="1"/>
  <c r="Z33" i="13"/>
  <c r="Z34" i="13" s="1"/>
  <c r="Z35" i="13" s="1"/>
  <c r="Z36" i="13" s="1"/>
  <c r="Z37" i="13" s="1"/>
  <c r="Z38" i="13" s="1"/>
  <c r="Z39" i="13" s="1"/>
  <c r="Z40" i="13" s="1"/>
  <c r="U32" i="13"/>
  <c r="U33" i="13" s="1"/>
  <c r="U34" i="13" s="1"/>
  <c r="U35" i="13" s="1"/>
  <c r="U36" i="13" s="1"/>
  <c r="U37" i="13" s="1"/>
  <c r="U38" i="13" s="1"/>
  <c r="U39" i="13" s="1"/>
  <c r="U40" i="13" s="1"/>
  <c r="X32" i="13"/>
  <c r="X33" i="13" s="1"/>
  <c r="X34" i="13" s="1"/>
  <c r="X35" i="13" s="1"/>
  <c r="X36" i="13" s="1"/>
  <c r="X37" i="13" s="1"/>
  <c r="X38" i="13" s="1"/>
  <c r="X39" i="13" s="1"/>
  <c r="X40" i="13" s="1"/>
  <c r="U27" i="13"/>
  <c r="W27" i="13"/>
  <c r="Y26" i="13"/>
  <c r="AA32" i="13"/>
  <c r="AA33" i="13" s="1"/>
  <c r="AA34" i="13" s="1"/>
  <c r="AA35" i="13" s="1"/>
  <c r="AA36" i="13" s="1"/>
  <c r="AA37" i="13" s="1"/>
  <c r="AA38" i="13" s="1"/>
  <c r="AA39" i="13" s="1"/>
  <c r="AA40" i="13" s="1"/>
  <c r="BY25" i="13" l="1"/>
  <c r="BY38" i="13"/>
  <c r="K18" i="13" l="1"/>
  <c r="K21" i="13" s="1"/>
  <c r="I18" i="13"/>
  <c r="I21" i="13" s="1"/>
  <c r="G18" i="13"/>
  <c r="G21" i="13" s="1"/>
  <c r="G20" i="13" l="1"/>
  <c r="I20" i="13"/>
  <c r="K20" i="13"/>
  <c r="BX3" i="13" l="1"/>
  <c r="AX37" i="1"/>
  <c r="J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4" i="12"/>
  <c r="L4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F4" i="12"/>
  <c r="H4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Z4" i="1"/>
  <c r="AT40" i="1" l="1"/>
  <c r="AV40" i="1"/>
  <c r="AX39" i="1"/>
  <c r="AX40" i="1"/>
  <c r="F4" i="1"/>
  <c r="W2" i="1" l="1"/>
  <c r="M2" i="1"/>
  <c r="C2" i="1"/>
  <c r="W1" i="1"/>
  <c r="M1" i="1"/>
  <c r="C1" i="1"/>
  <c r="AB276" i="1"/>
  <c r="AA276" i="1"/>
  <c r="Z276" i="1"/>
  <c r="Y276" i="1"/>
  <c r="AB275" i="1"/>
  <c r="AA275" i="1"/>
  <c r="Z275" i="1"/>
  <c r="Y275" i="1"/>
  <c r="AB274" i="1"/>
  <c r="AA274" i="1"/>
  <c r="Z274" i="1"/>
  <c r="Y274" i="1"/>
  <c r="AB273" i="1"/>
  <c r="AA273" i="1"/>
  <c r="Z273" i="1"/>
  <c r="Y273" i="1"/>
  <c r="AB272" i="1"/>
  <c r="AA272" i="1"/>
  <c r="Z272" i="1"/>
  <c r="Y272" i="1"/>
  <c r="AB271" i="1"/>
  <c r="AA271" i="1"/>
  <c r="Z271" i="1"/>
  <c r="Y271" i="1"/>
  <c r="AB270" i="1"/>
  <c r="AA270" i="1"/>
  <c r="Z270" i="1"/>
  <c r="Y270" i="1"/>
  <c r="AB269" i="1"/>
  <c r="AA269" i="1"/>
  <c r="Z269" i="1"/>
  <c r="Y269" i="1"/>
  <c r="AB268" i="1"/>
  <c r="AA268" i="1"/>
  <c r="Z268" i="1"/>
  <c r="Y268" i="1"/>
  <c r="AB267" i="1"/>
  <c r="AA267" i="1"/>
  <c r="Z267" i="1"/>
  <c r="Y267" i="1"/>
  <c r="AB266" i="1"/>
  <c r="AA266" i="1"/>
  <c r="Z266" i="1"/>
  <c r="Y266" i="1"/>
  <c r="AB265" i="1"/>
  <c r="AA265" i="1"/>
  <c r="Z265" i="1"/>
  <c r="Y265" i="1"/>
  <c r="AB264" i="1"/>
  <c r="AA264" i="1"/>
  <c r="Z264" i="1"/>
  <c r="Y264" i="1"/>
  <c r="AB263" i="1"/>
  <c r="AA263" i="1"/>
  <c r="Z263" i="1"/>
  <c r="Y263" i="1"/>
  <c r="AB262" i="1"/>
  <c r="AA262" i="1"/>
  <c r="Z262" i="1"/>
  <c r="Y262" i="1"/>
  <c r="AB261" i="1"/>
  <c r="AA261" i="1"/>
  <c r="Z261" i="1"/>
  <c r="Y261" i="1"/>
  <c r="AB260" i="1"/>
  <c r="AA260" i="1"/>
  <c r="Z260" i="1"/>
  <c r="Y260" i="1"/>
  <c r="AB259" i="1"/>
  <c r="AA259" i="1"/>
  <c r="Z259" i="1"/>
  <c r="Y259" i="1"/>
  <c r="AB258" i="1"/>
  <c r="AA258" i="1"/>
  <c r="Z258" i="1"/>
  <c r="Y258" i="1"/>
  <c r="AB257" i="1"/>
  <c r="AA257" i="1"/>
  <c r="Z257" i="1"/>
  <c r="Y257" i="1"/>
  <c r="AB256" i="1"/>
  <c r="AA256" i="1"/>
  <c r="Z256" i="1"/>
  <c r="Y256" i="1"/>
  <c r="AB255" i="1"/>
  <c r="AA255" i="1"/>
  <c r="Z255" i="1"/>
  <c r="Y255" i="1"/>
  <c r="AB254" i="1"/>
  <c r="AA254" i="1"/>
  <c r="Z254" i="1"/>
  <c r="Y254" i="1"/>
  <c r="AB253" i="1"/>
  <c r="AA253" i="1"/>
  <c r="Z253" i="1"/>
  <c r="Y253" i="1"/>
  <c r="AB252" i="1"/>
  <c r="AA252" i="1"/>
  <c r="Z252" i="1"/>
  <c r="Y252" i="1"/>
  <c r="AB251" i="1"/>
  <c r="AA251" i="1"/>
  <c r="Z251" i="1"/>
  <c r="Y251" i="1"/>
  <c r="AB250" i="1"/>
  <c r="AA250" i="1"/>
  <c r="Z250" i="1"/>
  <c r="Y250" i="1"/>
  <c r="AB249" i="1"/>
  <c r="AA249" i="1"/>
  <c r="Z249" i="1"/>
  <c r="Y249" i="1"/>
  <c r="AB248" i="1"/>
  <c r="AA248" i="1"/>
  <c r="Z248" i="1"/>
  <c r="Y248" i="1"/>
  <c r="AB247" i="1"/>
  <c r="AA247" i="1"/>
  <c r="Z247" i="1"/>
  <c r="Y247" i="1"/>
  <c r="AB246" i="1"/>
  <c r="AA246" i="1"/>
  <c r="Z246" i="1"/>
  <c r="Y246" i="1"/>
  <c r="AB245" i="1"/>
  <c r="AA245" i="1"/>
  <c r="Z245" i="1"/>
  <c r="Y245" i="1"/>
  <c r="AB244" i="1"/>
  <c r="AA244" i="1"/>
  <c r="Z244" i="1"/>
  <c r="Y244" i="1"/>
  <c r="AB243" i="1"/>
  <c r="AA243" i="1"/>
  <c r="Z243" i="1"/>
  <c r="Y243" i="1"/>
  <c r="AB242" i="1"/>
  <c r="AA242" i="1"/>
  <c r="Z242" i="1"/>
  <c r="Y242" i="1"/>
  <c r="AB241" i="1"/>
  <c r="AA241" i="1"/>
  <c r="Z241" i="1"/>
  <c r="Y241" i="1"/>
  <c r="AB240" i="1"/>
  <c r="AA240" i="1"/>
  <c r="Z240" i="1"/>
  <c r="Y240" i="1"/>
  <c r="AB239" i="1"/>
  <c r="AA239" i="1"/>
  <c r="Z239" i="1"/>
  <c r="Y239" i="1"/>
  <c r="AB238" i="1"/>
  <c r="AA238" i="1"/>
  <c r="Z238" i="1"/>
  <c r="Y238" i="1"/>
  <c r="AB237" i="1"/>
  <c r="AA237" i="1"/>
  <c r="Z237" i="1"/>
  <c r="Y237" i="1"/>
  <c r="AB236" i="1"/>
  <c r="AA236" i="1"/>
  <c r="Z236" i="1"/>
  <c r="Y236" i="1"/>
  <c r="AB235" i="1"/>
  <c r="AA235" i="1"/>
  <c r="Z235" i="1"/>
  <c r="Y235" i="1"/>
  <c r="AB234" i="1"/>
  <c r="AA234" i="1"/>
  <c r="Z234" i="1"/>
  <c r="Y234" i="1"/>
  <c r="AB233" i="1"/>
  <c r="AA233" i="1"/>
  <c r="Z233" i="1"/>
  <c r="Y233" i="1"/>
  <c r="AB232" i="1"/>
  <c r="AA232" i="1"/>
  <c r="Z232" i="1"/>
  <c r="Y232" i="1"/>
  <c r="AB231" i="1"/>
  <c r="AA231" i="1"/>
  <c r="Z231" i="1"/>
  <c r="Y231" i="1"/>
  <c r="AB230" i="1"/>
  <c r="AA230" i="1"/>
  <c r="Z230" i="1"/>
  <c r="Y230" i="1"/>
  <c r="AB229" i="1"/>
  <c r="AA229" i="1"/>
  <c r="Z229" i="1"/>
  <c r="Y229" i="1"/>
  <c r="AB228" i="1"/>
  <c r="AA228" i="1"/>
  <c r="Z228" i="1"/>
  <c r="Y228" i="1"/>
  <c r="AB227" i="1"/>
  <c r="AA227" i="1"/>
  <c r="Z227" i="1"/>
  <c r="Y227" i="1"/>
  <c r="AB226" i="1"/>
  <c r="AA226" i="1"/>
  <c r="Z226" i="1"/>
  <c r="Y226" i="1"/>
  <c r="AB225" i="1"/>
  <c r="AA225" i="1"/>
  <c r="Z225" i="1"/>
  <c r="Y225" i="1"/>
  <c r="AB224" i="1"/>
  <c r="AA224" i="1"/>
  <c r="Z224" i="1"/>
  <c r="Y224" i="1"/>
  <c r="AB223" i="1"/>
  <c r="AA223" i="1"/>
  <c r="Z223" i="1"/>
  <c r="Y223" i="1"/>
  <c r="AB222" i="1"/>
  <c r="AA222" i="1"/>
  <c r="Z222" i="1"/>
  <c r="Y222" i="1"/>
  <c r="AB221" i="1"/>
  <c r="AA221" i="1"/>
  <c r="Z221" i="1"/>
  <c r="Y221" i="1"/>
  <c r="AB220" i="1"/>
  <c r="AA220" i="1"/>
  <c r="Z220" i="1"/>
  <c r="Y220" i="1"/>
  <c r="AB219" i="1"/>
  <c r="AA219" i="1"/>
  <c r="Z219" i="1"/>
  <c r="Y219" i="1"/>
  <c r="AB218" i="1"/>
  <c r="AA218" i="1"/>
  <c r="Z218" i="1"/>
  <c r="Y218" i="1"/>
  <c r="AB217" i="1"/>
  <c r="AA217" i="1"/>
  <c r="Z217" i="1"/>
  <c r="Y217" i="1"/>
  <c r="AB216" i="1"/>
  <c r="AA216" i="1"/>
  <c r="Z216" i="1"/>
  <c r="Y216" i="1"/>
  <c r="AB215" i="1"/>
  <c r="AA215" i="1"/>
  <c r="Z215" i="1"/>
  <c r="Y215" i="1"/>
  <c r="AB214" i="1"/>
  <c r="AA214" i="1"/>
  <c r="Z214" i="1"/>
  <c r="Y214" i="1"/>
  <c r="AB213" i="1"/>
  <c r="AA213" i="1"/>
  <c r="Z213" i="1"/>
  <c r="Y213" i="1"/>
  <c r="AB212" i="1"/>
  <c r="AA212" i="1"/>
  <c r="Z212" i="1"/>
  <c r="Y212" i="1"/>
  <c r="AB211" i="1"/>
  <c r="AA211" i="1"/>
  <c r="Z211" i="1"/>
  <c r="Y211" i="1"/>
  <c r="AB210" i="1"/>
  <c r="AA210" i="1"/>
  <c r="Z210" i="1"/>
  <c r="Y210" i="1"/>
  <c r="AB209" i="1"/>
  <c r="AA209" i="1"/>
  <c r="Z209" i="1"/>
  <c r="Y209" i="1"/>
  <c r="AB208" i="1"/>
  <c r="AA208" i="1"/>
  <c r="Z208" i="1"/>
  <c r="Y208" i="1"/>
  <c r="AB207" i="1"/>
  <c r="AA207" i="1"/>
  <c r="Z207" i="1"/>
  <c r="Y207" i="1"/>
  <c r="AB206" i="1"/>
  <c r="AA206" i="1"/>
  <c r="Z206" i="1"/>
  <c r="Y206" i="1"/>
  <c r="AB205" i="1"/>
  <c r="AA205" i="1"/>
  <c r="Z205" i="1"/>
  <c r="Y205" i="1"/>
  <c r="AB204" i="1"/>
  <c r="AA204" i="1"/>
  <c r="Z204" i="1"/>
  <c r="Y204" i="1"/>
  <c r="AB203" i="1"/>
  <c r="AA203" i="1"/>
  <c r="Z203" i="1"/>
  <c r="Y203" i="1"/>
  <c r="AB202" i="1"/>
  <c r="AA202" i="1"/>
  <c r="Z202" i="1"/>
  <c r="Y202" i="1"/>
  <c r="AB201" i="1"/>
  <c r="AA201" i="1"/>
  <c r="Z201" i="1"/>
  <c r="Y201" i="1"/>
  <c r="AB200" i="1"/>
  <c r="AA200" i="1"/>
  <c r="Z200" i="1"/>
  <c r="Y200" i="1"/>
  <c r="AB199" i="1"/>
  <c r="AA199" i="1"/>
  <c r="Z199" i="1"/>
  <c r="Y199" i="1"/>
  <c r="AB198" i="1"/>
  <c r="AA198" i="1"/>
  <c r="Z198" i="1"/>
  <c r="Y198" i="1"/>
  <c r="AB197" i="1"/>
  <c r="AA197" i="1"/>
  <c r="Z197" i="1"/>
  <c r="Y197" i="1"/>
  <c r="AB196" i="1"/>
  <c r="AA196" i="1"/>
  <c r="Z196" i="1"/>
  <c r="Y196" i="1"/>
  <c r="AB195" i="1"/>
  <c r="AA195" i="1"/>
  <c r="Z195" i="1"/>
  <c r="Y195" i="1"/>
  <c r="AB194" i="1"/>
  <c r="AA194" i="1"/>
  <c r="Z194" i="1"/>
  <c r="Y194" i="1"/>
  <c r="AB193" i="1"/>
  <c r="AA193" i="1"/>
  <c r="Z193" i="1"/>
  <c r="Y193" i="1"/>
  <c r="AB192" i="1"/>
  <c r="AA192" i="1"/>
  <c r="Z192" i="1"/>
  <c r="Y192" i="1"/>
  <c r="AB191" i="1"/>
  <c r="AA191" i="1"/>
  <c r="Z191" i="1"/>
  <c r="Y191" i="1"/>
  <c r="AB190" i="1"/>
  <c r="AA190" i="1"/>
  <c r="Z190" i="1"/>
  <c r="Y190" i="1"/>
  <c r="AB189" i="1"/>
  <c r="AA189" i="1"/>
  <c r="Z189" i="1"/>
  <c r="Y189" i="1"/>
  <c r="AB188" i="1"/>
  <c r="AA188" i="1"/>
  <c r="Z188" i="1"/>
  <c r="Y188" i="1"/>
  <c r="AB187" i="1"/>
  <c r="AA187" i="1"/>
  <c r="Z187" i="1"/>
  <c r="Y187" i="1"/>
  <c r="AB186" i="1"/>
  <c r="AA186" i="1"/>
  <c r="Z186" i="1"/>
  <c r="Y186" i="1"/>
  <c r="AB185" i="1"/>
  <c r="AA185" i="1"/>
  <c r="Z185" i="1"/>
  <c r="Y185" i="1"/>
  <c r="AB184" i="1"/>
  <c r="AA184" i="1"/>
  <c r="Z184" i="1"/>
  <c r="Y184" i="1"/>
  <c r="AB183" i="1"/>
  <c r="AA183" i="1"/>
  <c r="Z183" i="1"/>
  <c r="Y183" i="1"/>
  <c r="AB182" i="1"/>
  <c r="AA182" i="1"/>
  <c r="Z182" i="1"/>
  <c r="Y182" i="1"/>
  <c r="AB181" i="1"/>
  <c r="AA181" i="1"/>
  <c r="Z181" i="1"/>
  <c r="Y181" i="1"/>
  <c r="AB180" i="1"/>
  <c r="AA180" i="1"/>
  <c r="Z180" i="1"/>
  <c r="Y180" i="1"/>
  <c r="AB179" i="1"/>
  <c r="AA179" i="1"/>
  <c r="Z179" i="1"/>
  <c r="Y179" i="1"/>
  <c r="AB178" i="1"/>
  <c r="AA178" i="1"/>
  <c r="Z178" i="1"/>
  <c r="Y178" i="1"/>
  <c r="AB177" i="1"/>
  <c r="AA177" i="1"/>
  <c r="Z177" i="1"/>
  <c r="Y177" i="1"/>
  <c r="AB176" i="1"/>
  <c r="AA176" i="1"/>
  <c r="Z176" i="1"/>
  <c r="Y176" i="1"/>
  <c r="AB175" i="1"/>
  <c r="AA175" i="1"/>
  <c r="Z175" i="1"/>
  <c r="Y175" i="1"/>
  <c r="AB174" i="1"/>
  <c r="AA174" i="1"/>
  <c r="Z174" i="1"/>
  <c r="Y174" i="1"/>
  <c r="AB173" i="1"/>
  <c r="AA173" i="1"/>
  <c r="Z173" i="1"/>
  <c r="Y173" i="1"/>
  <c r="AB172" i="1"/>
  <c r="AA172" i="1"/>
  <c r="Z172" i="1"/>
  <c r="Y172" i="1"/>
  <c r="AB171" i="1"/>
  <c r="AA171" i="1"/>
  <c r="Z171" i="1"/>
  <c r="Y171" i="1"/>
  <c r="AB170" i="1"/>
  <c r="AA170" i="1"/>
  <c r="Z170" i="1"/>
  <c r="Y170" i="1"/>
  <c r="AB169" i="1"/>
  <c r="AA169" i="1"/>
  <c r="Z169" i="1"/>
  <c r="Y169" i="1"/>
  <c r="AB168" i="1"/>
  <c r="AA168" i="1"/>
  <c r="Z168" i="1"/>
  <c r="Y168" i="1"/>
  <c r="AB167" i="1"/>
  <c r="AA167" i="1"/>
  <c r="Z167" i="1"/>
  <c r="Y167" i="1"/>
  <c r="AB166" i="1"/>
  <c r="AA166" i="1"/>
  <c r="Z166" i="1"/>
  <c r="Y166" i="1"/>
  <c r="AB165" i="1"/>
  <c r="AA165" i="1"/>
  <c r="Z165" i="1"/>
  <c r="Y165" i="1"/>
  <c r="AB164" i="1"/>
  <c r="AA164" i="1"/>
  <c r="Z164" i="1"/>
  <c r="Y164" i="1"/>
  <c r="AB163" i="1"/>
  <c r="AA163" i="1"/>
  <c r="Z163" i="1"/>
  <c r="Y163" i="1"/>
  <c r="AB162" i="1"/>
  <c r="AA162" i="1"/>
  <c r="Z162" i="1"/>
  <c r="Y162" i="1"/>
  <c r="AB161" i="1"/>
  <c r="AA161" i="1"/>
  <c r="Z161" i="1"/>
  <c r="Y161" i="1"/>
  <c r="AB160" i="1"/>
  <c r="AA160" i="1"/>
  <c r="Z160" i="1"/>
  <c r="Y160" i="1"/>
  <c r="AB159" i="1"/>
  <c r="AA159" i="1"/>
  <c r="Z159" i="1"/>
  <c r="Y159" i="1"/>
  <c r="AB158" i="1"/>
  <c r="AA158" i="1"/>
  <c r="Z158" i="1"/>
  <c r="Y158" i="1"/>
  <c r="AB157" i="1"/>
  <c r="AA157" i="1"/>
  <c r="Z157" i="1"/>
  <c r="Y157" i="1"/>
  <c r="AB156" i="1"/>
  <c r="AA156" i="1"/>
  <c r="Z156" i="1"/>
  <c r="Y156" i="1"/>
  <c r="AB155" i="1"/>
  <c r="AA155" i="1"/>
  <c r="Z155" i="1"/>
  <c r="Y155" i="1"/>
  <c r="AB154" i="1"/>
  <c r="AA154" i="1"/>
  <c r="Z154" i="1"/>
  <c r="Y154" i="1"/>
  <c r="AB153" i="1"/>
  <c r="AA153" i="1"/>
  <c r="Z153" i="1"/>
  <c r="Y153" i="1"/>
  <c r="AB152" i="1"/>
  <c r="AA152" i="1"/>
  <c r="Z152" i="1"/>
  <c r="Y152" i="1"/>
  <c r="AB151" i="1"/>
  <c r="AA151" i="1"/>
  <c r="Z151" i="1"/>
  <c r="Y151" i="1"/>
  <c r="AB150" i="1"/>
  <c r="AA150" i="1"/>
  <c r="Z150" i="1"/>
  <c r="Y150" i="1"/>
  <c r="AB149" i="1"/>
  <c r="AA149" i="1"/>
  <c r="Z149" i="1"/>
  <c r="Y149" i="1"/>
  <c r="AB148" i="1"/>
  <c r="AA148" i="1"/>
  <c r="Z148" i="1"/>
  <c r="Y148" i="1"/>
  <c r="AB147" i="1"/>
  <c r="AA147" i="1"/>
  <c r="Z147" i="1"/>
  <c r="Y147" i="1"/>
  <c r="AB146" i="1"/>
  <c r="AA146" i="1"/>
  <c r="Z146" i="1"/>
  <c r="Y146" i="1"/>
  <c r="AB145" i="1"/>
  <c r="AA145" i="1"/>
  <c r="Z145" i="1"/>
  <c r="Y145" i="1"/>
  <c r="AB144" i="1"/>
  <c r="AA144" i="1"/>
  <c r="Z144" i="1"/>
  <c r="Y144" i="1"/>
  <c r="AB143" i="1"/>
  <c r="AA143" i="1"/>
  <c r="Z143" i="1"/>
  <c r="Y143" i="1"/>
  <c r="AB142" i="1"/>
  <c r="AA142" i="1"/>
  <c r="Z142" i="1"/>
  <c r="Y142" i="1"/>
  <c r="AB141" i="1"/>
  <c r="AA141" i="1"/>
  <c r="Z141" i="1"/>
  <c r="Y141" i="1"/>
  <c r="AB140" i="1"/>
  <c r="AA140" i="1"/>
  <c r="Z140" i="1"/>
  <c r="Y140" i="1"/>
  <c r="AB139" i="1"/>
  <c r="AA139" i="1"/>
  <c r="Z139" i="1"/>
  <c r="Y139" i="1"/>
  <c r="AB138" i="1"/>
  <c r="AA138" i="1"/>
  <c r="Z138" i="1"/>
  <c r="Y138" i="1"/>
  <c r="AB137" i="1"/>
  <c r="AA137" i="1"/>
  <c r="Z137" i="1"/>
  <c r="Y137" i="1"/>
  <c r="AB136" i="1"/>
  <c r="AA136" i="1"/>
  <c r="Z136" i="1"/>
  <c r="Y136" i="1"/>
  <c r="AB135" i="1"/>
  <c r="AA135" i="1"/>
  <c r="Z135" i="1"/>
  <c r="Y135" i="1"/>
  <c r="AB134" i="1"/>
  <c r="AA134" i="1"/>
  <c r="Z134" i="1"/>
  <c r="Y134" i="1"/>
  <c r="AB133" i="1"/>
  <c r="AA133" i="1"/>
  <c r="Z133" i="1"/>
  <c r="Y133" i="1"/>
  <c r="AB132" i="1"/>
  <c r="AA132" i="1"/>
  <c r="Z132" i="1"/>
  <c r="Y132" i="1"/>
  <c r="AB131" i="1"/>
  <c r="AA131" i="1"/>
  <c r="Z131" i="1"/>
  <c r="Y131" i="1"/>
  <c r="AB130" i="1"/>
  <c r="AA130" i="1"/>
  <c r="Z130" i="1"/>
  <c r="Y130" i="1"/>
  <c r="AB129" i="1"/>
  <c r="AA129" i="1"/>
  <c r="Z129" i="1"/>
  <c r="Y129" i="1"/>
  <c r="AB128" i="1"/>
  <c r="AA128" i="1"/>
  <c r="Z128" i="1"/>
  <c r="Y128" i="1"/>
  <c r="AB127" i="1"/>
  <c r="AA127" i="1"/>
  <c r="Z127" i="1"/>
  <c r="Y127" i="1"/>
  <c r="AB126" i="1"/>
  <c r="AA126" i="1"/>
  <c r="Z126" i="1"/>
  <c r="Y126" i="1"/>
  <c r="AB125" i="1"/>
  <c r="AA125" i="1"/>
  <c r="Z125" i="1"/>
  <c r="Y125" i="1"/>
  <c r="AB124" i="1"/>
  <c r="AA124" i="1"/>
  <c r="Z124" i="1"/>
  <c r="Y124" i="1"/>
  <c r="AB123" i="1"/>
  <c r="AA123" i="1"/>
  <c r="Z123" i="1"/>
  <c r="Y123" i="1"/>
  <c r="AB122" i="1"/>
  <c r="AA122" i="1"/>
  <c r="Z122" i="1"/>
  <c r="Y122" i="1"/>
  <c r="AB121" i="1"/>
  <c r="AA121" i="1"/>
  <c r="Z121" i="1"/>
  <c r="Y121" i="1"/>
  <c r="AB120" i="1"/>
  <c r="AA120" i="1"/>
  <c r="Z120" i="1"/>
  <c r="Y120" i="1"/>
  <c r="AB119" i="1"/>
  <c r="AA119" i="1"/>
  <c r="Z119" i="1"/>
  <c r="Y119" i="1"/>
  <c r="AB118" i="1"/>
  <c r="AA118" i="1"/>
  <c r="Z118" i="1"/>
  <c r="Y118" i="1"/>
  <c r="AB117" i="1"/>
  <c r="AA117" i="1"/>
  <c r="Z117" i="1"/>
  <c r="Y117" i="1"/>
  <c r="AB116" i="1"/>
  <c r="AA116" i="1"/>
  <c r="Z116" i="1"/>
  <c r="Y116" i="1"/>
  <c r="AB115" i="1"/>
  <c r="AA115" i="1"/>
  <c r="Z115" i="1"/>
  <c r="Y115" i="1"/>
  <c r="AB114" i="1"/>
  <c r="AA114" i="1"/>
  <c r="Z114" i="1"/>
  <c r="Y114" i="1"/>
  <c r="AB113" i="1"/>
  <c r="AA113" i="1"/>
  <c r="Z113" i="1"/>
  <c r="Y113" i="1"/>
  <c r="AB112" i="1"/>
  <c r="AA112" i="1"/>
  <c r="Z112" i="1"/>
  <c r="Y112" i="1"/>
  <c r="AB111" i="1"/>
  <c r="AA111" i="1"/>
  <c r="Z111" i="1"/>
  <c r="Y111" i="1"/>
  <c r="AB110" i="1"/>
  <c r="AA110" i="1"/>
  <c r="Z110" i="1"/>
  <c r="Y110" i="1"/>
  <c r="AB109" i="1"/>
  <c r="AA109" i="1"/>
  <c r="Z109" i="1"/>
  <c r="Y109" i="1"/>
  <c r="AB108" i="1"/>
  <c r="AA108" i="1"/>
  <c r="Z108" i="1"/>
  <c r="Y108" i="1"/>
  <c r="AB107" i="1"/>
  <c r="AA107" i="1"/>
  <c r="Z107" i="1"/>
  <c r="Y107" i="1"/>
  <c r="AB106" i="1"/>
  <c r="AA106" i="1"/>
  <c r="Z106" i="1"/>
  <c r="Y106" i="1"/>
  <c r="AB105" i="1"/>
  <c r="AA105" i="1"/>
  <c r="Z105" i="1"/>
  <c r="Y105" i="1"/>
  <c r="AB104" i="1"/>
  <c r="AA104" i="1"/>
  <c r="Z104" i="1"/>
  <c r="Y104" i="1"/>
  <c r="AB103" i="1"/>
  <c r="AA103" i="1"/>
  <c r="Z103" i="1"/>
  <c r="Y103" i="1"/>
  <c r="AB102" i="1"/>
  <c r="AA102" i="1"/>
  <c r="Z102" i="1"/>
  <c r="Y102" i="1"/>
  <c r="AB101" i="1"/>
  <c r="AA101" i="1"/>
  <c r="Z101" i="1"/>
  <c r="Y101" i="1"/>
  <c r="AB100" i="1"/>
  <c r="AA100" i="1"/>
  <c r="Z100" i="1"/>
  <c r="Y100" i="1"/>
  <c r="AB99" i="1"/>
  <c r="AA99" i="1"/>
  <c r="Z99" i="1"/>
  <c r="Y99" i="1"/>
  <c r="AB98" i="1"/>
  <c r="AA98" i="1"/>
  <c r="Z98" i="1"/>
  <c r="Y98" i="1"/>
  <c r="AB97" i="1"/>
  <c r="AA97" i="1"/>
  <c r="Z97" i="1"/>
  <c r="Y97" i="1"/>
  <c r="AB96" i="1"/>
  <c r="AA96" i="1"/>
  <c r="Z96" i="1"/>
  <c r="Y96" i="1"/>
  <c r="AB95" i="1"/>
  <c r="AA95" i="1"/>
  <c r="Z95" i="1"/>
  <c r="Y95" i="1"/>
  <c r="AB94" i="1"/>
  <c r="AA94" i="1"/>
  <c r="Z94" i="1"/>
  <c r="Y94" i="1"/>
  <c r="AB93" i="1"/>
  <c r="AA93" i="1"/>
  <c r="Z93" i="1"/>
  <c r="Y93" i="1"/>
  <c r="AB92" i="1"/>
  <c r="AA92" i="1"/>
  <c r="Z92" i="1"/>
  <c r="Y92" i="1"/>
  <c r="AB91" i="1"/>
  <c r="AA91" i="1"/>
  <c r="Z91" i="1"/>
  <c r="Y91" i="1"/>
  <c r="AB90" i="1"/>
  <c r="AA90" i="1"/>
  <c r="Z90" i="1"/>
  <c r="Y90" i="1"/>
  <c r="AB89" i="1"/>
  <c r="AA89" i="1"/>
  <c r="Z89" i="1"/>
  <c r="Y89" i="1"/>
  <c r="AB88" i="1"/>
  <c r="AA88" i="1"/>
  <c r="Z88" i="1"/>
  <c r="Y88" i="1"/>
  <c r="AB87" i="1"/>
  <c r="AA87" i="1"/>
  <c r="Z87" i="1"/>
  <c r="Y87" i="1"/>
  <c r="AB86" i="1"/>
  <c r="AA86" i="1"/>
  <c r="Z86" i="1"/>
  <c r="Y86" i="1"/>
  <c r="AB85" i="1"/>
  <c r="AA85" i="1"/>
  <c r="Z85" i="1"/>
  <c r="Y85" i="1"/>
  <c r="AB84" i="1"/>
  <c r="AA84" i="1"/>
  <c r="Z84" i="1"/>
  <c r="Y84" i="1"/>
  <c r="AB83" i="1"/>
  <c r="AA83" i="1"/>
  <c r="Z83" i="1"/>
  <c r="Y83" i="1"/>
  <c r="AB82" i="1"/>
  <c r="AA82" i="1"/>
  <c r="Z82" i="1"/>
  <c r="Y82" i="1"/>
  <c r="AB81" i="1"/>
  <c r="AA81" i="1"/>
  <c r="Z81" i="1"/>
  <c r="Y81" i="1"/>
  <c r="AB80" i="1"/>
  <c r="AA80" i="1"/>
  <c r="Z80" i="1"/>
  <c r="Y80" i="1"/>
  <c r="AB79" i="1"/>
  <c r="AA79" i="1"/>
  <c r="Z79" i="1"/>
  <c r="Y79" i="1"/>
  <c r="AB78" i="1"/>
  <c r="AA78" i="1"/>
  <c r="Z78" i="1"/>
  <c r="Y78" i="1"/>
  <c r="AB77" i="1"/>
  <c r="AA77" i="1"/>
  <c r="Z77" i="1"/>
  <c r="Y77" i="1"/>
  <c r="AB76" i="1"/>
  <c r="AA76" i="1"/>
  <c r="Z76" i="1"/>
  <c r="Y76" i="1"/>
  <c r="AB75" i="1"/>
  <c r="AA75" i="1"/>
  <c r="Z75" i="1"/>
  <c r="Y75" i="1"/>
  <c r="AB74" i="1"/>
  <c r="AA74" i="1"/>
  <c r="Z74" i="1"/>
  <c r="Y74" i="1"/>
  <c r="AB73" i="1"/>
  <c r="AA73" i="1"/>
  <c r="Z73" i="1"/>
  <c r="Y73" i="1"/>
  <c r="AB72" i="1"/>
  <c r="AA72" i="1"/>
  <c r="Z72" i="1"/>
  <c r="Y72" i="1"/>
  <c r="AB71" i="1"/>
  <c r="AA71" i="1"/>
  <c r="Z71" i="1"/>
  <c r="Y71" i="1"/>
  <c r="AB70" i="1"/>
  <c r="AA70" i="1"/>
  <c r="Z70" i="1"/>
  <c r="Y70" i="1"/>
  <c r="AB69" i="1"/>
  <c r="AA69" i="1"/>
  <c r="Z69" i="1"/>
  <c r="Y69" i="1"/>
  <c r="AB68" i="1"/>
  <c r="AA68" i="1"/>
  <c r="Z68" i="1"/>
  <c r="Y68" i="1"/>
  <c r="AB67" i="1"/>
  <c r="AA67" i="1"/>
  <c r="Z67" i="1"/>
  <c r="Y67" i="1"/>
  <c r="AB66" i="1"/>
  <c r="AA66" i="1"/>
  <c r="Z66" i="1"/>
  <c r="Y66" i="1"/>
  <c r="AB65" i="1"/>
  <c r="AA65" i="1"/>
  <c r="Z65" i="1"/>
  <c r="Y65" i="1"/>
  <c r="AB64" i="1"/>
  <c r="AA64" i="1"/>
  <c r="Z64" i="1"/>
  <c r="Y64" i="1"/>
  <c r="AB63" i="1"/>
  <c r="AA63" i="1"/>
  <c r="Z63" i="1"/>
  <c r="Y63" i="1"/>
  <c r="AB62" i="1"/>
  <c r="AA62" i="1"/>
  <c r="Z62" i="1"/>
  <c r="Y62" i="1"/>
  <c r="AB61" i="1"/>
  <c r="AA61" i="1"/>
  <c r="Z61" i="1"/>
  <c r="Y61" i="1"/>
  <c r="AB60" i="1"/>
  <c r="AA60" i="1"/>
  <c r="Z60" i="1"/>
  <c r="Y60" i="1"/>
  <c r="AB59" i="1"/>
  <c r="AA59" i="1"/>
  <c r="Z59" i="1"/>
  <c r="Y59" i="1"/>
  <c r="AB58" i="1"/>
  <c r="AA58" i="1"/>
  <c r="Z58" i="1"/>
  <c r="Y58" i="1"/>
  <c r="AB57" i="1"/>
  <c r="AA57" i="1"/>
  <c r="Z57" i="1"/>
  <c r="Y57" i="1"/>
  <c r="AB56" i="1"/>
  <c r="AA56" i="1"/>
  <c r="Z56" i="1"/>
  <c r="Y56" i="1"/>
  <c r="AB55" i="1"/>
  <c r="AA55" i="1"/>
  <c r="Z55" i="1"/>
  <c r="Y55" i="1"/>
  <c r="AB54" i="1"/>
  <c r="AA54" i="1"/>
  <c r="Z54" i="1"/>
  <c r="Y54" i="1"/>
  <c r="AB53" i="1"/>
  <c r="AA53" i="1"/>
  <c r="Z53" i="1"/>
  <c r="Y53" i="1"/>
  <c r="AB52" i="1"/>
  <c r="AA52" i="1"/>
  <c r="Z52" i="1"/>
  <c r="Y52" i="1"/>
  <c r="AB51" i="1"/>
  <c r="AA51" i="1"/>
  <c r="Z51" i="1"/>
  <c r="Y51" i="1"/>
  <c r="AB50" i="1"/>
  <c r="AA50" i="1"/>
  <c r="Z50" i="1"/>
  <c r="Y50" i="1"/>
  <c r="AB49" i="1"/>
  <c r="AA49" i="1"/>
  <c r="Z49" i="1"/>
  <c r="Y49" i="1"/>
  <c r="AB48" i="1"/>
  <c r="AA48" i="1"/>
  <c r="Z48" i="1"/>
  <c r="Y48" i="1"/>
  <c r="AB47" i="1"/>
  <c r="AA47" i="1"/>
  <c r="Z47" i="1"/>
  <c r="Y47" i="1"/>
  <c r="AB46" i="1"/>
  <c r="AA46" i="1"/>
  <c r="Z46" i="1"/>
  <c r="Y46" i="1"/>
  <c r="AB45" i="1"/>
  <c r="AA45" i="1"/>
  <c r="Z45" i="1"/>
  <c r="Y45" i="1"/>
  <c r="AB44" i="1"/>
  <c r="AA44" i="1"/>
  <c r="Z44" i="1"/>
  <c r="Y44" i="1"/>
  <c r="AB43" i="1"/>
  <c r="AA43" i="1"/>
  <c r="Z43" i="1"/>
  <c r="Y43" i="1"/>
  <c r="AB42" i="1"/>
  <c r="AA42" i="1"/>
  <c r="Z42" i="1"/>
  <c r="Y42" i="1"/>
  <c r="AB41" i="1"/>
  <c r="AA41" i="1"/>
  <c r="Z41" i="1"/>
  <c r="Y41" i="1"/>
  <c r="AB40" i="1"/>
  <c r="AA40" i="1"/>
  <c r="Z40" i="1"/>
  <c r="Y40" i="1"/>
  <c r="AB39" i="1"/>
  <c r="AA39" i="1"/>
  <c r="Z39" i="1"/>
  <c r="Y39" i="1"/>
  <c r="AB38" i="1"/>
  <c r="AA38" i="1"/>
  <c r="Z38" i="1"/>
  <c r="Y38" i="1"/>
  <c r="AB37" i="1"/>
  <c r="AA37" i="1"/>
  <c r="Z37" i="1"/>
  <c r="Y37" i="1"/>
  <c r="AB36" i="1"/>
  <c r="AA36" i="1"/>
  <c r="Z36" i="1"/>
  <c r="Y36" i="1"/>
  <c r="AB35" i="1"/>
  <c r="AA35" i="1"/>
  <c r="Z35" i="1"/>
  <c r="Y35" i="1"/>
  <c r="AB34" i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Y30" i="1"/>
  <c r="AB29" i="1"/>
  <c r="AA29" i="1"/>
  <c r="Z29" i="1"/>
  <c r="Y29" i="1"/>
  <c r="AB28" i="1"/>
  <c r="AA28" i="1"/>
  <c r="Z28" i="1"/>
  <c r="Y28" i="1"/>
  <c r="AB27" i="1"/>
  <c r="AA27" i="1"/>
  <c r="Z27" i="1"/>
  <c r="Y27" i="1"/>
  <c r="AB26" i="1"/>
  <c r="AA26" i="1"/>
  <c r="Z26" i="1"/>
  <c r="Y26" i="1"/>
  <c r="AB25" i="1"/>
  <c r="AA25" i="1"/>
  <c r="Z25" i="1"/>
  <c r="Y25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AA21" i="1"/>
  <c r="Z21" i="1"/>
  <c r="Y21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P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5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AC11" i="1" l="1"/>
  <c r="I16" i="1"/>
  <c r="S26" i="1"/>
  <c r="I260" i="1"/>
  <c r="I174" i="1"/>
  <c r="I7" i="1"/>
  <c r="I108" i="1"/>
  <c r="I83" i="1"/>
  <c r="I132" i="1"/>
  <c r="I238" i="1"/>
  <c r="I60" i="1"/>
  <c r="I216" i="1"/>
  <c r="I35" i="1"/>
  <c r="I196" i="1"/>
  <c r="I10" i="1"/>
  <c r="AC194" i="1"/>
  <c r="I152" i="1"/>
  <c r="AC66" i="1"/>
  <c r="I276" i="1"/>
  <c r="I254" i="1"/>
  <c r="I232" i="1"/>
  <c r="I212" i="1"/>
  <c r="I190" i="1"/>
  <c r="I168" i="1"/>
  <c r="I148" i="1"/>
  <c r="I126" i="1"/>
  <c r="I101" i="1"/>
  <c r="I78" i="1"/>
  <c r="I53" i="1"/>
  <c r="I28" i="1"/>
  <c r="S276" i="1"/>
  <c r="S148" i="1"/>
  <c r="AC258" i="1"/>
  <c r="I272" i="1"/>
  <c r="I252" i="1"/>
  <c r="I230" i="1"/>
  <c r="I208" i="1"/>
  <c r="I188" i="1"/>
  <c r="I166" i="1"/>
  <c r="I144" i="1"/>
  <c r="I124" i="1"/>
  <c r="I99" i="1"/>
  <c r="I74" i="1"/>
  <c r="I51" i="1"/>
  <c r="I26" i="1"/>
  <c r="S260" i="1"/>
  <c r="S132" i="1"/>
  <c r="AC226" i="1"/>
  <c r="I270" i="1"/>
  <c r="I248" i="1"/>
  <c r="I228" i="1"/>
  <c r="I206" i="1"/>
  <c r="I184" i="1"/>
  <c r="I164" i="1"/>
  <c r="I142" i="1"/>
  <c r="I119" i="1"/>
  <c r="I96" i="1"/>
  <c r="I71" i="1"/>
  <c r="I46" i="1"/>
  <c r="I23" i="1"/>
  <c r="S244" i="1"/>
  <c r="S116" i="1"/>
  <c r="I268" i="1"/>
  <c r="I246" i="1"/>
  <c r="I224" i="1"/>
  <c r="I204" i="1"/>
  <c r="I182" i="1"/>
  <c r="I160" i="1"/>
  <c r="I140" i="1"/>
  <c r="I117" i="1"/>
  <c r="I92" i="1"/>
  <c r="I69" i="1"/>
  <c r="I44" i="1"/>
  <c r="I19" i="1"/>
  <c r="S228" i="1"/>
  <c r="S100" i="1"/>
  <c r="AC162" i="1"/>
  <c r="AC10" i="1"/>
  <c r="I264" i="1"/>
  <c r="I244" i="1"/>
  <c r="I222" i="1"/>
  <c r="I200" i="1"/>
  <c r="I180" i="1"/>
  <c r="I158" i="1"/>
  <c r="I136" i="1"/>
  <c r="I115" i="1"/>
  <c r="I90" i="1"/>
  <c r="I64" i="1"/>
  <c r="I42" i="1"/>
  <c r="S212" i="1"/>
  <c r="S84" i="1"/>
  <c r="AC130" i="1"/>
  <c r="I11" i="1"/>
  <c r="I262" i="1"/>
  <c r="I240" i="1"/>
  <c r="I220" i="1"/>
  <c r="I198" i="1"/>
  <c r="I176" i="1"/>
  <c r="I156" i="1"/>
  <c r="I134" i="1"/>
  <c r="I110" i="1"/>
  <c r="I87" i="1"/>
  <c r="I62" i="1"/>
  <c r="I37" i="1"/>
  <c r="I14" i="1"/>
  <c r="S196" i="1"/>
  <c r="S68" i="1"/>
  <c r="AC98" i="1"/>
  <c r="S180" i="1"/>
  <c r="S49" i="1"/>
  <c r="I256" i="1"/>
  <c r="I236" i="1"/>
  <c r="I214" i="1"/>
  <c r="I192" i="1"/>
  <c r="I172" i="1"/>
  <c r="I150" i="1"/>
  <c r="I128" i="1"/>
  <c r="I106" i="1"/>
  <c r="I80" i="1"/>
  <c r="I55" i="1"/>
  <c r="I32" i="1"/>
  <c r="S164" i="1"/>
  <c r="S17" i="1"/>
  <c r="AC34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4" i="1"/>
  <c r="I104" i="1"/>
  <c r="I95" i="1"/>
  <c r="I86" i="1"/>
  <c r="I77" i="1"/>
  <c r="I68" i="1"/>
  <c r="I59" i="1"/>
  <c r="I50" i="1"/>
  <c r="I40" i="1"/>
  <c r="I31" i="1"/>
  <c r="I22" i="1"/>
  <c r="I13" i="1"/>
  <c r="S274" i="1"/>
  <c r="S258" i="1"/>
  <c r="S242" i="1"/>
  <c r="S226" i="1"/>
  <c r="S210" i="1"/>
  <c r="S194" i="1"/>
  <c r="S178" i="1"/>
  <c r="S162" i="1"/>
  <c r="S146" i="1"/>
  <c r="S130" i="1"/>
  <c r="S114" i="1"/>
  <c r="S98" i="1"/>
  <c r="S82" i="1"/>
  <c r="S66" i="1"/>
  <c r="S42" i="1"/>
  <c r="S10" i="1"/>
  <c r="AC251" i="1"/>
  <c r="AC219" i="1"/>
  <c r="AC187" i="1"/>
  <c r="AC155" i="1"/>
  <c r="AC123" i="1"/>
  <c r="AC91" i="1"/>
  <c r="AC59" i="1"/>
  <c r="AC27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2" i="1"/>
  <c r="I103" i="1"/>
  <c r="I94" i="1"/>
  <c r="I85" i="1"/>
  <c r="I76" i="1"/>
  <c r="I67" i="1"/>
  <c r="I58" i="1"/>
  <c r="I48" i="1"/>
  <c r="I39" i="1"/>
  <c r="I30" i="1"/>
  <c r="I21" i="1"/>
  <c r="I12" i="1"/>
  <c r="S273" i="1"/>
  <c r="S257" i="1"/>
  <c r="S241" i="1"/>
  <c r="S225" i="1"/>
  <c r="S209" i="1"/>
  <c r="S193" i="1"/>
  <c r="S177" i="1"/>
  <c r="S161" i="1"/>
  <c r="S145" i="1"/>
  <c r="S129" i="1"/>
  <c r="S113" i="1"/>
  <c r="S97" i="1"/>
  <c r="S81" i="1"/>
  <c r="S65" i="1"/>
  <c r="S41" i="1"/>
  <c r="S9" i="1"/>
  <c r="AC250" i="1"/>
  <c r="AC218" i="1"/>
  <c r="AC186" i="1"/>
  <c r="AC154" i="1"/>
  <c r="AC122" i="1"/>
  <c r="AC90" i="1"/>
  <c r="AC58" i="1"/>
  <c r="AC26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0" i="1"/>
  <c r="I111" i="1"/>
  <c r="I102" i="1"/>
  <c r="I93" i="1"/>
  <c r="I84" i="1"/>
  <c r="I75" i="1"/>
  <c r="I66" i="1"/>
  <c r="I56" i="1"/>
  <c r="I47" i="1"/>
  <c r="I38" i="1"/>
  <c r="I29" i="1"/>
  <c r="I20" i="1"/>
  <c r="S272" i="1"/>
  <c r="S256" i="1"/>
  <c r="S240" i="1"/>
  <c r="S224" i="1"/>
  <c r="S208" i="1"/>
  <c r="S192" i="1"/>
  <c r="S176" i="1"/>
  <c r="S160" i="1"/>
  <c r="S144" i="1"/>
  <c r="S128" i="1"/>
  <c r="S112" i="1"/>
  <c r="S96" i="1"/>
  <c r="S80" i="1"/>
  <c r="S64" i="1"/>
  <c r="S34" i="1"/>
  <c r="AC275" i="1"/>
  <c r="AC243" i="1"/>
  <c r="AC211" i="1"/>
  <c r="AC179" i="1"/>
  <c r="AC147" i="1"/>
  <c r="AC115" i="1"/>
  <c r="AC83" i="1"/>
  <c r="AC51" i="1"/>
  <c r="AC19" i="1"/>
  <c r="S268" i="1"/>
  <c r="S252" i="1"/>
  <c r="S236" i="1"/>
  <c r="S220" i="1"/>
  <c r="S204" i="1"/>
  <c r="S188" i="1"/>
  <c r="S172" i="1"/>
  <c r="S156" i="1"/>
  <c r="S140" i="1"/>
  <c r="S124" i="1"/>
  <c r="S108" i="1"/>
  <c r="S92" i="1"/>
  <c r="S76" i="1"/>
  <c r="S60" i="1"/>
  <c r="S33" i="1"/>
  <c r="AC274" i="1"/>
  <c r="AC242" i="1"/>
  <c r="AC210" i="1"/>
  <c r="AC178" i="1"/>
  <c r="AC146" i="1"/>
  <c r="AC114" i="1"/>
  <c r="AC82" i="1"/>
  <c r="AC50" i="1"/>
  <c r="AC18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4" i="1"/>
  <c r="I5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8" i="1"/>
  <c r="I109" i="1"/>
  <c r="I100" i="1"/>
  <c r="I91" i="1"/>
  <c r="I82" i="1"/>
  <c r="I72" i="1"/>
  <c r="I63" i="1"/>
  <c r="I54" i="1"/>
  <c r="I45" i="1"/>
  <c r="I36" i="1"/>
  <c r="I27" i="1"/>
  <c r="I18" i="1"/>
  <c r="I8" i="1"/>
  <c r="S266" i="1"/>
  <c r="S250" i="1"/>
  <c r="S234" i="1"/>
  <c r="S218" i="1"/>
  <c r="S202" i="1"/>
  <c r="S186" i="1"/>
  <c r="S170" i="1"/>
  <c r="S154" i="1"/>
  <c r="S138" i="1"/>
  <c r="S122" i="1"/>
  <c r="S106" i="1"/>
  <c r="S90" i="1"/>
  <c r="S74" i="1"/>
  <c r="S58" i="1"/>
  <c r="AC267" i="1"/>
  <c r="AC235" i="1"/>
  <c r="AC203" i="1"/>
  <c r="AC171" i="1"/>
  <c r="AC139" i="1"/>
  <c r="AC107" i="1"/>
  <c r="AC75" i="1"/>
  <c r="AC43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S203" i="1"/>
  <c r="S211" i="1"/>
  <c r="S219" i="1"/>
  <c r="S227" i="1"/>
  <c r="S235" i="1"/>
  <c r="S243" i="1"/>
  <c r="S251" i="1"/>
  <c r="S259" i="1"/>
  <c r="S267" i="1"/>
  <c r="S275" i="1"/>
  <c r="S12" i="1"/>
  <c r="S20" i="1"/>
  <c r="S28" i="1"/>
  <c r="S36" i="1"/>
  <c r="S44" i="1"/>
  <c r="S52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165" i="1"/>
  <c r="S173" i="1"/>
  <c r="S181" i="1"/>
  <c r="S189" i="1"/>
  <c r="S197" i="1"/>
  <c r="S205" i="1"/>
  <c r="S213" i="1"/>
  <c r="S221" i="1"/>
  <c r="S229" i="1"/>
  <c r="S237" i="1"/>
  <c r="S245" i="1"/>
  <c r="S253" i="1"/>
  <c r="S261" i="1"/>
  <c r="S269" i="1"/>
  <c r="S4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S135" i="1"/>
  <c r="S143" i="1"/>
  <c r="S151" i="1"/>
  <c r="S159" i="1"/>
  <c r="S167" i="1"/>
  <c r="S175" i="1"/>
  <c r="S183" i="1"/>
  <c r="S191" i="1"/>
  <c r="S199" i="1"/>
  <c r="S207" i="1"/>
  <c r="S215" i="1"/>
  <c r="S223" i="1"/>
  <c r="S231" i="1"/>
  <c r="S239" i="1"/>
  <c r="S247" i="1"/>
  <c r="S255" i="1"/>
  <c r="S263" i="1"/>
  <c r="S271" i="1"/>
  <c r="S8" i="1"/>
  <c r="S16" i="1"/>
  <c r="S24" i="1"/>
  <c r="S32" i="1"/>
  <c r="S40" i="1"/>
  <c r="S48" i="1"/>
  <c r="S56" i="1"/>
  <c r="S265" i="1"/>
  <c r="S249" i="1"/>
  <c r="S233" i="1"/>
  <c r="S217" i="1"/>
  <c r="S201" i="1"/>
  <c r="S185" i="1"/>
  <c r="S169" i="1"/>
  <c r="S153" i="1"/>
  <c r="S137" i="1"/>
  <c r="S121" i="1"/>
  <c r="S105" i="1"/>
  <c r="S89" i="1"/>
  <c r="S73" i="1"/>
  <c r="S57" i="1"/>
  <c r="S25" i="1"/>
  <c r="AC266" i="1"/>
  <c r="AC234" i="1"/>
  <c r="AC202" i="1"/>
  <c r="AC170" i="1"/>
  <c r="AC138" i="1"/>
  <c r="AC106" i="1"/>
  <c r="AC74" i="1"/>
  <c r="AC42" i="1"/>
  <c r="AC12" i="1"/>
  <c r="AC20" i="1"/>
  <c r="AC28" i="1"/>
  <c r="AC36" i="1"/>
  <c r="AC44" i="1"/>
  <c r="AC52" i="1"/>
  <c r="AC60" i="1"/>
  <c r="AC68" i="1"/>
  <c r="AC76" i="1"/>
  <c r="AC84" i="1"/>
  <c r="AC92" i="1"/>
  <c r="AC100" i="1"/>
  <c r="AC108" i="1"/>
  <c r="AC116" i="1"/>
  <c r="AC124" i="1"/>
  <c r="AC132" i="1"/>
  <c r="AC140" i="1"/>
  <c r="AC148" i="1"/>
  <c r="AC156" i="1"/>
  <c r="AC164" i="1"/>
  <c r="AC172" i="1"/>
  <c r="AC180" i="1"/>
  <c r="AC188" i="1"/>
  <c r="AC196" i="1"/>
  <c r="AC204" i="1"/>
  <c r="AC212" i="1"/>
  <c r="AC220" i="1"/>
  <c r="AC228" i="1"/>
  <c r="AC236" i="1"/>
  <c r="AC244" i="1"/>
  <c r="AC252" i="1"/>
  <c r="AC260" i="1"/>
  <c r="AC268" i="1"/>
  <c r="AC276" i="1"/>
  <c r="AC5" i="1"/>
  <c r="AC13" i="1"/>
  <c r="AC21" i="1"/>
  <c r="AC29" i="1"/>
  <c r="AC37" i="1"/>
  <c r="AC45" i="1"/>
  <c r="AC53" i="1"/>
  <c r="AC61" i="1"/>
  <c r="AC69" i="1"/>
  <c r="AC77" i="1"/>
  <c r="AC85" i="1"/>
  <c r="AC93" i="1"/>
  <c r="AC101" i="1"/>
  <c r="AC109" i="1"/>
  <c r="AC117" i="1"/>
  <c r="AC125" i="1"/>
  <c r="AC133" i="1"/>
  <c r="AC141" i="1"/>
  <c r="AC149" i="1"/>
  <c r="AC157" i="1"/>
  <c r="AC165" i="1"/>
  <c r="AC173" i="1"/>
  <c r="AC181" i="1"/>
  <c r="AC189" i="1"/>
  <c r="AC197" i="1"/>
  <c r="AC205" i="1"/>
  <c r="AC213" i="1"/>
  <c r="AC221" i="1"/>
  <c r="AC229" i="1"/>
  <c r="AC237" i="1"/>
  <c r="AC245" i="1"/>
  <c r="AC253" i="1"/>
  <c r="AC261" i="1"/>
  <c r="AC269" i="1"/>
  <c r="AC4" i="1"/>
  <c r="AC6" i="1"/>
  <c r="AC14" i="1"/>
  <c r="AC22" i="1"/>
  <c r="AC30" i="1"/>
  <c r="AC38" i="1"/>
  <c r="AC46" i="1"/>
  <c r="AC54" i="1"/>
  <c r="AC62" i="1"/>
  <c r="AC70" i="1"/>
  <c r="AC78" i="1"/>
  <c r="AC86" i="1"/>
  <c r="AC94" i="1"/>
  <c r="AC102" i="1"/>
  <c r="AC110" i="1"/>
  <c r="AC118" i="1"/>
  <c r="AC126" i="1"/>
  <c r="AC134" i="1"/>
  <c r="AC142" i="1"/>
  <c r="AC150" i="1"/>
  <c r="AC158" i="1"/>
  <c r="AC166" i="1"/>
  <c r="AC174" i="1"/>
  <c r="AC182" i="1"/>
  <c r="AC190" i="1"/>
  <c r="AC198" i="1"/>
  <c r="AC206" i="1"/>
  <c r="AC214" i="1"/>
  <c r="AC222" i="1"/>
  <c r="AC230" i="1"/>
  <c r="AC238" i="1"/>
  <c r="AC246" i="1"/>
  <c r="AC254" i="1"/>
  <c r="AC262" i="1"/>
  <c r="AC270" i="1"/>
  <c r="AC7" i="1"/>
  <c r="AC15" i="1"/>
  <c r="AC23" i="1"/>
  <c r="AC31" i="1"/>
  <c r="AC39" i="1"/>
  <c r="AC47" i="1"/>
  <c r="AC55" i="1"/>
  <c r="AC63" i="1"/>
  <c r="AC71" i="1"/>
  <c r="AC79" i="1"/>
  <c r="AC87" i="1"/>
  <c r="AC95" i="1"/>
  <c r="AC103" i="1"/>
  <c r="AC111" i="1"/>
  <c r="AC119" i="1"/>
  <c r="AC127" i="1"/>
  <c r="AC135" i="1"/>
  <c r="AC143" i="1"/>
  <c r="AC151" i="1"/>
  <c r="AC159" i="1"/>
  <c r="AC167" i="1"/>
  <c r="AC175" i="1"/>
  <c r="AC183" i="1"/>
  <c r="AC191" i="1"/>
  <c r="AC199" i="1"/>
  <c r="AC207" i="1"/>
  <c r="AC215" i="1"/>
  <c r="AC223" i="1"/>
  <c r="AC231" i="1"/>
  <c r="AC239" i="1"/>
  <c r="AC247" i="1"/>
  <c r="AC255" i="1"/>
  <c r="AC263" i="1"/>
  <c r="AC271" i="1"/>
  <c r="AC8" i="1"/>
  <c r="AC16" i="1"/>
  <c r="AC24" i="1"/>
  <c r="AC32" i="1"/>
  <c r="AC40" i="1"/>
  <c r="AC48" i="1"/>
  <c r="AC56" i="1"/>
  <c r="AC64" i="1"/>
  <c r="AC72" i="1"/>
  <c r="AC80" i="1"/>
  <c r="AC88" i="1"/>
  <c r="AC96" i="1"/>
  <c r="AC104" i="1"/>
  <c r="AC112" i="1"/>
  <c r="AC120" i="1"/>
  <c r="AC128" i="1"/>
  <c r="AC136" i="1"/>
  <c r="AC144" i="1"/>
  <c r="AC152" i="1"/>
  <c r="AC160" i="1"/>
  <c r="AC168" i="1"/>
  <c r="AC176" i="1"/>
  <c r="AC184" i="1"/>
  <c r="AC192" i="1"/>
  <c r="AC200" i="1"/>
  <c r="AC208" i="1"/>
  <c r="AC216" i="1"/>
  <c r="AC224" i="1"/>
  <c r="AC232" i="1"/>
  <c r="AC240" i="1"/>
  <c r="AC248" i="1"/>
  <c r="AC256" i="1"/>
  <c r="AC264" i="1"/>
  <c r="AC272" i="1"/>
  <c r="AC9" i="1"/>
  <c r="AC17" i="1"/>
  <c r="AC25" i="1"/>
  <c r="AC33" i="1"/>
  <c r="AC41" i="1"/>
  <c r="AC49" i="1"/>
  <c r="AC57" i="1"/>
  <c r="AC65" i="1"/>
  <c r="AC73" i="1"/>
  <c r="AC81" i="1"/>
  <c r="AC89" i="1"/>
  <c r="AC97" i="1"/>
  <c r="AC105" i="1"/>
  <c r="AC113" i="1"/>
  <c r="AC121" i="1"/>
  <c r="AC129" i="1"/>
  <c r="AC137" i="1"/>
  <c r="AC145" i="1"/>
  <c r="AC153" i="1"/>
  <c r="AC161" i="1"/>
  <c r="AC169" i="1"/>
  <c r="AC177" i="1"/>
  <c r="AC185" i="1"/>
  <c r="AC193" i="1"/>
  <c r="AC201" i="1"/>
  <c r="AC209" i="1"/>
  <c r="AC217" i="1"/>
  <c r="AC225" i="1"/>
  <c r="AC233" i="1"/>
  <c r="AC241" i="1"/>
  <c r="AC249" i="1"/>
  <c r="AC257" i="1"/>
  <c r="AC265" i="1"/>
  <c r="AC273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6" i="1"/>
  <c r="I107" i="1"/>
  <c r="I98" i="1"/>
  <c r="I88" i="1"/>
  <c r="I79" i="1"/>
  <c r="I70" i="1"/>
  <c r="I61" i="1"/>
  <c r="I52" i="1"/>
  <c r="I43" i="1"/>
  <c r="I34" i="1"/>
  <c r="I24" i="1"/>
  <c r="I15" i="1"/>
  <c r="I6" i="1"/>
  <c r="S264" i="1"/>
  <c r="S248" i="1"/>
  <c r="S232" i="1"/>
  <c r="S216" i="1"/>
  <c r="S200" i="1"/>
  <c r="S184" i="1"/>
  <c r="S168" i="1"/>
  <c r="S152" i="1"/>
  <c r="S136" i="1"/>
  <c r="S120" i="1"/>
  <c r="S104" i="1"/>
  <c r="S88" i="1"/>
  <c r="S72" i="1"/>
  <c r="S50" i="1"/>
  <c r="S18" i="1"/>
  <c r="AC259" i="1"/>
  <c r="AC227" i="1"/>
  <c r="AC195" i="1"/>
  <c r="AC163" i="1"/>
  <c r="AC131" i="1"/>
  <c r="AC99" i="1"/>
  <c r="AC67" i="1"/>
  <c r="AC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9C95AA-12A6-45F7-B699-355FFE381430}" keepAlive="1" name="Запрос — mfdexport_1week_01012010_29032020 (2)" description="Соединение с запросом &quot;mfdexport_1week_01012010_29032020 (2)&quot; в книге." type="5" refreshedVersion="6" background="1">
    <dbPr connection="Provider=Microsoft.Mashup.OleDb.1;Data Source=$Workbook$;Location=mfdexport_1week_01012010_29032020 (2);Extended Properties=&quot;&quot;" command="SELECT * FROM [mfdexport_1week_01012010_29032020 (2)]"/>
  </connection>
  <connection id="2" xr16:uid="{E60D65BF-9039-4E95-A4E6-251D537A8F34}" keepAlive="1" name="Запрос — mfdexport_1week_01012010_29032020 (3)" description="Соединение с запросом &quot;mfdexport_1week_01012010_29032020 (3)&quot; в книге." type="5" refreshedVersion="6" background="1" saveData="1">
    <dbPr connection="Provider=Microsoft.Mashup.OleDb.1;Data Source=$Workbook$;Location=mfdexport_1week_01012010_29032020 (3);Extended Properties=&quot;&quot;" command="SELECT * FROM [mfdexport_1week_01012010_29032020 (3)]"/>
  </connection>
</connections>
</file>

<file path=xl/sharedStrings.xml><?xml version="1.0" encoding="utf-8"?>
<sst xmlns="http://schemas.openxmlformats.org/spreadsheetml/2006/main" count="3013" uniqueCount="158">
  <si>
    <t>&lt;TICKER&gt;</t>
  </si>
  <si>
    <t>&lt;DATE&gt;</t>
  </si>
  <si>
    <t>&lt;CLOSE&gt;</t>
  </si>
  <si>
    <t>&lt;VOL&gt;</t>
  </si>
  <si>
    <t>ТГК-14</t>
  </si>
  <si>
    <t>Компания</t>
  </si>
  <si>
    <t>Дата</t>
  </si>
  <si>
    <t>Лог объема</t>
  </si>
  <si>
    <t>Белон ао</t>
  </si>
  <si>
    <t>СОЛЛЕРС</t>
  </si>
  <si>
    <t>Лог доходности</t>
  </si>
  <si>
    <t>Лог Доходности</t>
  </si>
  <si>
    <t>Доходность</t>
  </si>
  <si>
    <t>Лог цены</t>
  </si>
  <si>
    <t>Отн цена</t>
  </si>
  <si>
    <t>ЛОбСОЛЛЕРС</t>
  </si>
  <si>
    <t>ЛОбТГК-14</t>
  </si>
  <si>
    <t>ЛОбБЕЛОН-ао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</si>
  <si>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</si>
  <si>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</si>
  <si>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</si>
  <si>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</si>
  <si>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</si>
  <si>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</si>
  <si>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</si>
  <si>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Интервал</t>
  </si>
  <si>
    <t>Минимум</t>
  </si>
  <si>
    <t>Максимум</t>
  </si>
  <si>
    <t>Сумма</t>
  </si>
  <si>
    <t>Асимметричность</t>
  </si>
  <si>
    <t>Счет</t>
  </si>
  <si>
    <t>Объем</t>
  </si>
  <si>
    <t>Цена</t>
  </si>
  <si>
    <t>Соллерс</t>
  </si>
  <si>
    <t>Корреляционная матрица признаков Лог Объемов</t>
  </si>
  <si>
    <t>Корреляционная матрица признаков Отн Цен</t>
  </si>
  <si>
    <t>Корреляционная матрица признаков Лог Доходности</t>
  </si>
  <si>
    <t>Белон-ао</t>
  </si>
  <si>
    <t>1 квартиль</t>
  </si>
  <si>
    <t>3 квартиль</t>
  </si>
  <si>
    <t>размах</t>
  </si>
  <si>
    <t>нижн гран</t>
  </si>
  <si>
    <t>верх гран</t>
  </si>
  <si>
    <t>Выбросы в ряду</t>
  </si>
  <si>
    <t>Ряды без выбросов</t>
  </si>
  <si>
    <t>ТГк-14</t>
  </si>
  <si>
    <t>Доверительные интервалы</t>
  </si>
  <si>
    <t>Границы</t>
  </si>
  <si>
    <t>Лев гран</t>
  </si>
  <si>
    <t>Прав гран</t>
  </si>
  <si>
    <t>С удалением строк, в которых были выбросы.</t>
  </si>
  <si>
    <t>С очисткой от выбросов, но без удаления строк</t>
  </si>
  <si>
    <t>интервалы</t>
  </si>
  <si>
    <t>интервал</t>
  </si>
  <si>
    <t>лев</t>
  </si>
  <si>
    <t>прав</t>
  </si>
  <si>
    <t>Карман</t>
  </si>
  <si>
    <t>Еще</t>
  </si>
  <si>
    <t>Частота</t>
  </si>
  <si>
    <t>Интегральный %</t>
  </si>
  <si>
    <t>Cоллерс</t>
  </si>
  <si>
    <t>частота</t>
  </si>
  <si>
    <t>середина</t>
  </si>
  <si>
    <t>ф-ия распр</t>
  </si>
  <si>
    <t>плотность</t>
  </si>
  <si>
    <t>норм плотн</t>
  </si>
  <si>
    <t>ф-ия расп</t>
  </si>
  <si>
    <t>миддл</t>
  </si>
  <si>
    <t>част - ni</t>
  </si>
  <si>
    <t>среднее</t>
  </si>
  <si>
    <t>сер_кв</t>
  </si>
  <si>
    <t>фр пр</t>
  </si>
  <si>
    <t>фр_лев</t>
  </si>
  <si>
    <t>pi</t>
  </si>
  <si>
    <t>npi</t>
  </si>
  <si>
    <t>ni-npi</t>
  </si>
  <si>
    <t>(ni-npi)^2</t>
  </si>
  <si>
    <t>дисперсия</t>
  </si>
  <si>
    <t>ст откл</t>
  </si>
  <si>
    <t>число ст свободы</t>
  </si>
  <si>
    <t>(ni-npi)^2/npi</t>
  </si>
  <si>
    <t>хи2обр=</t>
  </si>
  <si>
    <t>ni после</t>
  </si>
  <si>
    <t>Н0:распределение нормальное</t>
  </si>
  <si>
    <t>Н1:распределение не нормальное</t>
  </si>
  <si>
    <t>Крит область для всех правостороняя</t>
  </si>
  <si>
    <t>Наблюдений</t>
  </si>
  <si>
    <t>набл зн</t>
  </si>
  <si>
    <t>Н0-является нормальным распределением</t>
  </si>
  <si>
    <t>Н1- не является нормальным распределением</t>
  </si>
  <si>
    <t>входят в крит. область, поэтому опровергаем гипотезу Н0 и принимаем Н1</t>
  </si>
  <si>
    <t>В-Соллерс</t>
  </si>
  <si>
    <t>С-Белон-ао</t>
  </si>
  <si>
    <t>D-ТГК-14</t>
  </si>
  <si>
    <t>ТВ=</t>
  </si>
  <si>
    <t>ТС=</t>
  </si>
  <si>
    <t>ТD=</t>
  </si>
  <si>
    <t>ТкрВ01</t>
  </si>
  <si>
    <t>ТкрС01</t>
  </si>
  <si>
    <t>ТкрD01</t>
  </si>
  <si>
    <t>ТкрВ05</t>
  </si>
  <si>
    <t>ТкрС05</t>
  </si>
  <si>
    <t>ТкрD05</t>
  </si>
  <si>
    <t>H0-мат ожидание недельной логдоходности = 0</t>
  </si>
  <si>
    <t>Так как все найденные T оказались меньше критического значения, принимаем гипотезу Н0</t>
  </si>
  <si>
    <t xml:space="preserve">Но так, как составитель методички сделал все оч здорово- </t>
  </si>
  <si>
    <t>он не сказал в задании, что берет модуль от стьюдент.обр, чем здорово запутал.</t>
  </si>
  <si>
    <t>В тест</t>
  </si>
  <si>
    <t>С тест</t>
  </si>
  <si>
    <t>D тест</t>
  </si>
  <si>
    <t>Тест подтвердил результаты, полученные выше.</t>
  </si>
  <si>
    <t>Гипотеза о равенстве средних значений</t>
  </si>
  <si>
    <t>n1</t>
  </si>
  <si>
    <t>n2</t>
  </si>
  <si>
    <t>дисп х</t>
  </si>
  <si>
    <t>дисп у</t>
  </si>
  <si>
    <t>степ своб</t>
  </si>
  <si>
    <t>Т кр 0,05</t>
  </si>
  <si>
    <t>Т кр 0,01</t>
  </si>
  <si>
    <t>H0 о том, что средниe значения равны принимаем для всех выборок логдоходности.</t>
  </si>
  <si>
    <t>t-тест (п7)</t>
  </si>
  <si>
    <t>f-тест (п8)</t>
  </si>
  <si>
    <t>Гипотеза о равенстве дисперсий</t>
  </si>
  <si>
    <t>крит</t>
  </si>
  <si>
    <t>f-тест</t>
  </si>
  <si>
    <t>при ур зн = 0,05</t>
  </si>
  <si>
    <t>при ур зн = 0,01</t>
  </si>
  <si>
    <t>H0 принимаем</t>
  </si>
  <si>
    <t>Н0:гипотеза о том, что дисперсии выборки за последний и предпоследний годы равны</t>
  </si>
  <si>
    <t>Н1:гипотеза о том, что дисперсии выборки за последний и предпоследний годы не равны</t>
  </si>
  <si>
    <t>Н0:гипотеза о том, что среднее значение выборки за последний и предпоследний годы равны</t>
  </si>
  <si>
    <t>Н1:гипотеза о том, что среднее значение выборки за последний и предпоследний годы не равны</t>
  </si>
  <si>
    <t>H0 не принимаем, принимаем гипотезу H1</t>
  </si>
  <si>
    <t>Однофакторный дисперсионный анализ</t>
  </si>
  <si>
    <t>ИТОГИ</t>
  </si>
  <si>
    <t>Группы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</si>
  <si>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</si>
  <si>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</si>
  <si>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</si>
  <si>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</si>
  <si>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</si>
  <si>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</si>
  <si>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</si>
  <si>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</si>
  <si>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</si>
  <si>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</si>
  <si>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</si>
  <si>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</si>
  <si>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Без удаления строк с выбросами, только самих выбросов.</t>
  </si>
  <si>
    <t>Так как входит в крит область, принимаем гипотезу Н1, отклонив Н0</t>
  </si>
  <si>
    <t>Так как не входит в крит область, принимаем гипотезу Н0</t>
  </si>
  <si>
    <t>Столбец 1</t>
  </si>
  <si>
    <t>Столбец 2</t>
  </si>
  <si>
    <t>Столбец 3</t>
  </si>
  <si>
    <t>r</t>
  </si>
  <si>
    <t>t</t>
  </si>
  <si>
    <t>t kp(0,05)</t>
  </si>
  <si>
    <t>t kp(0,01)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</si>
</sst>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Font="1" applyFill="1" applyBorder="1"/>
    <xf numFmtId="0" fontId="0" fillId="0" borderId="0" xfId="0" applyFill="1"/>
    <xf numFmtId="0" fontId="0" fillId="0" borderId="1" xfId="0" applyNumberFormat="1" applyFont="1" applyFill="1" applyBorder="1"/>
    <xf numFmtId="14" fontId="0" fillId="0" borderId="2" xfId="0" applyNumberFormat="1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2" fontId="0" fillId="0" borderId="2" xfId="0" applyNumberFormat="1" applyFon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Continuous"/>
    </xf>
    <xf numFmtId="10" fontId="0" fillId="0" borderId="0" xfId="0" applyNumberForma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4" xfId="0" applyNumberFormat="1" applyFill="1" applyBorder="1" applyAlignment="1"/>
    <xf numFmtId="2" fontId="0" fillId="0" borderId="0" xfId="0" applyNumberFormat="1" applyFill="1" applyBorder="1" applyAlignmen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64" fontId="0" fillId="0" borderId="0" xfId="0" applyNumberFormat="1" applyFill="1" applyBorder="1" applyAlignment="1"/>
  </cellXfs>
  <cellStyles count="1">
    <cellStyle name="Обычный" xfId="0" builtinId="0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цен акций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'Все данные'!$I$4:$I$276</c:f>
              <c:numCache>
                <c:formatCode>0.00</c:formatCode>
                <c:ptCount val="273"/>
                <c:pt idx="0">
                  <c:v>0.3364485981308411</c:v>
                </c:pt>
                <c:pt idx="1">
                  <c:v>0.2570093457943925</c:v>
                </c:pt>
                <c:pt idx="2">
                  <c:v>0.25233644859813081</c:v>
                </c:pt>
                <c:pt idx="3">
                  <c:v>0.20560747663551401</c:v>
                </c:pt>
                <c:pt idx="4">
                  <c:v>0.25467289719626168</c:v>
                </c:pt>
                <c:pt idx="5">
                  <c:v>0.31542056074766356</c:v>
                </c:pt>
                <c:pt idx="6">
                  <c:v>0.39018691588785048</c:v>
                </c:pt>
                <c:pt idx="7">
                  <c:v>0.38084112149532712</c:v>
                </c:pt>
                <c:pt idx="8">
                  <c:v>0.3644859813084112</c:v>
                </c:pt>
                <c:pt idx="9">
                  <c:v>0.3644859813084112</c:v>
                </c:pt>
                <c:pt idx="10">
                  <c:v>0.36682242990654207</c:v>
                </c:pt>
                <c:pt idx="11">
                  <c:v>0.36214953271028039</c:v>
                </c:pt>
                <c:pt idx="12">
                  <c:v>0.37616822429906543</c:v>
                </c:pt>
                <c:pt idx="13">
                  <c:v>0.40887850467289721</c:v>
                </c:pt>
                <c:pt idx="14">
                  <c:v>0.4719626168224299</c:v>
                </c:pt>
                <c:pt idx="15">
                  <c:v>0.46728971962616822</c:v>
                </c:pt>
                <c:pt idx="16">
                  <c:v>0.46728971962616822</c:v>
                </c:pt>
                <c:pt idx="17">
                  <c:v>0.50934579439252337</c:v>
                </c:pt>
                <c:pt idx="18">
                  <c:v>0.54439252336448596</c:v>
                </c:pt>
                <c:pt idx="19">
                  <c:v>0.58177570093457942</c:v>
                </c:pt>
                <c:pt idx="20">
                  <c:v>0.63551401869158874</c:v>
                </c:pt>
                <c:pt idx="21">
                  <c:v>0.48598130841121495</c:v>
                </c:pt>
                <c:pt idx="22">
                  <c:v>0.49065420560747663</c:v>
                </c:pt>
                <c:pt idx="23">
                  <c:v>0.51401869158878499</c:v>
                </c:pt>
                <c:pt idx="24">
                  <c:v>0.53271028037383172</c:v>
                </c:pt>
                <c:pt idx="25">
                  <c:v>0.47897196261682246</c:v>
                </c:pt>
                <c:pt idx="26">
                  <c:v>0.46028037383177572</c:v>
                </c:pt>
                <c:pt idx="27">
                  <c:v>0.43691588785046731</c:v>
                </c:pt>
                <c:pt idx="28">
                  <c:v>0.3364485981308411</c:v>
                </c:pt>
                <c:pt idx="29">
                  <c:v>0.3574766355140187</c:v>
                </c:pt>
                <c:pt idx="30">
                  <c:v>0.42990654205607476</c:v>
                </c:pt>
                <c:pt idx="31">
                  <c:v>0.43925233644859812</c:v>
                </c:pt>
                <c:pt idx="32">
                  <c:v>0.41588785046728971</c:v>
                </c:pt>
                <c:pt idx="33">
                  <c:v>0.43457943925233644</c:v>
                </c:pt>
                <c:pt idx="34">
                  <c:v>0.49766355140186919</c:v>
                </c:pt>
                <c:pt idx="35">
                  <c:v>0.57710280373831779</c:v>
                </c:pt>
                <c:pt idx="36">
                  <c:v>0.65186915887850472</c:v>
                </c:pt>
                <c:pt idx="37">
                  <c:v>0.48364485981308414</c:v>
                </c:pt>
                <c:pt idx="38">
                  <c:v>0.52570093457943923</c:v>
                </c:pt>
                <c:pt idx="39">
                  <c:v>0.53037383177570097</c:v>
                </c:pt>
                <c:pt idx="40">
                  <c:v>0.52336448598130836</c:v>
                </c:pt>
                <c:pt idx="41">
                  <c:v>0.59579439252336452</c:v>
                </c:pt>
                <c:pt idx="42">
                  <c:v>0.56074766355140182</c:v>
                </c:pt>
                <c:pt idx="43">
                  <c:v>0.54205607476635509</c:v>
                </c:pt>
                <c:pt idx="44">
                  <c:v>0.44859813084112149</c:v>
                </c:pt>
                <c:pt idx="45">
                  <c:v>0.49766355140186919</c:v>
                </c:pt>
                <c:pt idx="46">
                  <c:v>0.49766355140186919</c:v>
                </c:pt>
                <c:pt idx="47">
                  <c:v>0.5</c:v>
                </c:pt>
                <c:pt idx="48">
                  <c:v>0.46495327102803741</c:v>
                </c:pt>
                <c:pt idx="49">
                  <c:v>0.45560747663551404</c:v>
                </c:pt>
                <c:pt idx="50">
                  <c:v>0.43925233644859812</c:v>
                </c:pt>
                <c:pt idx="51">
                  <c:v>0.44392523364485981</c:v>
                </c:pt>
                <c:pt idx="52">
                  <c:v>0.43691588785046731</c:v>
                </c:pt>
                <c:pt idx="53">
                  <c:v>0.39953271028037385</c:v>
                </c:pt>
                <c:pt idx="54">
                  <c:v>0.46495327102803741</c:v>
                </c:pt>
                <c:pt idx="55">
                  <c:v>0.4929906542056075</c:v>
                </c:pt>
                <c:pt idx="56">
                  <c:v>0.45327102803738317</c:v>
                </c:pt>
                <c:pt idx="57">
                  <c:v>0.45794392523364486</c:v>
                </c:pt>
                <c:pt idx="58">
                  <c:v>0.42990654205607476</c:v>
                </c:pt>
                <c:pt idx="59">
                  <c:v>0.44392523364485981</c:v>
                </c:pt>
                <c:pt idx="60">
                  <c:v>0.45327102803738317</c:v>
                </c:pt>
                <c:pt idx="61">
                  <c:v>0.45327102803738317</c:v>
                </c:pt>
                <c:pt idx="62">
                  <c:v>0.46495327102803741</c:v>
                </c:pt>
                <c:pt idx="63">
                  <c:v>0.45794392523364486</c:v>
                </c:pt>
                <c:pt idx="64">
                  <c:v>0.46028037383177572</c:v>
                </c:pt>
                <c:pt idx="65">
                  <c:v>0.47663551401869159</c:v>
                </c:pt>
                <c:pt idx="66">
                  <c:v>0.56308411214953269</c:v>
                </c:pt>
                <c:pt idx="67">
                  <c:v>0.57476635514018692</c:v>
                </c:pt>
                <c:pt idx="68">
                  <c:v>0.50934579439252337</c:v>
                </c:pt>
                <c:pt idx="69">
                  <c:v>0.48130841121495327</c:v>
                </c:pt>
                <c:pt idx="70">
                  <c:v>0.5280373831775701</c:v>
                </c:pt>
                <c:pt idx="71">
                  <c:v>0.53504672897196259</c:v>
                </c:pt>
                <c:pt idx="72">
                  <c:v>0.5490654205607477</c:v>
                </c:pt>
                <c:pt idx="73">
                  <c:v>0.5280373831775701</c:v>
                </c:pt>
                <c:pt idx="74">
                  <c:v>0.56775700934579443</c:v>
                </c:pt>
                <c:pt idx="75">
                  <c:v>0.50934579439252337</c:v>
                </c:pt>
                <c:pt idx="76">
                  <c:v>0.49532710280373832</c:v>
                </c:pt>
                <c:pt idx="77">
                  <c:v>0.51635514018691586</c:v>
                </c:pt>
                <c:pt idx="78">
                  <c:v>0.52570093457943923</c:v>
                </c:pt>
                <c:pt idx="79">
                  <c:v>0.53271028037383172</c:v>
                </c:pt>
                <c:pt idx="80">
                  <c:v>0.54205607476635509</c:v>
                </c:pt>
                <c:pt idx="81">
                  <c:v>0.51635514018691586</c:v>
                </c:pt>
                <c:pt idx="82">
                  <c:v>0.53271028037383172</c:v>
                </c:pt>
                <c:pt idx="83">
                  <c:v>0.55140186915887845</c:v>
                </c:pt>
                <c:pt idx="84">
                  <c:v>0.54439252336448596</c:v>
                </c:pt>
                <c:pt idx="85">
                  <c:v>0.57476635514018692</c:v>
                </c:pt>
                <c:pt idx="86">
                  <c:v>0.62383177570093462</c:v>
                </c:pt>
                <c:pt idx="87">
                  <c:v>0.60046728971962615</c:v>
                </c:pt>
                <c:pt idx="88">
                  <c:v>0.5490654205607477</c:v>
                </c:pt>
                <c:pt idx="89">
                  <c:v>0.65186915887850472</c:v>
                </c:pt>
                <c:pt idx="90">
                  <c:v>0.86915887850467288</c:v>
                </c:pt>
                <c:pt idx="91">
                  <c:v>0.86448598130841126</c:v>
                </c:pt>
                <c:pt idx="92">
                  <c:v>0.85981308411214952</c:v>
                </c:pt>
                <c:pt idx="93">
                  <c:v>0.84112149532710279</c:v>
                </c:pt>
                <c:pt idx="94">
                  <c:v>0.75233644859813087</c:v>
                </c:pt>
                <c:pt idx="95">
                  <c:v>0.71962616822429903</c:v>
                </c:pt>
                <c:pt idx="96">
                  <c:v>0.73598130841121501</c:v>
                </c:pt>
                <c:pt idx="97">
                  <c:v>0.71028037383177567</c:v>
                </c:pt>
                <c:pt idx="98">
                  <c:v>0.75467289719626163</c:v>
                </c:pt>
                <c:pt idx="99">
                  <c:v>0.71028037383177567</c:v>
                </c:pt>
                <c:pt idx="100">
                  <c:v>0.76168224299065423</c:v>
                </c:pt>
                <c:pt idx="101">
                  <c:v>0.7990654205607477</c:v>
                </c:pt>
                <c:pt idx="102">
                  <c:v>0.78037383177570097</c:v>
                </c:pt>
                <c:pt idx="103">
                  <c:v>0.75467289719626163</c:v>
                </c:pt>
                <c:pt idx="104">
                  <c:v>0.85046728971962615</c:v>
                </c:pt>
                <c:pt idx="105">
                  <c:v>0.96728971962616828</c:v>
                </c:pt>
                <c:pt idx="106">
                  <c:v>0.89719626168224298</c:v>
                </c:pt>
                <c:pt idx="107">
                  <c:v>0.9719626168224299</c:v>
                </c:pt>
                <c:pt idx="108">
                  <c:v>0.96028037383177567</c:v>
                </c:pt>
                <c:pt idx="109">
                  <c:v>0.92056074766355145</c:v>
                </c:pt>
                <c:pt idx="110">
                  <c:v>0.93691588785046731</c:v>
                </c:pt>
                <c:pt idx="111">
                  <c:v>0.91822429906542058</c:v>
                </c:pt>
                <c:pt idx="112">
                  <c:v>0.89953271028037385</c:v>
                </c:pt>
                <c:pt idx="113">
                  <c:v>0.91822429906542058</c:v>
                </c:pt>
                <c:pt idx="114">
                  <c:v>0.92056074766355145</c:v>
                </c:pt>
                <c:pt idx="115">
                  <c:v>0.88317757009345799</c:v>
                </c:pt>
                <c:pt idx="116">
                  <c:v>0.85747663551401865</c:v>
                </c:pt>
                <c:pt idx="117">
                  <c:v>0.87850467289719625</c:v>
                </c:pt>
                <c:pt idx="118">
                  <c:v>0.87616822429906538</c:v>
                </c:pt>
                <c:pt idx="119">
                  <c:v>0.84345794392523366</c:v>
                </c:pt>
                <c:pt idx="120">
                  <c:v>0.84813084112149528</c:v>
                </c:pt>
                <c:pt idx="121">
                  <c:v>0.7990654205607477</c:v>
                </c:pt>
                <c:pt idx="122">
                  <c:v>0.78271028037383172</c:v>
                </c:pt>
                <c:pt idx="123">
                  <c:v>0.73364485981308414</c:v>
                </c:pt>
                <c:pt idx="124">
                  <c:v>0.70327102803738317</c:v>
                </c:pt>
                <c:pt idx="125">
                  <c:v>0.79205607476635509</c:v>
                </c:pt>
                <c:pt idx="126">
                  <c:v>0.78037383177570097</c:v>
                </c:pt>
                <c:pt idx="127">
                  <c:v>0.78971962616822433</c:v>
                </c:pt>
                <c:pt idx="128">
                  <c:v>0.87616822429906538</c:v>
                </c:pt>
                <c:pt idx="129">
                  <c:v>0.87616822429906538</c:v>
                </c:pt>
                <c:pt idx="130">
                  <c:v>0.78971962616822433</c:v>
                </c:pt>
                <c:pt idx="131">
                  <c:v>0.77570093457943923</c:v>
                </c:pt>
                <c:pt idx="132">
                  <c:v>0.83177570093457942</c:v>
                </c:pt>
                <c:pt idx="133">
                  <c:v>0.77570093457943923</c:v>
                </c:pt>
                <c:pt idx="134">
                  <c:v>0.73364485981308414</c:v>
                </c:pt>
                <c:pt idx="135">
                  <c:v>0.73364485981308414</c:v>
                </c:pt>
                <c:pt idx="136">
                  <c:v>0.72663551401869164</c:v>
                </c:pt>
                <c:pt idx="137">
                  <c:v>0.74065420560747663</c:v>
                </c:pt>
                <c:pt idx="138">
                  <c:v>0.76635514018691586</c:v>
                </c:pt>
                <c:pt idx="139">
                  <c:v>0.74065420560747663</c:v>
                </c:pt>
                <c:pt idx="140">
                  <c:v>0.70794392523364491</c:v>
                </c:pt>
                <c:pt idx="141">
                  <c:v>0.76869158878504673</c:v>
                </c:pt>
                <c:pt idx="142">
                  <c:v>0.84345794392523366</c:v>
                </c:pt>
                <c:pt idx="143">
                  <c:v>0.87616822429906538</c:v>
                </c:pt>
                <c:pt idx="144">
                  <c:v>0.88317757009345799</c:v>
                </c:pt>
                <c:pt idx="145">
                  <c:v>0.92757009345794394</c:v>
                </c:pt>
                <c:pt idx="146">
                  <c:v>0.92289719626168221</c:v>
                </c:pt>
                <c:pt idx="147">
                  <c:v>0.97429906542056077</c:v>
                </c:pt>
                <c:pt idx="148">
                  <c:v>1</c:v>
                </c:pt>
                <c:pt idx="149">
                  <c:v>0.88084112149532712</c:v>
                </c:pt>
                <c:pt idx="150">
                  <c:v>0.90654205607476634</c:v>
                </c:pt>
                <c:pt idx="151">
                  <c:v>0.92289719626168221</c:v>
                </c:pt>
                <c:pt idx="152">
                  <c:v>0.90654205607476634</c:v>
                </c:pt>
                <c:pt idx="153">
                  <c:v>0.94626168224299068</c:v>
                </c:pt>
                <c:pt idx="154">
                  <c:v>0.96962616822429903</c:v>
                </c:pt>
                <c:pt idx="155">
                  <c:v>0.95794392523364491</c:v>
                </c:pt>
                <c:pt idx="156">
                  <c:v>0.9789719626168224</c:v>
                </c:pt>
                <c:pt idx="157">
                  <c:v>0.98598130841121501</c:v>
                </c:pt>
                <c:pt idx="158">
                  <c:v>0.98130841121495327</c:v>
                </c:pt>
                <c:pt idx="159">
                  <c:v>0.98598130841121501</c:v>
                </c:pt>
                <c:pt idx="160">
                  <c:v>0.9719626168224299</c:v>
                </c:pt>
                <c:pt idx="161">
                  <c:v>0.92757009345794394</c:v>
                </c:pt>
                <c:pt idx="162">
                  <c:v>0.98364485981308414</c:v>
                </c:pt>
                <c:pt idx="163">
                  <c:v>0.97429906542056077</c:v>
                </c:pt>
                <c:pt idx="164">
                  <c:v>0.9719626168224299</c:v>
                </c:pt>
                <c:pt idx="165">
                  <c:v>0.9719626168224299</c:v>
                </c:pt>
                <c:pt idx="166">
                  <c:v>0.85046728971962615</c:v>
                </c:pt>
                <c:pt idx="167">
                  <c:v>0.82710280373831779</c:v>
                </c:pt>
                <c:pt idx="168">
                  <c:v>0.82476635514018692</c:v>
                </c:pt>
                <c:pt idx="169">
                  <c:v>0.73831775700934577</c:v>
                </c:pt>
                <c:pt idx="170">
                  <c:v>0.67289719626168221</c:v>
                </c:pt>
                <c:pt idx="171">
                  <c:v>0.68691588785046731</c:v>
                </c:pt>
                <c:pt idx="172">
                  <c:v>0.69392523364485981</c:v>
                </c:pt>
                <c:pt idx="173">
                  <c:v>0.7009345794392523</c:v>
                </c:pt>
                <c:pt idx="174">
                  <c:v>0.67523364485981308</c:v>
                </c:pt>
                <c:pt idx="175">
                  <c:v>0.65420560747663548</c:v>
                </c:pt>
                <c:pt idx="176">
                  <c:v>0.59813084112149528</c:v>
                </c:pt>
                <c:pt idx="177">
                  <c:v>0.58411214953271029</c:v>
                </c:pt>
                <c:pt idx="178">
                  <c:v>0.61214953271028039</c:v>
                </c:pt>
                <c:pt idx="179">
                  <c:v>0.66121495327102808</c:v>
                </c:pt>
                <c:pt idx="180">
                  <c:v>0.7429906542056075</c:v>
                </c:pt>
                <c:pt idx="181">
                  <c:v>0.71261682242990654</c:v>
                </c:pt>
                <c:pt idx="182">
                  <c:v>0.67289719626168221</c:v>
                </c:pt>
                <c:pt idx="183">
                  <c:v>0.70327102803738317</c:v>
                </c:pt>
                <c:pt idx="184">
                  <c:v>0.68224299065420557</c:v>
                </c:pt>
                <c:pt idx="185">
                  <c:v>0.67056074766355145</c:v>
                </c:pt>
                <c:pt idx="186">
                  <c:v>0.70794392523364491</c:v>
                </c:pt>
                <c:pt idx="187">
                  <c:v>0.67056074766355145</c:v>
                </c:pt>
                <c:pt idx="188">
                  <c:v>0.68224299065420557</c:v>
                </c:pt>
                <c:pt idx="189">
                  <c:v>0.64719626168224298</c:v>
                </c:pt>
                <c:pt idx="190">
                  <c:v>0.60981308411214952</c:v>
                </c:pt>
                <c:pt idx="191">
                  <c:v>0.59345794392523366</c:v>
                </c:pt>
                <c:pt idx="192">
                  <c:v>0.60280373831775702</c:v>
                </c:pt>
                <c:pt idx="193">
                  <c:v>0.67056074766355145</c:v>
                </c:pt>
                <c:pt idx="194">
                  <c:v>0.69626168224299068</c:v>
                </c:pt>
                <c:pt idx="195">
                  <c:v>0.66355140186915884</c:v>
                </c:pt>
                <c:pt idx="196">
                  <c:v>0.60280373831775702</c:v>
                </c:pt>
                <c:pt idx="197">
                  <c:v>0.58177570093457942</c:v>
                </c:pt>
                <c:pt idx="198">
                  <c:v>0.56074766355140182</c:v>
                </c:pt>
                <c:pt idx="199">
                  <c:v>0.5490654205607477</c:v>
                </c:pt>
                <c:pt idx="200">
                  <c:v>0.53271028037383172</c:v>
                </c:pt>
                <c:pt idx="201">
                  <c:v>0.51401869158878499</c:v>
                </c:pt>
                <c:pt idx="202">
                  <c:v>0.44626168224299068</c:v>
                </c:pt>
                <c:pt idx="203">
                  <c:v>0.45327102803738317</c:v>
                </c:pt>
                <c:pt idx="204">
                  <c:v>0.47780373831775702</c:v>
                </c:pt>
                <c:pt idx="205">
                  <c:v>0.45794392523364486</c:v>
                </c:pt>
                <c:pt idx="206">
                  <c:v>0.51401869158878499</c:v>
                </c:pt>
                <c:pt idx="207">
                  <c:v>0.45794392523364486</c:v>
                </c:pt>
                <c:pt idx="208">
                  <c:v>0.50817757009345799</c:v>
                </c:pt>
                <c:pt idx="209">
                  <c:v>0.4824766355140187</c:v>
                </c:pt>
                <c:pt idx="210">
                  <c:v>0.49766355140186919</c:v>
                </c:pt>
                <c:pt idx="211">
                  <c:v>0.48598130841121495</c:v>
                </c:pt>
                <c:pt idx="212">
                  <c:v>0.47546728971962615</c:v>
                </c:pt>
                <c:pt idx="213">
                  <c:v>0.46728971962616822</c:v>
                </c:pt>
                <c:pt idx="214">
                  <c:v>0.45327102803738317</c:v>
                </c:pt>
                <c:pt idx="215">
                  <c:v>0.44509345794392524</c:v>
                </c:pt>
                <c:pt idx="216">
                  <c:v>0.43925233644859812</c:v>
                </c:pt>
                <c:pt idx="217">
                  <c:v>0.41822429906542058</c:v>
                </c:pt>
                <c:pt idx="218">
                  <c:v>0.3679906542056075</c:v>
                </c:pt>
                <c:pt idx="219">
                  <c:v>0.3574766355140187</c:v>
                </c:pt>
                <c:pt idx="220">
                  <c:v>0.3469626168224299</c:v>
                </c:pt>
                <c:pt idx="221">
                  <c:v>0.35630841121495327</c:v>
                </c:pt>
                <c:pt idx="222">
                  <c:v>0.35514018691588783</c:v>
                </c:pt>
                <c:pt idx="223">
                  <c:v>0.32710280373831774</c:v>
                </c:pt>
                <c:pt idx="224">
                  <c:v>0.31074766355140188</c:v>
                </c:pt>
                <c:pt idx="225">
                  <c:v>0.31074766355140188</c:v>
                </c:pt>
                <c:pt idx="226">
                  <c:v>0.30607476635514019</c:v>
                </c:pt>
                <c:pt idx="227">
                  <c:v>0.23481308411214954</c:v>
                </c:pt>
                <c:pt idx="228">
                  <c:v>0.27219626168224298</c:v>
                </c:pt>
                <c:pt idx="229">
                  <c:v>0.25584112149532712</c:v>
                </c:pt>
                <c:pt idx="230">
                  <c:v>0.22663551401869159</c:v>
                </c:pt>
                <c:pt idx="231">
                  <c:v>0.2324766355140187</c:v>
                </c:pt>
                <c:pt idx="232">
                  <c:v>0.22897196261682243</c:v>
                </c:pt>
                <c:pt idx="233">
                  <c:v>0.24649532710280375</c:v>
                </c:pt>
                <c:pt idx="234">
                  <c:v>0.24065420560747663</c:v>
                </c:pt>
                <c:pt idx="235">
                  <c:v>0.24299065420560748</c:v>
                </c:pt>
                <c:pt idx="236">
                  <c:v>0.24649532710280375</c:v>
                </c:pt>
                <c:pt idx="237">
                  <c:v>0.23481308411214954</c:v>
                </c:pt>
                <c:pt idx="238">
                  <c:v>0.23014018691588786</c:v>
                </c:pt>
                <c:pt idx="239">
                  <c:v>0.22780373831775702</c:v>
                </c:pt>
                <c:pt idx="240">
                  <c:v>0.20794392523364486</c:v>
                </c:pt>
                <c:pt idx="241">
                  <c:v>0.21495327102803738</c:v>
                </c:pt>
                <c:pt idx="242">
                  <c:v>0.21144859813084113</c:v>
                </c:pt>
                <c:pt idx="243">
                  <c:v>0.20677570093457945</c:v>
                </c:pt>
                <c:pt idx="244">
                  <c:v>0.21261682242990654</c:v>
                </c:pt>
                <c:pt idx="245">
                  <c:v>0.20210280373831777</c:v>
                </c:pt>
                <c:pt idx="246">
                  <c:v>0.19509345794392524</c:v>
                </c:pt>
                <c:pt idx="247">
                  <c:v>0.18457943925233644</c:v>
                </c:pt>
                <c:pt idx="248">
                  <c:v>0.19042056074766356</c:v>
                </c:pt>
                <c:pt idx="249">
                  <c:v>0.19392523364485981</c:v>
                </c:pt>
                <c:pt idx="250">
                  <c:v>0.19158878504672897</c:v>
                </c:pt>
                <c:pt idx="251">
                  <c:v>0.18691588785046728</c:v>
                </c:pt>
                <c:pt idx="252">
                  <c:v>0.1927570093457944</c:v>
                </c:pt>
                <c:pt idx="253">
                  <c:v>0.20210280373831777</c:v>
                </c:pt>
                <c:pt idx="254">
                  <c:v>0.20327102803738317</c:v>
                </c:pt>
                <c:pt idx="255">
                  <c:v>0.18457943925233644</c:v>
                </c:pt>
                <c:pt idx="256">
                  <c:v>0.17990654205607476</c:v>
                </c:pt>
                <c:pt idx="257">
                  <c:v>0.1542056074766355</c:v>
                </c:pt>
                <c:pt idx="258">
                  <c:v>0.14018691588785046</c:v>
                </c:pt>
                <c:pt idx="259">
                  <c:v>0.14719626168224298</c:v>
                </c:pt>
                <c:pt idx="260">
                  <c:v>0.16822429906542055</c:v>
                </c:pt>
                <c:pt idx="261">
                  <c:v>0.16588785046728971</c:v>
                </c:pt>
                <c:pt idx="262">
                  <c:v>0.18107476635514019</c:v>
                </c:pt>
                <c:pt idx="263">
                  <c:v>0.15887850467289719</c:v>
                </c:pt>
                <c:pt idx="264">
                  <c:v>0.1542056074766355</c:v>
                </c:pt>
                <c:pt idx="265">
                  <c:v>0.15654205607476634</c:v>
                </c:pt>
                <c:pt idx="266">
                  <c:v>0.16588785046728971</c:v>
                </c:pt>
                <c:pt idx="267">
                  <c:v>0.17172897196261683</c:v>
                </c:pt>
                <c:pt idx="268">
                  <c:v>9.8130841121495324E-2</c:v>
                </c:pt>
                <c:pt idx="269">
                  <c:v>8.8785046728971959E-2</c:v>
                </c:pt>
                <c:pt idx="270">
                  <c:v>3.2710280373831772E-2</c:v>
                </c:pt>
                <c:pt idx="271">
                  <c:v>0</c:v>
                </c:pt>
                <c:pt idx="272">
                  <c:v>6.4252336448598124E-2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D93-87DF-9DA7ED52E0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'Все данные'!$S$4:$S$276</c:f>
              <c:numCache>
                <c:formatCode>General</c:formatCode>
                <c:ptCount val="273"/>
                <c:pt idx="0">
                  <c:v>0.38014981273408244</c:v>
                </c:pt>
                <c:pt idx="1">
                  <c:v>0.36516853932584276</c:v>
                </c:pt>
                <c:pt idx="2">
                  <c:v>0.40074906367041191</c:v>
                </c:pt>
                <c:pt idx="3">
                  <c:v>0.55992509363295884</c:v>
                </c:pt>
                <c:pt idx="4">
                  <c:v>0.62359550561797761</c:v>
                </c:pt>
                <c:pt idx="5">
                  <c:v>0.58052434456928836</c:v>
                </c:pt>
                <c:pt idx="6">
                  <c:v>0.72471910112359539</c:v>
                </c:pt>
                <c:pt idx="7">
                  <c:v>0.80149812734082382</c:v>
                </c:pt>
                <c:pt idx="8">
                  <c:v>0.88951310861423227</c:v>
                </c:pt>
                <c:pt idx="9">
                  <c:v>0.52434456928838946</c:v>
                </c:pt>
                <c:pt idx="10">
                  <c:v>0.55617977528089879</c:v>
                </c:pt>
                <c:pt idx="11">
                  <c:v>0.49625468164794018</c:v>
                </c:pt>
                <c:pt idx="12">
                  <c:v>0.61423220973782766</c:v>
                </c:pt>
                <c:pt idx="13">
                  <c:v>0.5056179775280899</c:v>
                </c:pt>
                <c:pt idx="14">
                  <c:v>0.51685393258426959</c:v>
                </c:pt>
                <c:pt idx="15">
                  <c:v>0.49063670411985022</c:v>
                </c:pt>
                <c:pt idx="16">
                  <c:v>0.45318352059925093</c:v>
                </c:pt>
                <c:pt idx="17">
                  <c:v>0.45880149812734089</c:v>
                </c:pt>
                <c:pt idx="18">
                  <c:v>0.40636704119850187</c:v>
                </c:pt>
                <c:pt idx="19">
                  <c:v>0.4382022471910112</c:v>
                </c:pt>
                <c:pt idx="20">
                  <c:v>0.48876404494382031</c:v>
                </c:pt>
                <c:pt idx="21">
                  <c:v>0.4662921348314607</c:v>
                </c:pt>
                <c:pt idx="22">
                  <c:v>0.44943820224719111</c:v>
                </c:pt>
                <c:pt idx="23">
                  <c:v>0.46441947565543079</c:v>
                </c:pt>
                <c:pt idx="24">
                  <c:v>0.44569288389513106</c:v>
                </c:pt>
                <c:pt idx="25">
                  <c:v>0.44943820224719111</c:v>
                </c:pt>
                <c:pt idx="26">
                  <c:v>0.44943820224719111</c:v>
                </c:pt>
                <c:pt idx="27">
                  <c:v>0.57677902621722854</c:v>
                </c:pt>
                <c:pt idx="28">
                  <c:v>0.49625468164794018</c:v>
                </c:pt>
                <c:pt idx="29">
                  <c:v>0.53558052434456938</c:v>
                </c:pt>
                <c:pt idx="30">
                  <c:v>0.48314606741573035</c:v>
                </c:pt>
                <c:pt idx="31">
                  <c:v>0.48689138576779023</c:v>
                </c:pt>
                <c:pt idx="32">
                  <c:v>0.52808988764044951</c:v>
                </c:pt>
                <c:pt idx="33">
                  <c:v>0.54307116104868924</c:v>
                </c:pt>
                <c:pt idx="34">
                  <c:v>0.56928838951310845</c:v>
                </c:pt>
                <c:pt idx="35">
                  <c:v>0.54681647940074907</c:v>
                </c:pt>
                <c:pt idx="36">
                  <c:v>0.55805243445692898</c:v>
                </c:pt>
                <c:pt idx="37">
                  <c:v>0.43071161048689138</c:v>
                </c:pt>
                <c:pt idx="38">
                  <c:v>0.40449438202247195</c:v>
                </c:pt>
                <c:pt idx="39">
                  <c:v>0.47191011235955049</c:v>
                </c:pt>
                <c:pt idx="40">
                  <c:v>0.49812734082397009</c:v>
                </c:pt>
                <c:pt idx="41">
                  <c:v>0.47565543071161048</c:v>
                </c:pt>
                <c:pt idx="42">
                  <c:v>0.55430711610486894</c:v>
                </c:pt>
                <c:pt idx="43">
                  <c:v>0.5056179775280899</c:v>
                </c:pt>
                <c:pt idx="44">
                  <c:v>0.55805243445692898</c:v>
                </c:pt>
                <c:pt idx="45">
                  <c:v>0.58052434456928836</c:v>
                </c:pt>
                <c:pt idx="46">
                  <c:v>0.52434456928838946</c:v>
                </c:pt>
                <c:pt idx="47">
                  <c:v>0.54307116104868924</c:v>
                </c:pt>
                <c:pt idx="48">
                  <c:v>0.49063670411985022</c:v>
                </c:pt>
                <c:pt idx="49">
                  <c:v>0.53183520599250933</c:v>
                </c:pt>
                <c:pt idx="50">
                  <c:v>0.51310861423220977</c:v>
                </c:pt>
                <c:pt idx="51">
                  <c:v>0.5617977528089888</c:v>
                </c:pt>
                <c:pt idx="52">
                  <c:v>0.97003745318352053</c:v>
                </c:pt>
                <c:pt idx="53">
                  <c:v>0.49438202247191004</c:v>
                </c:pt>
                <c:pt idx="54">
                  <c:v>0.55056179775280911</c:v>
                </c:pt>
                <c:pt idx="55">
                  <c:v>0.55056179775280911</c:v>
                </c:pt>
                <c:pt idx="56">
                  <c:v>0.59176029962546817</c:v>
                </c:pt>
                <c:pt idx="57">
                  <c:v>0.57677902621722854</c:v>
                </c:pt>
                <c:pt idx="58">
                  <c:v>0.58052434456928836</c:v>
                </c:pt>
                <c:pt idx="59">
                  <c:v>0.58801498127340834</c:v>
                </c:pt>
                <c:pt idx="60">
                  <c:v>0.61048689138576773</c:v>
                </c:pt>
                <c:pt idx="61">
                  <c:v>0.76779026217228463</c:v>
                </c:pt>
                <c:pt idx="62">
                  <c:v>0.70037453183520604</c:v>
                </c:pt>
                <c:pt idx="63">
                  <c:v>0.73782771535580516</c:v>
                </c:pt>
                <c:pt idx="64">
                  <c:v>0.72659176029962569</c:v>
                </c:pt>
                <c:pt idx="65">
                  <c:v>0.94756554307116114</c:v>
                </c:pt>
                <c:pt idx="66">
                  <c:v>0.83895131086142327</c:v>
                </c:pt>
                <c:pt idx="67">
                  <c:v>0.77902621722846443</c:v>
                </c:pt>
                <c:pt idx="68">
                  <c:v>0.73408239700374533</c:v>
                </c:pt>
                <c:pt idx="69">
                  <c:v>0.63670411985018738</c:v>
                </c:pt>
                <c:pt idx="70">
                  <c:v>0.69662921348314621</c:v>
                </c:pt>
                <c:pt idx="71">
                  <c:v>0.66666666666666674</c:v>
                </c:pt>
                <c:pt idx="72">
                  <c:v>0.7078651685393258</c:v>
                </c:pt>
                <c:pt idx="73">
                  <c:v>0.6404494382022472</c:v>
                </c:pt>
                <c:pt idx="74">
                  <c:v>0.67041198501872667</c:v>
                </c:pt>
                <c:pt idx="75">
                  <c:v>0.68164794007490648</c:v>
                </c:pt>
                <c:pt idx="76">
                  <c:v>0.67790262172284632</c:v>
                </c:pt>
                <c:pt idx="77">
                  <c:v>0.67790262172284632</c:v>
                </c:pt>
                <c:pt idx="78">
                  <c:v>0.68164794007490648</c:v>
                </c:pt>
                <c:pt idx="79">
                  <c:v>0.5955056179775281</c:v>
                </c:pt>
                <c:pt idx="80">
                  <c:v>0.66292134831460658</c:v>
                </c:pt>
                <c:pt idx="81">
                  <c:v>0.74906367041198507</c:v>
                </c:pt>
                <c:pt idx="82">
                  <c:v>0.67041198501872667</c:v>
                </c:pt>
                <c:pt idx="83">
                  <c:v>0.68913857677902624</c:v>
                </c:pt>
                <c:pt idx="84">
                  <c:v>0.76029962546816487</c:v>
                </c:pt>
                <c:pt idx="85">
                  <c:v>0.85393258426966301</c:v>
                </c:pt>
                <c:pt idx="86">
                  <c:v>0.76779026217228463</c:v>
                </c:pt>
                <c:pt idx="87">
                  <c:v>0.98127340823970044</c:v>
                </c:pt>
                <c:pt idx="88">
                  <c:v>0.80149812734082382</c:v>
                </c:pt>
                <c:pt idx="89">
                  <c:v>0.87640449438202239</c:v>
                </c:pt>
                <c:pt idx="90">
                  <c:v>0.77528089887640461</c:v>
                </c:pt>
                <c:pt idx="91">
                  <c:v>0.81273408239700373</c:v>
                </c:pt>
                <c:pt idx="92">
                  <c:v>0.66666666666666674</c:v>
                </c:pt>
                <c:pt idx="93">
                  <c:v>0.71161048689138595</c:v>
                </c:pt>
                <c:pt idx="94">
                  <c:v>0.9213483146067416</c:v>
                </c:pt>
                <c:pt idx="95">
                  <c:v>0.86142322097378277</c:v>
                </c:pt>
                <c:pt idx="96">
                  <c:v>0.92509363295880143</c:v>
                </c:pt>
                <c:pt idx="97">
                  <c:v>1</c:v>
                </c:pt>
                <c:pt idx="98">
                  <c:v>0.9550561797752809</c:v>
                </c:pt>
                <c:pt idx="99">
                  <c:v>0.94007490636704116</c:v>
                </c:pt>
                <c:pt idx="100">
                  <c:v>0.94382022471910099</c:v>
                </c:pt>
                <c:pt idx="101">
                  <c:v>0.92883895131086158</c:v>
                </c:pt>
                <c:pt idx="102">
                  <c:v>0.81647940074906356</c:v>
                </c:pt>
                <c:pt idx="103">
                  <c:v>0.90262172284644204</c:v>
                </c:pt>
                <c:pt idx="104">
                  <c:v>0.86142322097378277</c:v>
                </c:pt>
                <c:pt idx="105">
                  <c:v>0.80524344569288409</c:v>
                </c:pt>
                <c:pt idx="106">
                  <c:v>0.80149812734082382</c:v>
                </c:pt>
                <c:pt idx="107">
                  <c:v>0.80524344569288409</c:v>
                </c:pt>
                <c:pt idx="108">
                  <c:v>0.82022471910112371</c:v>
                </c:pt>
                <c:pt idx="109">
                  <c:v>0.76029962546816487</c:v>
                </c:pt>
                <c:pt idx="110">
                  <c:v>0.70037453183520604</c:v>
                </c:pt>
                <c:pt idx="111">
                  <c:v>0.6741573033707865</c:v>
                </c:pt>
                <c:pt idx="112">
                  <c:v>0.60299625468164808</c:v>
                </c:pt>
                <c:pt idx="113">
                  <c:v>0.54307116104868924</c:v>
                </c:pt>
                <c:pt idx="114">
                  <c:v>0.52434456928838946</c:v>
                </c:pt>
                <c:pt idx="115">
                  <c:v>0.51310861423220977</c:v>
                </c:pt>
                <c:pt idx="116">
                  <c:v>0.44194756554307124</c:v>
                </c:pt>
                <c:pt idx="117">
                  <c:v>0.43071161048689138</c:v>
                </c:pt>
                <c:pt idx="118">
                  <c:v>0.27715355805243452</c:v>
                </c:pt>
                <c:pt idx="119">
                  <c:v>0.11235955056179769</c:v>
                </c:pt>
                <c:pt idx="120">
                  <c:v>0.14232209737827711</c:v>
                </c:pt>
                <c:pt idx="121">
                  <c:v>8.9887640449438283E-2</c:v>
                </c:pt>
                <c:pt idx="122">
                  <c:v>8.2397003745318428E-2</c:v>
                </c:pt>
                <c:pt idx="123">
                  <c:v>0.10112359550561799</c:v>
                </c:pt>
                <c:pt idx="124">
                  <c:v>5.2434456928838996E-2</c:v>
                </c:pt>
                <c:pt idx="125">
                  <c:v>5.2434456928838996E-2</c:v>
                </c:pt>
                <c:pt idx="126">
                  <c:v>3.7453183520599287E-2</c:v>
                </c:pt>
                <c:pt idx="127">
                  <c:v>2.2471910112359571E-2</c:v>
                </c:pt>
                <c:pt idx="128">
                  <c:v>2.6217228464419415E-2</c:v>
                </c:pt>
                <c:pt idx="129">
                  <c:v>0</c:v>
                </c:pt>
                <c:pt idx="130">
                  <c:v>0.10861423220973784</c:v>
                </c:pt>
                <c:pt idx="131">
                  <c:v>0.20599250936329583</c:v>
                </c:pt>
                <c:pt idx="132">
                  <c:v>0.16853932584269671</c:v>
                </c:pt>
                <c:pt idx="133">
                  <c:v>0.16104868913857684</c:v>
                </c:pt>
                <c:pt idx="134">
                  <c:v>0.20973782771535582</c:v>
                </c:pt>
                <c:pt idx="135">
                  <c:v>0.21722846441947569</c:v>
                </c:pt>
                <c:pt idx="136">
                  <c:v>0.20599250936329583</c:v>
                </c:pt>
                <c:pt idx="137">
                  <c:v>0.17602996254681655</c:v>
                </c:pt>
                <c:pt idx="138">
                  <c:v>0.14981273408239698</c:v>
                </c:pt>
                <c:pt idx="139">
                  <c:v>0.20599250936329583</c:v>
                </c:pt>
                <c:pt idx="140">
                  <c:v>0.2322097378277154</c:v>
                </c:pt>
                <c:pt idx="141">
                  <c:v>0.19101123595505609</c:v>
                </c:pt>
                <c:pt idx="142">
                  <c:v>0.20973782771535582</c:v>
                </c:pt>
                <c:pt idx="143">
                  <c:v>0.1797752808988764</c:v>
                </c:pt>
                <c:pt idx="144">
                  <c:v>0.18726591760299627</c:v>
                </c:pt>
                <c:pt idx="145">
                  <c:v>0.1797752808988764</c:v>
                </c:pt>
                <c:pt idx="146">
                  <c:v>0.16104868913857684</c:v>
                </c:pt>
                <c:pt idx="147">
                  <c:v>0.16479400749063669</c:v>
                </c:pt>
                <c:pt idx="148">
                  <c:v>0.153558052434457</c:v>
                </c:pt>
                <c:pt idx="149">
                  <c:v>0.1273408239700374</c:v>
                </c:pt>
                <c:pt idx="150">
                  <c:v>0.11985018726591755</c:v>
                </c:pt>
                <c:pt idx="151">
                  <c:v>0.10486891385767783</c:v>
                </c:pt>
                <c:pt idx="152">
                  <c:v>0.13108614232209742</c:v>
                </c:pt>
                <c:pt idx="153">
                  <c:v>0.1161048689138577</c:v>
                </c:pt>
                <c:pt idx="154">
                  <c:v>0.10486891385767783</c:v>
                </c:pt>
                <c:pt idx="155">
                  <c:v>7.4906367041198574E-2</c:v>
                </c:pt>
                <c:pt idx="156">
                  <c:v>9.3632958801498134E-2</c:v>
                </c:pt>
                <c:pt idx="157">
                  <c:v>0.10861423220973784</c:v>
                </c:pt>
                <c:pt idx="158">
                  <c:v>0.18726591760299627</c:v>
                </c:pt>
                <c:pt idx="159">
                  <c:v>0.21722846441947569</c:v>
                </c:pt>
                <c:pt idx="160">
                  <c:v>0.18352059925093642</c:v>
                </c:pt>
                <c:pt idx="161">
                  <c:v>0.12359550561797755</c:v>
                </c:pt>
                <c:pt idx="162">
                  <c:v>0.153558052434457</c:v>
                </c:pt>
                <c:pt idx="163">
                  <c:v>0.14606741573033713</c:v>
                </c:pt>
                <c:pt idx="164">
                  <c:v>0.1273408239700374</c:v>
                </c:pt>
                <c:pt idx="165">
                  <c:v>0.13483146067415727</c:v>
                </c:pt>
                <c:pt idx="166">
                  <c:v>0.13857677902621726</c:v>
                </c:pt>
                <c:pt idx="167">
                  <c:v>0.13483146067415727</c:v>
                </c:pt>
                <c:pt idx="168">
                  <c:v>0.1273408239700374</c:v>
                </c:pt>
                <c:pt idx="169">
                  <c:v>0.1161048689138577</c:v>
                </c:pt>
                <c:pt idx="170">
                  <c:v>5.6179775280898847E-2</c:v>
                </c:pt>
                <c:pt idx="171">
                  <c:v>4.8689138576778986E-2</c:v>
                </c:pt>
                <c:pt idx="172">
                  <c:v>7.8651685393258411E-2</c:v>
                </c:pt>
                <c:pt idx="173">
                  <c:v>9.3632958801498134E-2</c:v>
                </c:pt>
                <c:pt idx="174">
                  <c:v>9.3632958801498134E-2</c:v>
                </c:pt>
                <c:pt idx="175">
                  <c:v>8.2397003745318428E-2</c:v>
                </c:pt>
                <c:pt idx="176">
                  <c:v>7.8651685393258411E-2</c:v>
                </c:pt>
                <c:pt idx="177">
                  <c:v>7.4906367041198574E-2</c:v>
                </c:pt>
                <c:pt idx="178">
                  <c:v>6.3670411985018702E-2</c:v>
                </c:pt>
                <c:pt idx="179">
                  <c:v>5.9925093632958858E-2</c:v>
                </c:pt>
                <c:pt idx="180">
                  <c:v>5.9925093632958858E-2</c:v>
                </c:pt>
                <c:pt idx="181">
                  <c:v>0.16479400749063669</c:v>
                </c:pt>
                <c:pt idx="182">
                  <c:v>0.1273408239700374</c:v>
                </c:pt>
                <c:pt idx="183">
                  <c:v>0.13483146067415727</c:v>
                </c:pt>
                <c:pt idx="184">
                  <c:v>0.18352059925093642</c:v>
                </c:pt>
                <c:pt idx="185">
                  <c:v>0.15730337078651682</c:v>
                </c:pt>
                <c:pt idx="186">
                  <c:v>0.13483146067415727</c:v>
                </c:pt>
                <c:pt idx="187">
                  <c:v>9.3632958801498134E-2</c:v>
                </c:pt>
                <c:pt idx="188">
                  <c:v>8.6142322097378279E-2</c:v>
                </c:pt>
                <c:pt idx="189">
                  <c:v>8.2397003745318428E-2</c:v>
                </c:pt>
                <c:pt idx="190">
                  <c:v>8.9887640449438283E-2</c:v>
                </c:pt>
                <c:pt idx="191">
                  <c:v>9.3632958801498134E-2</c:v>
                </c:pt>
                <c:pt idx="192">
                  <c:v>9.3632958801498134E-2</c:v>
                </c:pt>
                <c:pt idx="193">
                  <c:v>0.11235955056179769</c:v>
                </c:pt>
                <c:pt idx="194">
                  <c:v>9.7378277153557971E-2</c:v>
                </c:pt>
                <c:pt idx="195">
                  <c:v>9.7378277153557971E-2</c:v>
                </c:pt>
                <c:pt idx="196">
                  <c:v>8.6142322097378279E-2</c:v>
                </c:pt>
                <c:pt idx="197">
                  <c:v>7.4906367041198574E-2</c:v>
                </c:pt>
                <c:pt idx="198">
                  <c:v>7.4906367041198574E-2</c:v>
                </c:pt>
                <c:pt idx="199">
                  <c:v>6.7415730337078719E-2</c:v>
                </c:pt>
                <c:pt idx="200">
                  <c:v>7.4906367041198574E-2</c:v>
                </c:pt>
                <c:pt idx="201">
                  <c:v>9.3632958801498134E-2</c:v>
                </c:pt>
                <c:pt idx="202">
                  <c:v>8.6142322097378279E-2</c:v>
                </c:pt>
                <c:pt idx="203">
                  <c:v>8.8014981273408191E-2</c:v>
                </c:pt>
                <c:pt idx="204">
                  <c:v>8.8014981273408191E-2</c:v>
                </c:pt>
                <c:pt idx="205">
                  <c:v>9.1760299625468209E-2</c:v>
                </c:pt>
                <c:pt idx="206">
                  <c:v>8.2397003745318428E-2</c:v>
                </c:pt>
                <c:pt idx="207">
                  <c:v>8.6142322097378279E-2</c:v>
                </c:pt>
                <c:pt idx="208">
                  <c:v>8.8014981273408191E-2</c:v>
                </c:pt>
                <c:pt idx="209">
                  <c:v>0.10861423220973784</c:v>
                </c:pt>
                <c:pt idx="210">
                  <c:v>0.15730337078651682</c:v>
                </c:pt>
                <c:pt idx="211">
                  <c:v>0.18726591760299627</c:v>
                </c:pt>
                <c:pt idx="212">
                  <c:v>0.1666666666666666</c:v>
                </c:pt>
                <c:pt idx="213">
                  <c:v>0.14794007490636704</c:v>
                </c:pt>
                <c:pt idx="214">
                  <c:v>0.17602996254681655</c:v>
                </c:pt>
                <c:pt idx="215">
                  <c:v>0.17041198501872662</c:v>
                </c:pt>
                <c:pt idx="216">
                  <c:v>0.17790262172284649</c:v>
                </c:pt>
                <c:pt idx="217">
                  <c:v>0.21348314606741567</c:v>
                </c:pt>
                <c:pt idx="218">
                  <c:v>0.2808988764044944</c:v>
                </c:pt>
                <c:pt idx="219">
                  <c:v>0.3595505617977528</c:v>
                </c:pt>
                <c:pt idx="220">
                  <c:v>0.34644194756554303</c:v>
                </c:pt>
                <c:pt idx="221">
                  <c:v>0.37265917602996262</c:v>
                </c:pt>
                <c:pt idx="222">
                  <c:v>0.39700374531835209</c:v>
                </c:pt>
                <c:pt idx="223">
                  <c:v>0.55617977528089879</c:v>
                </c:pt>
                <c:pt idx="224">
                  <c:v>0.47191011235955049</c:v>
                </c:pt>
                <c:pt idx="225">
                  <c:v>0.58951310861423212</c:v>
                </c:pt>
                <c:pt idx="226">
                  <c:v>0.49363295880149816</c:v>
                </c:pt>
                <c:pt idx="227">
                  <c:v>0.43520599250936326</c:v>
                </c:pt>
                <c:pt idx="228">
                  <c:v>0.44494382022471918</c:v>
                </c:pt>
                <c:pt idx="229">
                  <c:v>0.48764044943820228</c:v>
                </c:pt>
                <c:pt idx="230">
                  <c:v>0.51235955056179772</c:v>
                </c:pt>
                <c:pt idx="231">
                  <c:v>0.5617977528089888</c:v>
                </c:pt>
                <c:pt idx="232">
                  <c:v>0.54906367041198512</c:v>
                </c:pt>
                <c:pt idx="233">
                  <c:v>0.57078651685393256</c:v>
                </c:pt>
                <c:pt idx="234">
                  <c:v>0.55955056179775287</c:v>
                </c:pt>
                <c:pt idx="235">
                  <c:v>0.55355805243445699</c:v>
                </c:pt>
                <c:pt idx="236">
                  <c:v>0.58501872659176046</c:v>
                </c:pt>
                <c:pt idx="237">
                  <c:v>0.55880149812734081</c:v>
                </c:pt>
                <c:pt idx="238">
                  <c:v>0.57378277153558055</c:v>
                </c:pt>
                <c:pt idx="239">
                  <c:v>0.57228464419475644</c:v>
                </c:pt>
                <c:pt idx="240">
                  <c:v>0.55580524344569293</c:v>
                </c:pt>
                <c:pt idx="241">
                  <c:v>0.55056179775280911</c:v>
                </c:pt>
                <c:pt idx="242">
                  <c:v>0.55131086142322094</c:v>
                </c:pt>
                <c:pt idx="243">
                  <c:v>0.55655430711610498</c:v>
                </c:pt>
                <c:pt idx="244">
                  <c:v>0.53632958801498132</c:v>
                </c:pt>
                <c:pt idx="245">
                  <c:v>0.53558052434456938</c:v>
                </c:pt>
                <c:pt idx="246">
                  <c:v>0.47490636704119843</c:v>
                </c:pt>
                <c:pt idx="247">
                  <c:v>0.37528089887640442</c:v>
                </c:pt>
                <c:pt idx="248">
                  <c:v>0.49063670411985022</c:v>
                </c:pt>
                <c:pt idx="249">
                  <c:v>0.54382022471910108</c:v>
                </c:pt>
                <c:pt idx="250">
                  <c:v>0.51760299625468176</c:v>
                </c:pt>
                <c:pt idx="251">
                  <c:v>0.55805243445692898</c:v>
                </c:pt>
                <c:pt idx="252">
                  <c:v>0.51985018726591758</c:v>
                </c:pt>
                <c:pt idx="253">
                  <c:v>0.53632958801498132</c:v>
                </c:pt>
                <c:pt idx="254">
                  <c:v>0.57303370786516861</c:v>
                </c:pt>
                <c:pt idx="255">
                  <c:v>0.55805243445692898</c:v>
                </c:pt>
                <c:pt idx="256">
                  <c:v>0.56928838951310845</c:v>
                </c:pt>
                <c:pt idx="257">
                  <c:v>0.56104868913857686</c:v>
                </c:pt>
                <c:pt idx="258">
                  <c:v>0.56329588014981258</c:v>
                </c:pt>
                <c:pt idx="259">
                  <c:v>0.56104868913857686</c:v>
                </c:pt>
                <c:pt idx="260">
                  <c:v>0.55730337078651682</c:v>
                </c:pt>
                <c:pt idx="261">
                  <c:v>0.6209737827715357</c:v>
                </c:pt>
                <c:pt idx="262">
                  <c:v>0.62846441947565546</c:v>
                </c:pt>
                <c:pt idx="263">
                  <c:v>0.5812734082397002</c:v>
                </c:pt>
                <c:pt idx="264">
                  <c:v>0.53183520599250933</c:v>
                </c:pt>
                <c:pt idx="265">
                  <c:v>0.84569288389513109</c:v>
                </c:pt>
                <c:pt idx="266">
                  <c:v>0.82471910112359548</c:v>
                </c:pt>
                <c:pt idx="267">
                  <c:v>0.75205992509363295</c:v>
                </c:pt>
                <c:pt idx="268">
                  <c:v>0.51460674157303377</c:v>
                </c:pt>
                <c:pt idx="269">
                  <c:v>0.61048689138576773</c:v>
                </c:pt>
                <c:pt idx="270">
                  <c:v>0.44344569288389518</c:v>
                </c:pt>
                <c:pt idx="271">
                  <c:v>0.56329588014981258</c:v>
                </c:pt>
                <c:pt idx="272">
                  <c:v>0.44943820224719111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C-4D93-87DF-9DA7ED52E0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'Все данные'!$AC$4:$AC$276</c:f>
              <c:numCache>
                <c:formatCode>General</c:formatCode>
                <c:ptCount val="273"/>
                <c:pt idx="0">
                  <c:v>0.12796208530805686</c:v>
                </c:pt>
                <c:pt idx="1">
                  <c:v>0.12037914691943126</c:v>
                </c:pt>
                <c:pt idx="2">
                  <c:v>0.12037914691943126</c:v>
                </c:pt>
                <c:pt idx="3">
                  <c:v>0.15545023696682464</c:v>
                </c:pt>
                <c:pt idx="4">
                  <c:v>0.16872037914691945</c:v>
                </c:pt>
                <c:pt idx="5">
                  <c:v>0.16777251184834122</c:v>
                </c:pt>
                <c:pt idx="6">
                  <c:v>0.15924170616113745</c:v>
                </c:pt>
                <c:pt idx="7">
                  <c:v>0.17535545023696683</c:v>
                </c:pt>
                <c:pt idx="8">
                  <c:v>0.14028436018957346</c:v>
                </c:pt>
                <c:pt idx="9">
                  <c:v>0.13270142180094788</c:v>
                </c:pt>
                <c:pt idx="10">
                  <c:v>0.12511848341232226</c:v>
                </c:pt>
                <c:pt idx="11">
                  <c:v>0.10710900473933649</c:v>
                </c:pt>
                <c:pt idx="12">
                  <c:v>0.1175355450236967</c:v>
                </c:pt>
                <c:pt idx="13">
                  <c:v>0.10805687203791468</c:v>
                </c:pt>
                <c:pt idx="14">
                  <c:v>9.2890995260663495E-2</c:v>
                </c:pt>
                <c:pt idx="15">
                  <c:v>9.0047393364928896E-2</c:v>
                </c:pt>
                <c:pt idx="16">
                  <c:v>8.8151658767772492E-2</c:v>
                </c:pt>
                <c:pt idx="17">
                  <c:v>8.2464454976303322E-2</c:v>
                </c:pt>
                <c:pt idx="18">
                  <c:v>8.3412322274881531E-2</c:v>
                </c:pt>
                <c:pt idx="19">
                  <c:v>7.8672985781990515E-2</c:v>
                </c:pt>
                <c:pt idx="20">
                  <c:v>8.2464454976303322E-2</c:v>
                </c:pt>
                <c:pt idx="21">
                  <c:v>7.2985781990521317E-2</c:v>
                </c:pt>
                <c:pt idx="22">
                  <c:v>7.772511848341232E-2</c:v>
                </c:pt>
                <c:pt idx="23">
                  <c:v>7.8672985781990515E-2</c:v>
                </c:pt>
                <c:pt idx="24">
                  <c:v>7.1090047393364955E-2</c:v>
                </c:pt>
                <c:pt idx="25">
                  <c:v>7.3933649289099512E-2</c:v>
                </c:pt>
                <c:pt idx="26">
                  <c:v>6.7298578199052148E-2</c:v>
                </c:pt>
                <c:pt idx="27">
                  <c:v>7.2985781990521317E-2</c:v>
                </c:pt>
                <c:pt idx="28">
                  <c:v>6.0663507109004734E-2</c:v>
                </c:pt>
                <c:pt idx="29">
                  <c:v>5.6872037914691927E-2</c:v>
                </c:pt>
                <c:pt idx="30">
                  <c:v>5.4028436018957363E-2</c:v>
                </c:pt>
                <c:pt idx="31">
                  <c:v>5.0236966824644555E-2</c:v>
                </c:pt>
                <c:pt idx="32">
                  <c:v>4.6445497630331747E-2</c:v>
                </c:pt>
                <c:pt idx="33">
                  <c:v>4.4549763033175351E-2</c:v>
                </c:pt>
                <c:pt idx="34">
                  <c:v>3.5071090047393373E-2</c:v>
                </c:pt>
                <c:pt idx="35">
                  <c:v>3.5071090047393373E-2</c:v>
                </c:pt>
                <c:pt idx="36">
                  <c:v>4.1706161137440745E-2</c:v>
                </c:pt>
                <c:pt idx="37">
                  <c:v>3.5071090047393373E-2</c:v>
                </c:pt>
                <c:pt idx="38">
                  <c:v>3.5071090047393373E-2</c:v>
                </c:pt>
                <c:pt idx="39">
                  <c:v>3.4123222748815171E-2</c:v>
                </c:pt>
                <c:pt idx="40">
                  <c:v>4.1706161137440745E-2</c:v>
                </c:pt>
                <c:pt idx="41">
                  <c:v>4.4549763033175351E-2</c:v>
                </c:pt>
                <c:pt idx="42">
                  <c:v>3.3175355450236969E-2</c:v>
                </c:pt>
                <c:pt idx="43">
                  <c:v>3.3175355450236969E-2</c:v>
                </c:pt>
                <c:pt idx="44">
                  <c:v>1.8009478672985788E-2</c:v>
                </c:pt>
                <c:pt idx="45">
                  <c:v>4.1706161137440745E-2</c:v>
                </c:pt>
                <c:pt idx="46">
                  <c:v>1.327014218009478E-2</c:v>
                </c:pt>
                <c:pt idx="47">
                  <c:v>1.2322274881516578E-2</c:v>
                </c:pt>
                <c:pt idx="48">
                  <c:v>0</c:v>
                </c:pt>
                <c:pt idx="49">
                  <c:v>8.5308056872038136E-3</c:v>
                </c:pt>
                <c:pt idx="50">
                  <c:v>1.327014218009478E-2</c:v>
                </c:pt>
                <c:pt idx="51">
                  <c:v>1.8957345971563989E-2</c:v>
                </c:pt>
                <c:pt idx="52">
                  <c:v>1.8957345971563989E-2</c:v>
                </c:pt>
                <c:pt idx="53">
                  <c:v>6.6350710900474107E-3</c:v>
                </c:pt>
                <c:pt idx="54">
                  <c:v>3.7914691943128059E-3</c:v>
                </c:pt>
                <c:pt idx="55">
                  <c:v>6.6350710900474107E-3</c:v>
                </c:pt>
                <c:pt idx="56">
                  <c:v>8.5308056872038136E-3</c:v>
                </c:pt>
                <c:pt idx="57">
                  <c:v>6.6350710900474107E-3</c:v>
                </c:pt>
                <c:pt idx="58">
                  <c:v>2.8436018957346044E-3</c:v>
                </c:pt>
                <c:pt idx="59">
                  <c:v>4.7393364928910078E-3</c:v>
                </c:pt>
                <c:pt idx="60">
                  <c:v>1.7061611374407586E-2</c:v>
                </c:pt>
                <c:pt idx="61">
                  <c:v>2.4644549763033197E-2</c:v>
                </c:pt>
                <c:pt idx="62">
                  <c:v>2.1800947867298595E-2</c:v>
                </c:pt>
                <c:pt idx="63">
                  <c:v>2.654028436018956E-2</c:v>
                </c:pt>
                <c:pt idx="64">
                  <c:v>5.2132701421800959E-2</c:v>
                </c:pt>
                <c:pt idx="65">
                  <c:v>3.8862559241706181E-2</c:v>
                </c:pt>
                <c:pt idx="66">
                  <c:v>3.0331753554502367E-2</c:v>
                </c:pt>
                <c:pt idx="67">
                  <c:v>3.6966824644549777E-2</c:v>
                </c:pt>
                <c:pt idx="68">
                  <c:v>3.2227488151658767E-2</c:v>
                </c:pt>
                <c:pt idx="69">
                  <c:v>6.350710900473934E-2</c:v>
                </c:pt>
                <c:pt idx="70">
                  <c:v>6.8246445497630343E-2</c:v>
                </c:pt>
                <c:pt idx="71">
                  <c:v>5.4976303317535564E-2</c:v>
                </c:pt>
                <c:pt idx="72">
                  <c:v>5.2132701421800959E-2</c:v>
                </c:pt>
                <c:pt idx="73">
                  <c:v>4.4549763033175351E-2</c:v>
                </c:pt>
                <c:pt idx="74">
                  <c:v>4.2654028436018947E-2</c:v>
                </c:pt>
                <c:pt idx="75">
                  <c:v>3.7914691943127979E-2</c:v>
                </c:pt>
                <c:pt idx="76">
                  <c:v>2.4644549763033197E-2</c:v>
                </c:pt>
                <c:pt idx="77">
                  <c:v>2.9383886255924165E-2</c:v>
                </c:pt>
                <c:pt idx="78">
                  <c:v>2.9383886255924165E-2</c:v>
                </c:pt>
                <c:pt idx="79">
                  <c:v>3.3175355450236969E-2</c:v>
                </c:pt>
                <c:pt idx="80">
                  <c:v>0.31184834123222749</c:v>
                </c:pt>
                <c:pt idx="81">
                  <c:v>0.36682464454976305</c:v>
                </c:pt>
                <c:pt idx="82">
                  <c:v>0.28056872037914693</c:v>
                </c:pt>
                <c:pt idx="83">
                  <c:v>0.28720379146919428</c:v>
                </c:pt>
                <c:pt idx="84">
                  <c:v>0.28151658767772514</c:v>
                </c:pt>
                <c:pt idx="85">
                  <c:v>0.26161137440758298</c:v>
                </c:pt>
                <c:pt idx="86">
                  <c:v>0.25687203791469193</c:v>
                </c:pt>
                <c:pt idx="87">
                  <c:v>0.25402843601895736</c:v>
                </c:pt>
                <c:pt idx="88">
                  <c:v>0.24644549763033174</c:v>
                </c:pt>
                <c:pt idx="89">
                  <c:v>0.2530805687203791</c:v>
                </c:pt>
                <c:pt idx="90">
                  <c:v>0.23696682464454971</c:v>
                </c:pt>
                <c:pt idx="91">
                  <c:v>0.22559241706161137</c:v>
                </c:pt>
                <c:pt idx="92">
                  <c:v>0.20853080568720375</c:v>
                </c:pt>
                <c:pt idx="93">
                  <c:v>0.19905213270142183</c:v>
                </c:pt>
                <c:pt idx="94">
                  <c:v>0.24549763033175356</c:v>
                </c:pt>
                <c:pt idx="95">
                  <c:v>0.23222748815165875</c:v>
                </c:pt>
                <c:pt idx="96">
                  <c:v>0.25023696682464452</c:v>
                </c:pt>
                <c:pt idx="97">
                  <c:v>0.27203791469194316</c:v>
                </c:pt>
                <c:pt idx="98">
                  <c:v>0.28530805687203786</c:v>
                </c:pt>
                <c:pt idx="99">
                  <c:v>0.29099526066350706</c:v>
                </c:pt>
                <c:pt idx="100">
                  <c:v>0.29952606635071094</c:v>
                </c:pt>
                <c:pt idx="101">
                  <c:v>0.34786729857819898</c:v>
                </c:pt>
                <c:pt idx="102">
                  <c:v>0.3554502369668246</c:v>
                </c:pt>
                <c:pt idx="103">
                  <c:v>0.49763033175355453</c:v>
                </c:pt>
                <c:pt idx="104">
                  <c:v>0.45023696682464454</c:v>
                </c:pt>
                <c:pt idx="105">
                  <c:v>0.44265402843601892</c:v>
                </c:pt>
                <c:pt idx="106">
                  <c:v>0.46919431279620855</c:v>
                </c:pt>
                <c:pt idx="107">
                  <c:v>0.45497630331753558</c:v>
                </c:pt>
                <c:pt idx="108">
                  <c:v>0.45213270142180095</c:v>
                </c:pt>
                <c:pt idx="109">
                  <c:v>0.4388625592417062</c:v>
                </c:pt>
                <c:pt idx="110">
                  <c:v>0.45118483412322274</c:v>
                </c:pt>
                <c:pt idx="111">
                  <c:v>0.42559241706161138</c:v>
                </c:pt>
                <c:pt idx="112">
                  <c:v>0.41421800947867293</c:v>
                </c:pt>
                <c:pt idx="113">
                  <c:v>0.3914691943127962</c:v>
                </c:pt>
                <c:pt idx="114">
                  <c:v>0.39241706161137446</c:v>
                </c:pt>
                <c:pt idx="115">
                  <c:v>0.36872037914691946</c:v>
                </c:pt>
                <c:pt idx="116">
                  <c:v>0.4151658767772512</c:v>
                </c:pt>
                <c:pt idx="117">
                  <c:v>0.41421800947867293</c:v>
                </c:pt>
                <c:pt idx="118">
                  <c:v>0.40473933649289101</c:v>
                </c:pt>
                <c:pt idx="119">
                  <c:v>0.38862559241706163</c:v>
                </c:pt>
                <c:pt idx="120">
                  <c:v>0.38199052132701417</c:v>
                </c:pt>
                <c:pt idx="121">
                  <c:v>0.38388625592417058</c:v>
                </c:pt>
                <c:pt idx="122">
                  <c:v>0.37630331753554508</c:v>
                </c:pt>
                <c:pt idx="123">
                  <c:v>0.37630331753554508</c:v>
                </c:pt>
                <c:pt idx="124">
                  <c:v>0.37819905213270139</c:v>
                </c:pt>
                <c:pt idx="125">
                  <c:v>0.36682464454976305</c:v>
                </c:pt>
                <c:pt idx="126">
                  <c:v>0.36303317535545021</c:v>
                </c:pt>
                <c:pt idx="127">
                  <c:v>0.35165876777251182</c:v>
                </c:pt>
                <c:pt idx="128">
                  <c:v>0.35355450236966823</c:v>
                </c:pt>
                <c:pt idx="129">
                  <c:v>0.39526066350710898</c:v>
                </c:pt>
                <c:pt idx="130">
                  <c:v>0.36492890995260663</c:v>
                </c:pt>
                <c:pt idx="131">
                  <c:v>0.38957345971563978</c:v>
                </c:pt>
                <c:pt idx="132">
                  <c:v>0.41421800947867293</c:v>
                </c:pt>
                <c:pt idx="133">
                  <c:v>0.49573459715639812</c:v>
                </c:pt>
                <c:pt idx="134">
                  <c:v>0.51279620853080565</c:v>
                </c:pt>
                <c:pt idx="135">
                  <c:v>0.52227488151658763</c:v>
                </c:pt>
                <c:pt idx="136">
                  <c:v>0.51469194312796207</c:v>
                </c:pt>
                <c:pt idx="137">
                  <c:v>0.49763033175355453</c:v>
                </c:pt>
                <c:pt idx="138">
                  <c:v>0.5071090047393364</c:v>
                </c:pt>
                <c:pt idx="139">
                  <c:v>0.49194312796208528</c:v>
                </c:pt>
                <c:pt idx="140">
                  <c:v>0.56018957345971565</c:v>
                </c:pt>
                <c:pt idx="141">
                  <c:v>0.6151658767772511</c:v>
                </c:pt>
                <c:pt idx="142">
                  <c:v>0.63222748815165886</c:v>
                </c:pt>
                <c:pt idx="143">
                  <c:v>0.62843601895734602</c:v>
                </c:pt>
                <c:pt idx="144">
                  <c:v>0.63981042654028442</c:v>
                </c:pt>
                <c:pt idx="145">
                  <c:v>0.6</c:v>
                </c:pt>
                <c:pt idx="146">
                  <c:v>0.61327014218009479</c:v>
                </c:pt>
                <c:pt idx="147">
                  <c:v>0.60758293838862565</c:v>
                </c:pt>
                <c:pt idx="148">
                  <c:v>0.72322274881516579</c:v>
                </c:pt>
                <c:pt idx="149">
                  <c:v>0.70236966824644542</c:v>
                </c:pt>
                <c:pt idx="150">
                  <c:v>0.82369668246445493</c:v>
                </c:pt>
                <c:pt idx="151">
                  <c:v>0.78388625592417061</c:v>
                </c:pt>
                <c:pt idx="152">
                  <c:v>0.78578199052132702</c:v>
                </c:pt>
                <c:pt idx="153">
                  <c:v>0.78388625592417061</c:v>
                </c:pt>
                <c:pt idx="154">
                  <c:v>0.78388625592417061</c:v>
                </c:pt>
                <c:pt idx="155">
                  <c:v>0.78578199052132702</c:v>
                </c:pt>
                <c:pt idx="156">
                  <c:v>0.78388625592417061</c:v>
                </c:pt>
                <c:pt idx="157">
                  <c:v>0.88436018957345963</c:v>
                </c:pt>
                <c:pt idx="158">
                  <c:v>0.88815165876777247</c:v>
                </c:pt>
                <c:pt idx="159">
                  <c:v>0.8919431279620853</c:v>
                </c:pt>
                <c:pt idx="160">
                  <c:v>0.96208530805687198</c:v>
                </c:pt>
                <c:pt idx="161">
                  <c:v>0.84075829383886247</c:v>
                </c:pt>
                <c:pt idx="162">
                  <c:v>0.87677725118483407</c:v>
                </c:pt>
                <c:pt idx="163">
                  <c:v>0.8691943127962084</c:v>
                </c:pt>
                <c:pt idx="164">
                  <c:v>0.8066350710900474</c:v>
                </c:pt>
                <c:pt idx="165">
                  <c:v>0.79146919431279616</c:v>
                </c:pt>
                <c:pt idx="166">
                  <c:v>0.79905213270142172</c:v>
                </c:pt>
                <c:pt idx="167">
                  <c:v>0.78388625592417061</c:v>
                </c:pt>
                <c:pt idx="168">
                  <c:v>0.78578199052132702</c:v>
                </c:pt>
                <c:pt idx="169">
                  <c:v>0.83507109004739333</c:v>
                </c:pt>
                <c:pt idx="170">
                  <c:v>0.78388625592417061</c:v>
                </c:pt>
                <c:pt idx="171">
                  <c:v>0.88056872037914691</c:v>
                </c:pt>
                <c:pt idx="172">
                  <c:v>0.87867298578199049</c:v>
                </c:pt>
                <c:pt idx="173">
                  <c:v>0.87867298578199049</c:v>
                </c:pt>
                <c:pt idx="174">
                  <c:v>0.89573459715639803</c:v>
                </c:pt>
                <c:pt idx="175">
                  <c:v>0.88056872037914691</c:v>
                </c:pt>
                <c:pt idx="176">
                  <c:v>0.8559241706161137</c:v>
                </c:pt>
                <c:pt idx="177">
                  <c:v>0.83886255924170616</c:v>
                </c:pt>
                <c:pt idx="178">
                  <c:v>0.8199052132701421</c:v>
                </c:pt>
                <c:pt idx="179">
                  <c:v>0.78388625592417061</c:v>
                </c:pt>
                <c:pt idx="180">
                  <c:v>0.78388625592417061</c:v>
                </c:pt>
                <c:pt idx="181">
                  <c:v>0.80284360189573456</c:v>
                </c:pt>
                <c:pt idx="182">
                  <c:v>0.80094786729857825</c:v>
                </c:pt>
                <c:pt idx="183">
                  <c:v>0.78957345971563986</c:v>
                </c:pt>
                <c:pt idx="184">
                  <c:v>0.78388625592417061</c:v>
                </c:pt>
                <c:pt idx="185">
                  <c:v>0.78388625592417061</c:v>
                </c:pt>
                <c:pt idx="186">
                  <c:v>0.8066350710900474</c:v>
                </c:pt>
                <c:pt idx="187">
                  <c:v>0.78388625592417061</c:v>
                </c:pt>
                <c:pt idx="188">
                  <c:v>0.83317535545023691</c:v>
                </c:pt>
                <c:pt idx="189">
                  <c:v>0.84075829383886247</c:v>
                </c:pt>
                <c:pt idx="190">
                  <c:v>1</c:v>
                </c:pt>
                <c:pt idx="191">
                  <c:v>0.99241706161137444</c:v>
                </c:pt>
                <c:pt idx="192">
                  <c:v>0.89763033175355444</c:v>
                </c:pt>
                <c:pt idx="193">
                  <c:v>0.86729857819905209</c:v>
                </c:pt>
                <c:pt idx="194">
                  <c:v>0.82180094786729863</c:v>
                </c:pt>
                <c:pt idx="195">
                  <c:v>0.8445497630331753</c:v>
                </c:pt>
                <c:pt idx="196">
                  <c:v>0.81042654028436023</c:v>
                </c:pt>
                <c:pt idx="197">
                  <c:v>0.82180094786729863</c:v>
                </c:pt>
                <c:pt idx="198">
                  <c:v>0.81042654028436023</c:v>
                </c:pt>
                <c:pt idx="199">
                  <c:v>0.81421800947867295</c:v>
                </c:pt>
                <c:pt idx="200">
                  <c:v>0.80284360189573456</c:v>
                </c:pt>
                <c:pt idx="201">
                  <c:v>0.80284360189573456</c:v>
                </c:pt>
                <c:pt idx="202">
                  <c:v>0.78767772511848333</c:v>
                </c:pt>
                <c:pt idx="203">
                  <c:v>0.75734597156398109</c:v>
                </c:pt>
                <c:pt idx="204">
                  <c:v>0.76492890995260665</c:v>
                </c:pt>
                <c:pt idx="205">
                  <c:v>0.75355450236966826</c:v>
                </c:pt>
                <c:pt idx="206">
                  <c:v>0.75734597156398109</c:v>
                </c:pt>
                <c:pt idx="207">
                  <c:v>0.76872037914691949</c:v>
                </c:pt>
                <c:pt idx="208">
                  <c:v>0.77630331753554493</c:v>
                </c:pt>
                <c:pt idx="209">
                  <c:v>0.76113744075829393</c:v>
                </c:pt>
                <c:pt idx="210">
                  <c:v>0.72701421800947863</c:v>
                </c:pt>
                <c:pt idx="211">
                  <c:v>0.72701421800947863</c:v>
                </c:pt>
                <c:pt idx="212">
                  <c:v>0.71943127962085296</c:v>
                </c:pt>
                <c:pt idx="213">
                  <c:v>0.73080568720379147</c:v>
                </c:pt>
                <c:pt idx="214">
                  <c:v>0.72322274881516579</c:v>
                </c:pt>
                <c:pt idx="215">
                  <c:v>0.70047393364928912</c:v>
                </c:pt>
                <c:pt idx="216">
                  <c:v>0.70047393364928912</c:v>
                </c:pt>
                <c:pt idx="217">
                  <c:v>0.70047393364928912</c:v>
                </c:pt>
                <c:pt idx="218">
                  <c:v>0.70047393364928912</c:v>
                </c:pt>
                <c:pt idx="219">
                  <c:v>0.70047393364928912</c:v>
                </c:pt>
                <c:pt idx="220">
                  <c:v>0.71943127962085296</c:v>
                </c:pt>
                <c:pt idx="221">
                  <c:v>0.72322274881516579</c:v>
                </c:pt>
                <c:pt idx="222">
                  <c:v>0.7118483412322274</c:v>
                </c:pt>
                <c:pt idx="223">
                  <c:v>0.70426540284360195</c:v>
                </c:pt>
                <c:pt idx="224">
                  <c:v>0.70426540284360195</c:v>
                </c:pt>
                <c:pt idx="225">
                  <c:v>0.72701421800947863</c:v>
                </c:pt>
                <c:pt idx="226">
                  <c:v>0.70047393364928912</c:v>
                </c:pt>
                <c:pt idx="227">
                  <c:v>0.69289099526066356</c:v>
                </c:pt>
                <c:pt idx="228">
                  <c:v>0.6985781990521327</c:v>
                </c:pt>
                <c:pt idx="229">
                  <c:v>0.67962085308056863</c:v>
                </c:pt>
                <c:pt idx="230">
                  <c:v>0.65687203791469195</c:v>
                </c:pt>
                <c:pt idx="231">
                  <c:v>0.65497630331753542</c:v>
                </c:pt>
                <c:pt idx="232">
                  <c:v>0.64549763033175356</c:v>
                </c:pt>
                <c:pt idx="233">
                  <c:v>0.63791469194312789</c:v>
                </c:pt>
                <c:pt idx="234">
                  <c:v>0.65308056872037912</c:v>
                </c:pt>
                <c:pt idx="235">
                  <c:v>0.64549763033175356</c:v>
                </c:pt>
                <c:pt idx="236">
                  <c:v>0.66066350710900479</c:v>
                </c:pt>
                <c:pt idx="237">
                  <c:v>0.66066350710900479</c:v>
                </c:pt>
                <c:pt idx="238">
                  <c:v>0.64739336492890986</c:v>
                </c:pt>
                <c:pt idx="239">
                  <c:v>0.62274881516587666</c:v>
                </c:pt>
                <c:pt idx="240">
                  <c:v>0.62843601895734602</c:v>
                </c:pt>
                <c:pt idx="241">
                  <c:v>0.61895734597156393</c:v>
                </c:pt>
                <c:pt idx="242">
                  <c:v>0.61327014218009479</c:v>
                </c:pt>
                <c:pt idx="243">
                  <c:v>0.61706161137440763</c:v>
                </c:pt>
                <c:pt idx="244">
                  <c:v>0.64928909952606639</c:v>
                </c:pt>
                <c:pt idx="245">
                  <c:v>0.64170616113744072</c:v>
                </c:pt>
                <c:pt idx="246">
                  <c:v>0.63222748815165886</c:v>
                </c:pt>
                <c:pt idx="247">
                  <c:v>0.61706161137440763</c:v>
                </c:pt>
                <c:pt idx="248">
                  <c:v>0.61327014218009479</c:v>
                </c:pt>
                <c:pt idx="249">
                  <c:v>0.62654028436018949</c:v>
                </c:pt>
                <c:pt idx="250">
                  <c:v>0.62274881516587666</c:v>
                </c:pt>
                <c:pt idx="251">
                  <c:v>0.60568720379146912</c:v>
                </c:pt>
                <c:pt idx="252">
                  <c:v>0.61895734597156393</c:v>
                </c:pt>
                <c:pt idx="253">
                  <c:v>0.6018957345971564</c:v>
                </c:pt>
                <c:pt idx="254">
                  <c:v>0.59241706161137442</c:v>
                </c:pt>
                <c:pt idx="255">
                  <c:v>0.58862559241706158</c:v>
                </c:pt>
                <c:pt idx="256">
                  <c:v>0.59052132701421789</c:v>
                </c:pt>
                <c:pt idx="257">
                  <c:v>0.60379146919431281</c:v>
                </c:pt>
                <c:pt idx="258">
                  <c:v>0.58104265402843602</c:v>
                </c:pt>
                <c:pt idx="259">
                  <c:v>0.56966824644549763</c:v>
                </c:pt>
                <c:pt idx="260">
                  <c:v>0.58672985781990517</c:v>
                </c:pt>
                <c:pt idx="261">
                  <c:v>0.61137440758293848</c:v>
                </c:pt>
                <c:pt idx="262">
                  <c:v>0.64170616113744072</c:v>
                </c:pt>
                <c:pt idx="263">
                  <c:v>0.59241706161137442</c:v>
                </c:pt>
                <c:pt idx="264">
                  <c:v>0.58104265402843602</c:v>
                </c:pt>
                <c:pt idx="265">
                  <c:v>0.57535545023696688</c:v>
                </c:pt>
                <c:pt idx="266">
                  <c:v>0.74218009478672986</c:v>
                </c:pt>
                <c:pt idx="267">
                  <c:v>0.65308056872037912</c:v>
                </c:pt>
                <c:pt idx="268">
                  <c:v>0.47298578199052127</c:v>
                </c:pt>
                <c:pt idx="269">
                  <c:v>0.47298578199052127</c:v>
                </c:pt>
                <c:pt idx="270">
                  <c:v>0.32132701421800947</c:v>
                </c:pt>
                <c:pt idx="271">
                  <c:v>0.29668246445497631</c:v>
                </c:pt>
                <c:pt idx="272">
                  <c:v>0.30995260663507113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C-4D93-87DF-9DA7ED52E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08176"/>
        <c:axId val="387703912"/>
      </c:lineChart>
      <c:catAx>
        <c:axId val="3877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03912"/>
        <c:crosses val="autoZero"/>
        <c:auto val="1"/>
        <c:lblAlgn val="ctr"/>
        <c:lblOffset val="100"/>
        <c:noMultiLvlLbl val="0"/>
      </c:catAx>
      <c:valAx>
        <c:axId val="3877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Плотность эмпирическая и нормальная для логдохода ТГК-14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Пирсон!$AS$29:$AS$37</c:f>
              <c:numCache>
                <c:formatCode>General</c:formatCode>
                <c:ptCount val="9"/>
                <c:pt idx="0">
                  <c:v>2.9870391493890618</c:v>
                </c:pt>
                <c:pt idx="1">
                  <c:v>3.7337989367363273</c:v>
                </c:pt>
                <c:pt idx="2">
                  <c:v>9.7078772355144505</c:v>
                </c:pt>
                <c:pt idx="3">
                  <c:v>17.92223489633437</c:v>
                </c:pt>
                <c:pt idx="4">
                  <c:v>18.295614790008003</c:v>
                </c:pt>
                <c:pt idx="5">
                  <c:v>12.32153649122988</c:v>
                </c:pt>
                <c:pt idx="6">
                  <c:v>4.8539386177572252</c:v>
                </c:pt>
                <c:pt idx="7">
                  <c:v>2.613659255715429</c:v>
                </c:pt>
                <c:pt idx="8">
                  <c:v>1.1201396810208981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3-4491-B3EF-F35116157B8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Пирсон!$AT$29:$AT$37</c:f>
              <c:numCache>
                <c:formatCode>General</c:formatCode>
                <c:ptCount val="9"/>
                <c:pt idx="0">
                  <c:v>1.7432079444973656</c:v>
                </c:pt>
                <c:pt idx="1">
                  <c:v>5.107742242997996</c:v>
                </c:pt>
                <c:pt idx="2">
                  <c:v>10.659829588541159</c:v>
                </c:pt>
                <c:pt idx="3">
                  <c:v>15.845759630024588</c:v>
                </c:pt>
                <c:pt idx="4">
                  <c:v>16.777118730366041</c:v>
                </c:pt>
                <c:pt idx="5">
                  <c:v>12.6521171631582</c:v>
                </c:pt>
                <c:pt idx="6">
                  <c:v>6.7959557841691156</c:v>
                </c:pt>
                <c:pt idx="7">
                  <c:v>2.6000362132331527</c:v>
                </c:pt>
                <c:pt idx="8">
                  <c:v>0.70851616254924998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3-4491-B3EF-F35116157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058440"/>
        <c:axId val="750057456"/>
      </c:barChart>
      <c:catAx>
        <c:axId val="75005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57456"/>
        <c:crosses val="autoZero"/>
        <c:auto val="1"/>
        <c:lblAlgn val="ctr"/>
        <c:lblOffset val="100"/>
        <c:noMultiLvlLbl val="0"/>
      </c:catAx>
      <c:valAx>
        <c:axId val="7500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5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ф-расп</a:t>
            </a:r>
            <a:r>
              <a:rPr lang="ru-RU" baseline="0"/>
              <a:t> эмпирическая и нормальная для логдохода Соллерс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Пирсон!$AR$3:$AR$11</c:f>
              <c:numCache>
                <c:formatCode>0.00</c:formatCode>
                <c:ptCount val="9"/>
                <c:pt idx="0">
                  <c:v>3.5353535353535401E-2</c:v>
                </c:pt>
                <c:pt idx="1">
                  <c:v>7.575757575757576E-2</c:v>
                </c:pt>
                <c:pt idx="2">
                  <c:v>0.17171717171717171</c:v>
                </c:pt>
                <c:pt idx="3">
                  <c:v>0.41919191919191917</c:v>
                </c:pt>
                <c:pt idx="4">
                  <c:v>0.65656565656565657</c:v>
                </c:pt>
                <c:pt idx="5">
                  <c:v>0.80808080808080807</c:v>
                </c:pt>
                <c:pt idx="6">
                  <c:v>0.89898989898989901</c:v>
                </c:pt>
                <c:pt idx="7">
                  <c:v>0.95454545454545459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8-4307-84E8-EB7C5B069C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Пирсон!$AU$3:$AU$11</c:f>
              <c:numCache>
                <c:formatCode>General</c:formatCode>
                <c:ptCount val="9"/>
                <c:pt idx="0">
                  <c:v>1.47939013612169E-2</c:v>
                </c:pt>
                <c:pt idx="1">
                  <c:v>5.1224928172400493E-2</c:v>
                </c:pt>
                <c:pt idx="2">
                  <c:v>0.13772071739743921</c:v>
                </c:pt>
                <c:pt idx="3">
                  <c:v>0.29179684562685271</c:v>
                </c:pt>
                <c:pt idx="4">
                  <c:v>0.49773838858427927</c:v>
                </c:pt>
                <c:pt idx="5">
                  <c:v>0.70429881998337751</c:v>
                </c:pt>
                <c:pt idx="6">
                  <c:v>0.85976829785660169</c:v>
                </c:pt>
                <c:pt idx="7">
                  <c:v>0.94757186804575122</c:v>
                </c:pt>
                <c:pt idx="8">
                  <c:v>0.98477653021749767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8-4307-84E8-EB7C5B06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098968"/>
        <c:axId val="756099624"/>
      </c:lineChart>
      <c:catAx>
        <c:axId val="75609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099624"/>
        <c:crosses val="autoZero"/>
        <c:auto val="1"/>
        <c:lblAlgn val="ctr"/>
        <c:lblOffset val="100"/>
        <c:noMultiLvlLbl val="0"/>
      </c:catAx>
      <c:valAx>
        <c:axId val="75609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09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ф-расп эмпирическая и нормальная для логдохода Белон-ао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Пирсон!$AR$16:$AR$24</c:f>
              <c:numCache>
                <c:formatCode>0.00</c:formatCode>
                <c:ptCount val="9"/>
                <c:pt idx="0">
                  <c:v>2.5252525252525252E-2</c:v>
                </c:pt>
                <c:pt idx="1">
                  <c:v>7.575757575757576E-2</c:v>
                </c:pt>
                <c:pt idx="2">
                  <c:v>0.18181818181818182</c:v>
                </c:pt>
                <c:pt idx="3">
                  <c:v>0.41919191919191917</c:v>
                </c:pt>
                <c:pt idx="4">
                  <c:v>0.70202020202020199</c:v>
                </c:pt>
                <c:pt idx="5">
                  <c:v>0.8737373737373737</c:v>
                </c:pt>
                <c:pt idx="6">
                  <c:v>0.95454545454545459</c:v>
                </c:pt>
                <c:pt idx="7">
                  <c:v>0.98484848484848486</c:v>
                </c:pt>
                <c:pt idx="8">
                  <c:v>0.99494949494949492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7-41BC-9B32-22FD6EA0A0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Пирсон!$AU$16:$AU$24</c:f>
              <c:numCache>
                <c:formatCode>General</c:formatCode>
                <c:ptCount val="9"/>
                <c:pt idx="0">
                  <c:v>9.7024056248460177E-3</c:v>
                </c:pt>
                <c:pt idx="1">
                  <c:v>4.1907366735174804E-2</c:v>
                </c:pt>
                <c:pt idx="2">
                  <c:v>0.13129820568286699</c:v>
                </c:pt>
                <c:pt idx="3">
                  <c:v>0.30447166983206547</c:v>
                </c:pt>
                <c:pt idx="4">
                  <c:v>0.53868076658804354</c:v>
                </c:pt>
                <c:pt idx="5">
                  <c:v>0.75984491880445792</c:v>
                </c:pt>
                <c:pt idx="6">
                  <c:v>0.90566047407510031</c:v>
                </c:pt>
                <c:pt idx="7">
                  <c:v>0.9727718998587771</c:v>
                </c:pt>
                <c:pt idx="8">
                  <c:v>0.99432740818446053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7-41BC-9B32-22FD6EA0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328240"/>
        <c:axId val="869328568"/>
      </c:lineChart>
      <c:catAx>
        <c:axId val="8693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328568"/>
        <c:crosses val="autoZero"/>
        <c:auto val="1"/>
        <c:lblAlgn val="ctr"/>
        <c:lblOffset val="100"/>
        <c:noMultiLvlLbl val="0"/>
      </c:catAx>
      <c:valAx>
        <c:axId val="86932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3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ф-расп эмпирическая и нормальная для логдохода ТГК-14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Пирсон!$AR$29:$AR$37</c:f>
              <c:numCache>
                <c:formatCode>0.00</c:formatCode>
                <c:ptCount val="9"/>
                <c:pt idx="0">
                  <c:v>4.0404040404040407E-2</c:v>
                </c:pt>
                <c:pt idx="1">
                  <c:v>9.0909090909090912E-2</c:v>
                </c:pt>
                <c:pt idx="2">
                  <c:v>0.22222222222222221</c:v>
                </c:pt>
                <c:pt idx="3">
                  <c:v>0.46464646464646464</c:v>
                </c:pt>
                <c:pt idx="4">
                  <c:v>0.71212121212121215</c:v>
                </c:pt>
                <c:pt idx="5">
                  <c:v>0.87878787878787878</c:v>
                </c:pt>
                <c:pt idx="6">
                  <c:v>0.94444444444444442</c:v>
                </c:pt>
                <c:pt idx="7">
                  <c:v>0.97979797979797978</c:v>
                </c:pt>
                <c:pt idx="8">
                  <c:v>0.99494949494949492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4-475E-823A-5BF2D54939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Пирсон!$AU$29:$AU$37</c:f>
              <c:numCache>
                <c:formatCode>General</c:formatCode>
                <c:ptCount val="9"/>
                <c:pt idx="0">
                  <c:v>1.6307229045470151E-2</c:v>
                </c:pt>
                <c:pt idx="1">
                  <c:v>6.0056642620070697E-2</c:v>
                </c:pt>
                <c:pt idx="2">
                  <c:v>0.16557528806147878</c:v>
                </c:pt>
                <c:pt idx="3">
                  <c:v>0.348527252869751</c:v>
                </c:pt>
                <c:pt idx="4">
                  <c:v>0.57659870650646428</c:v>
                </c:pt>
                <c:pt idx="5">
                  <c:v>0.78103663527901435</c:v>
                </c:pt>
                <c:pt idx="6">
                  <c:v>0.91279961830370693</c:v>
                </c:pt>
                <c:pt idx="7">
                  <c:v>0.97385251854559052</c:v>
                </c:pt>
                <c:pt idx="8">
                  <c:v>0.99418533770527795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4-475E-823A-5BF2D549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98016"/>
        <c:axId val="505498344"/>
      </c:lineChart>
      <c:catAx>
        <c:axId val="5054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498344"/>
        <c:crosses val="autoZero"/>
        <c:auto val="1"/>
        <c:lblAlgn val="ctr"/>
        <c:lblOffset val="100"/>
        <c:noMultiLvlLbl val="0"/>
      </c:catAx>
      <c:valAx>
        <c:axId val="50549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4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Соллерс</a:t>
            </a:r>
            <a:r>
              <a:rPr lang="ru-RU" baseline="0"/>
              <a:t> логдоход</a:t>
            </a:r>
            <a:r>
              <a:rPr lang="en-US" baseline="0"/>
              <a:t>/</a:t>
            </a:r>
            <a:r>
              <a:rPr lang="ru-RU" baseline="0"/>
              <a:t>год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'Сравнительный анализ логдоход.'!$A$1:$A$198</c:f>
              <c:numCache>
                <c:formatCode>m/d/yyyy</c:formatCode>
                <c:ptCount val="198"/>
                <c:pt idx="0">
                  <c:v>42121</c:v>
                </c:pt>
                <c:pt idx="1">
                  <c:v>42128</c:v>
                </c:pt>
                <c:pt idx="2">
                  <c:v>42135</c:v>
                </c:pt>
                <c:pt idx="3">
                  <c:v>42142</c:v>
                </c:pt>
                <c:pt idx="4">
                  <c:v>42149</c:v>
                </c:pt>
                <c:pt idx="5">
                  <c:v>42163</c:v>
                </c:pt>
                <c:pt idx="6">
                  <c:v>42170</c:v>
                </c:pt>
                <c:pt idx="7">
                  <c:v>42177</c:v>
                </c:pt>
                <c:pt idx="8">
                  <c:v>42184</c:v>
                </c:pt>
                <c:pt idx="9">
                  <c:v>42191</c:v>
                </c:pt>
                <c:pt idx="10">
                  <c:v>42212</c:v>
                </c:pt>
                <c:pt idx="11">
                  <c:v>42226</c:v>
                </c:pt>
                <c:pt idx="12">
                  <c:v>42233</c:v>
                </c:pt>
                <c:pt idx="13">
                  <c:v>42240</c:v>
                </c:pt>
                <c:pt idx="14">
                  <c:v>42247</c:v>
                </c:pt>
                <c:pt idx="15">
                  <c:v>42261</c:v>
                </c:pt>
                <c:pt idx="16">
                  <c:v>42275</c:v>
                </c:pt>
                <c:pt idx="17">
                  <c:v>42282</c:v>
                </c:pt>
                <c:pt idx="18">
                  <c:v>42289</c:v>
                </c:pt>
                <c:pt idx="19">
                  <c:v>42296</c:v>
                </c:pt>
                <c:pt idx="20">
                  <c:v>42303</c:v>
                </c:pt>
                <c:pt idx="21">
                  <c:v>42310</c:v>
                </c:pt>
                <c:pt idx="22">
                  <c:v>42338</c:v>
                </c:pt>
                <c:pt idx="23">
                  <c:v>42345</c:v>
                </c:pt>
                <c:pt idx="24">
                  <c:v>42352</c:v>
                </c:pt>
                <c:pt idx="25">
                  <c:v>42359</c:v>
                </c:pt>
                <c:pt idx="26">
                  <c:v>42366</c:v>
                </c:pt>
                <c:pt idx="27">
                  <c:v>42387</c:v>
                </c:pt>
                <c:pt idx="28">
                  <c:v>42394</c:v>
                </c:pt>
                <c:pt idx="29">
                  <c:v>42401</c:v>
                </c:pt>
                <c:pt idx="30">
                  <c:v>42408</c:v>
                </c:pt>
                <c:pt idx="31">
                  <c:v>42415</c:v>
                </c:pt>
                <c:pt idx="32">
                  <c:v>42422</c:v>
                </c:pt>
                <c:pt idx="33">
                  <c:v>42429</c:v>
                </c:pt>
                <c:pt idx="34">
                  <c:v>42443</c:v>
                </c:pt>
                <c:pt idx="35">
                  <c:v>42450</c:v>
                </c:pt>
                <c:pt idx="36">
                  <c:v>42478</c:v>
                </c:pt>
                <c:pt idx="37">
                  <c:v>42485</c:v>
                </c:pt>
                <c:pt idx="38">
                  <c:v>42499</c:v>
                </c:pt>
                <c:pt idx="39">
                  <c:v>42506</c:v>
                </c:pt>
                <c:pt idx="40">
                  <c:v>42513</c:v>
                </c:pt>
                <c:pt idx="41">
                  <c:v>42520</c:v>
                </c:pt>
                <c:pt idx="42">
                  <c:v>42527</c:v>
                </c:pt>
                <c:pt idx="43">
                  <c:v>42534</c:v>
                </c:pt>
                <c:pt idx="44">
                  <c:v>42541</c:v>
                </c:pt>
                <c:pt idx="45">
                  <c:v>42548</c:v>
                </c:pt>
                <c:pt idx="46">
                  <c:v>42555</c:v>
                </c:pt>
                <c:pt idx="47">
                  <c:v>42562</c:v>
                </c:pt>
                <c:pt idx="48">
                  <c:v>42590</c:v>
                </c:pt>
                <c:pt idx="49">
                  <c:v>42597</c:v>
                </c:pt>
                <c:pt idx="50">
                  <c:v>42604</c:v>
                </c:pt>
                <c:pt idx="51">
                  <c:v>42611</c:v>
                </c:pt>
                <c:pt idx="52">
                  <c:v>42646</c:v>
                </c:pt>
                <c:pt idx="53">
                  <c:v>42660</c:v>
                </c:pt>
                <c:pt idx="54">
                  <c:v>42674</c:v>
                </c:pt>
                <c:pt idx="55">
                  <c:v>42681</c:v>
                </c:pt>
                <c:pt idx="56">
                  <c:v>42688</c:v>
                </c:pt>
                <c:pt idx="57">
                  <c:v>42695</c:v>
                </c:pt>
                <c:pt idx="58">
                  <c:v>42702</c:v>
                </c:pt>
                <c:pt idx="59">
                  <c:v>42709</c:v>
                </c:pt>
                <c:pt idx="60">
                  <c:v>42723</c:v>
                </c:pt>
                <c:pt idx="61">
                  <c:v>42751</c:v>
                </c:pt>
                <c:pt idx="62">
                  <c:v>42758</c:v>
                </c:pt>
                <c:pt idx="63">
                  <c:v>42765</c:v>
                </c:pt>
                <c:pt idx="64">
                  <c:v>42772</c:v>
                </c:pt>
                <c:pt idx="65">
                  <c:v>42779</c:v>
                </c:pt>
                <c:pt idx="66">
                  <c:v>42786</c:v>
                </c:pt>
                <c:pt idx="67">
                  <c:v>42793</c:v>
                </c:pt>
                <c:pt idx="68">
                  <c:v>42800</c:v>
                </c:pt>
                <c:pt idx="69">
                  <c:v>42807</c:v>
                </c:pt>
                <c:pt idx="70">
                  <c:v>42814</c:v>
                </c:pt>
                <c:pt idx="71">
                  <c:v>42828</c:v>
                </c:pt>
                <c:pt idx="72">
                  <c:v>42849</c:v>
                </c:pt>
                <c:pt idx="73">
                  <c:v>42856</c:v>
                </c:pt>
                <c:pt idx="74">
                  <c:v>42863</c:v>
                </c:pt>
                <c:pt idx="75">
                  <c:v>42870</c:v>
                </c:pt>
                <c:pt idx="76">
                  <c:v>42877</c:v>
                </c:pt>
                <c:pt idx="77">
                  <c:v>42891</c:v>
                </c:pt>
                <c:pt idx="78">
                  <c:v>42898</c:v>
                </c:pt>
                <c:pt idx="79">
                  <c:v>42905</c:v>
                </c:pt>
                <c:pt idx="80">
                  <c:v>42933</c:v>
                </c:pt>
                <c:pt idx="81">
                  <c:v>42947</c:v>
                </c:pt>
                <c:pt idx="82">
                  <c:v>42954</c:v>
                </c:pt>
                <c:pt idx="83">
                  <c:v>42961</c:v>
                </c:pt>
                <c:pt idx="84">
                  <c:v>42968</c:v>
                </c:pt>
                <c:pt idx="85">
                  <c:v>42975</c:v>
                </c:pt>
                <c:pt idx="86">
                  <c:v>42982</c:v>
                </c:pt>
                <c:pt idx="87">
                  <c:v>43003</c:v>
                </c:pt>
                <c:pt idx="88">
                  <c:v>43010</c:v>
                </c:pt>
                <c:pt idx="89">
                  <c:v>43017</c:v>
                </c:pt>
                <c:pt idx="90">
                  <c:v>43024</c:v>
                </c:pt>
                <c:pt idx="91">
                  <c:v>43031</c:v>
                </c:pt>
                <c:pt idx="92">
                  <c:v>43038</c:v>
                </c:pt>
                <c:pt idx="93">
                  <c:v>43066</c:v>
                </c:pt>
                <c:pt idx="94">
                  <c:v>43073</c:v>
                </c:pt>
                <c:pt idx="95">
                  <c:v>43080</c:v>
                </c:pt>
                <c:pt idx="96">
                  <c:v>43087</c:v>
                </c:pt>
                <c:pt idx="97">
                  <c:v>43094</c:v>
                </c:pt>
                <c:pt idx="98">
                  <c:v>43101</c:v>
                </c:pt>
                <c:pt idx="99">
                  <c:v>43115</c:v>
                </c:pt>
                <c:pt idx="100">
                  <c:v>43122</c:v>
                </c:pt>
                <c:pt idx="101">
                  <c:v>43129</c:v>
                </c:pt>
                <c:pt idx="102">
                  <c:v>43143</c:v>
                </c:pt>
                <c:pt idx="103">
                  <c:v>43150</c:v>
                </c:pt>
                <c:pt idx="104">
                  <c:v>43157</c:v>
                </c:pt>
                <c:pt idx="105">
                  <c:v>43164</c:v>
                </c:pt>
                <c:pt idx="106">
                  <c:v>43178</c:v>
                </c:pt>
                <c:pt idx="107">
                  <c:v>43185</c:v>
                </c:pt>
                <c:pt idx="108">
                  <c:v>43192</c:v>
                </c:pt>
                <c:pt idx="109">
                  <c:v>43199</c:v>
                </c:pt>
                <c:pt idx="110">
                  <c:v>43213</c:v>
                </c:pt>
                <c:pt idx="111">
                  <c:v>43220</c:v>
                </c:pt>
                <c:pt idx="112">
                  <c:v>43227</c:v>
                </c:pt>
                <c:pt idx="113">
                  <c:v>43234</c:v>
                </c:pt>
                <c:pt idx="114">
                  <c:v>43241</c:v>
                </c:pt>
                <c:pt idx="115">
                  <c:v>43248</c:v>
                </c:pt>
                <c:pt idx="116">
                  <c:v>43255</c:v>
                </c:pt>
                <c:pt idx="117">
                  <c:v>43262</c:v>
                </c:pt>
                <c:pt idx="118">
                  <c:v>43269</c:v>
                </c:pt>
                <c:pt idx="119">
                  <c:v>43283</c:v>
                </c:pt>
                <c:pt idx="120">
                  <c:v>43290</c:v>
                </c:pt>
                <c:pt idx="121">
                  <c:v>43297</c:v>
                </c:pt>
                <c:pt idx="122">
                  <c:v>43304</c:v>
                </c:pt>
                <c:pt idx="123">
                  <c:v>43311</c:v>
                </c:pt>
                <c:pt idx="124">
                  <c:v>43318</c:v>
                </c:pt>
                <c:pt idx="125">
                  <c:v>43325</c:v>
                </c:pt>
                <c:pt idx="126">
                  <c:v>43332</c:v>
                </c:pt>
                <c:pt idx="127">
                  <c:v>43346</c:v>
                </c:pt>
                <c:pt idx="128">
                  <c:v>43360</c:v>
                </c:pt>
                <c:pt idx="129">
                  <c:v>43367</c:v>
                </c:pt>
                <c:pt idx="130">
                  <c:v>43374</c:v>
                </c:pt>
                <c:pt idx="131">
                  <c:v>43381</c:v>
                </c:pt>
                <c:pt idx="132">
                  <c:v>43388</c:v>
                </c:pt>
                <c:pt idx="133">
                  <c:v>43395</c:v>
                </c:pt>
                <c:pt idx="134">
                  <c:v>43402</c:v>
                </c:pt>
                <c:pt idx="135">
                  <c:v>43409</c:v>
                </c:pt>
                <c:pt idx="136">
                  <c:v>43416</c:v>
                </c:pt>
                <c:pt idx="137">
                  <c:v>43423</c:v>
                </c:pt>
                <c:pt idx="138">
                  <c:v>43430</c:v>
                </c:pt>
                <c:pt idx="139">
                  <c:v>43437</c:v>
                </c:pt>
                <c:pt idx="140">
                  <c:v>43444</c:v>
                </c:pt>
                <c:pt idx="141">
                  <c:v>43451</c:v>
                </c:pt>
                <c:pt idx="142">
                  <c:v>43458</c:v>
                </c:pt>
                <c:pt idx="143">
                  <c:v>43465</c:v>
                </c:pt>
                <c:pt idx="144">
                  <c:v>43472</c:v>
                </c:pt>
                <c:pt idx="145">
                  <c:v>43479</c:v>
                </c:pt>
                <c:pt idx="146">
                  <c:v>43486</c:v>
                </c:pt>
                <c:pt idx="147">
                  <c:v>43493</c:v>
                </c:pt>
                <c:pt idx="148">
                  <c:v>43500</c:v>
                </c:pt>
                <c:pt idx="149">
                  <c:v>43507</c:v>
                </c:pt>
                <c:pt idx="150">
                  <c:v>43514</c:v>
                </c:pt>
                <c:pt idx="151">
                  <c:v>43521</c:v>
                </c:pt>
                <c:pt idx="152">
                  <c:v>43528</c:v>
                </c:pt>
                <c:pt idx="153">
                  <c:v>43535</c:v>
                </c:pt>
                <c:pt idx="154">
                  <c:v>43542</c:v>
                </c:pt>
                <c:pt idx="155">
                  <c:v>43549</c:v>
                </c:pt>
                <c:pt idx="156">
                  <c:v>43556</c:v>
                </c:pt>
                <c:pt idx="157">
                  <c:v>43563</c:v>
                </c:pt>
                <c:pt idx="158">
                  <c:v>43577</c:v>
                </c:pt>
                <c:pt idx="159">
                  <c:v>43584</c:v>
                </c:pt>
                <c:pt idx="160">
                  <c:v>43591</c:v>
                </c:pt>
                <c:pt idx="161">
                  <c:v>43605</c:v>
                </c:pt>
                <c:pt idx="162">
                  <c:v>43612</c:v>
                </c:pt>
                <c:pt idx="163">
                  <c:v>43619</c:v>
                </c:pt>
                <c:pt idx="164">
                  <c:v>43626</c:v>
                </c:pt>
                <c:pt idx="165">
                  <c:v>43633</c:v>
                </c:pt>
                <c:pt idx="166">
                  <c:v>43640</c:v>
                </c:pt>
                <c:pt idx="167">
                  <c:v>43647</c:v>
                </c:pt>
                <c:pt idx="168">
                  <c:v>43654</c:v>
                </c:pt>
                <c:pt idx="169">
                  <c:v>43661</c:v>
                </c:pt>
                <c:pt idx="170">
                  <c:v>43668</c:v>
                </c:pt>
                <c:pt idx="171">
                  <c:v>43675</c:v>
                </c:pt>
                <c:pt idx="172">
                  <c:v>43682</c:v>
                </c:pt>
                <c:pt idx="173">
                  <c:v>43689</c:v>
                </c:pt>
                <c:pt idx="174">
                  <c:v>43696</c:v>
                </c:pt>
                <c:pt idx="175">
                  <c:v>43703</c:v>
                </c:pt>
                <c:pt idx="176">
                  <c:v>43710</c:v>
                </c:pt>
                <c:pt idx="177">
                  <c:v>43717</c:v>
                </c:pt>
                <c:pt idx="178">
                  <c:v>43724</c:v>
                </c:pt>
                <c:pt idx="179">
                  <c:v>43731</c:v>
                </c:pt>
                <c:pt idx="180">
                  <c:v>43738</c:v>
                </c:pt>
                <c:pt idx="181">
                  <c:v>43752</c:v>
                </c:pt>
                <c:pt idx="182">
                  <c:v>43759</c:v>
                </c:pt>
                <c:pt idx="183">
                  <c:v>43766</c:v>
                </c:pt>
                <c:pt idx="184">
                  <c:v>43773</c:v>
                </c:pt>
                <c:pt idx="185">
                  <c:v>43780</c:v>
                </c:pt>
                <c:pt idx="186">
                  <c:v>43787</c:v>
                </c:pt>
                <c:pt idx="187">
                  <c:v>43794</c:v>
                </c:pt>
                <c:pt idx="188">
                  <c:v>43801</c:v>
                </c:pt>
                <c:pt idx="189">
                  <c:v>43808</c:v>
                </c:pt>
                <c:pt idx="190">
                  <c:v>43815</c:v>
                </c:pt>
                <c:pt idx="191">
                  <c:v>43822</c:v>
                </c:pt>
                <c:pt idx="192">
                  <c:v>43829</c:v>
                </c:pt>
                <c:pt idx="193">
                  <c:v>43836</c:v>
                </c:pt>
                <c:pt idx="194">
                  <c:v>43843</c:v>
                </c:pt>
                <c:pt idx="195">
                  <c:v>43850</c:v>
                </c:pt>
                <c:pt idx="196">
                  <c:v>43857</c:v>
                </c:pt>
                <c:pt idx="197">
                  <c:v>43892</c:v>
                </c:pt>
              </c:numCache>
            </c:numRef>
          </c:cat>
          <c:val>
            <c:numRef>
              <c:f>'Сравнительный анализ логдоход.'!$B$1:$B$198</c:f>
              <c:numCache>
                <c:formatCode>General</c:formatCode>
                <c:ptCount val="198"/>
                <c:pt idx="0">
                  <c:v>0</c:v>
                </c:pt>
                <c:pt idx="1">
                  <c:v>4.2761859338081701E-2</c:v>
                </c:pt>
                <c:pt idx="2">
                  <c:v>3.4289073478632165E-2</c:v>
                </c:pt>
                <c:pt idx="3">
                  <c:v>3.5323760830408259E-2</c:v>
                </c:pt>
                <c:pt idx="4">
                  <c:v>4.8686863719983188E-2</c:v>
                </c:pt>
                <c:pt idx="5">
                  <c:v>4.7506027585977988E-3</c:v>
                </c:pt>
                <c:pt idx="6">
                  <c:v>2.3420274208098422E-2</c:v>
                </c:pt>
                <c:pt idx="7">
                  <c:v>1.8349138668196617E-2</c:v>
                </c:pt>
                <c:pt idx="8">
                  <c:v>-5.3688505113505376E-2</c:v>
                </c:pt>
                <c:pt idx="9">
                  <c:v>-1.9371065755999693E-2</c:v>
                </c:pt>
                <c:pt idx="10">
                  <c:v>2.4966622730460946E-2</c:v>
                </c:pt>
                <c:pt idx="11">
                  <c:v>1.0050335853501506E-2</c:v>
                </c:pt>
                <c:pt idx="12">
                  <c:v>-2.5317807984289897E-2</c:v>
                </c:pt>
                <c:pt idx="13">
                  <c:v>2.0305266160745523E-2</c:v>
                </c:pt>
                <c:pt idx="14">
                  <c:v>6.563716363997904E-2</c:v>
                </c:pt>
                <c:pt idx="15">
                  <c:v>6.7393917733975475E-2</c:v>
                </c:pt>
                <c:pt idx="16">
                  <c:v>4.2062275173452422E-2</c:v>
                </c:pt>
                <c:pt idx="17">
                  <c:v>4.5662179795811844E-3</c:v>
                </c:pt>
                <c:pt idx="18">
                  <c:v>-6.8571697261370235E-3</c:v>
                </c:pt>
                <c:pt idx="19">
                  <c:v>6.8687014319863057E-2</c:v>
                </c:pt>
                <c:pt idx="20">
                  <c:v>-3.2647077836666143E-2</c:v>
                </c:pt>
                <c:pt idx="21">
                  <c:v>-1.7857617400006461E-2</c:v>
                </c:pt>
                <c:pt idx="22">
                  <c:v>2.350177344953673E-3</c:v>
                </c:pt>
                <c:pt idx="23">
                  <c:v>-3.5846131773135767E-2</c:v>
                </c:pt>
                <c:pt idx="24">
                  <c:v>-9.7800290536396058E-3</c:v>
                </c:pt>
                <c:pt idx="25">
                  <c:v>-1.7348638334612976E-2</c:v>
                </c:pt>
                <c:pt idx="26">
                  <c:v>4.9875415110389679E-3</c:v>
                </c:pt>
                <c:pt idx="27">
                  <c:v>7.0558225315588544E-2</c:v>
                </c:pt>
                <c:pt idx="28">
                  <c:v>2.8778964550043327E-2</c:v>
                </c:pt>
                <c:pt idx="29">
                  <c:v>-4.1019019444545272E-2</c:v>
                </c:pt>
                <c:pt idx="30">
                  <c:v>4.9140148024291626E-3</c:v>
                </c:pt>
                <c:pt idx="31">
                  <c:v>-2.985296314968116E-2</c:v>
                </c:pt>
                <c:pt idx="32">
                  <c:v>1.5037877364540502E-2</c:v>
                </c:pt>
                <c:pt idx="33">
                  <c:v>9.9010709827115368E-3</c:v>
                </c:pt>
                <c:pt idx="34">
                  <c:v>1.2240054894502006E-2</c:v>
                </c:pt>
                <c:pt idx="35">
                  <c:v>-7.3260400920728977E-3</c:v>
                </c:pt>
                <c:pt idx="36">
                  <c:v>1.0977058631150994E-2</c:v>
                </c:pt>
                <c:pt idx="37">
                  <c:v>-6.3083975426576885E-2</c:v>
                </c:pt>
                <c:pt idx="38">
                  <c:v>4.6737477851689843E-2</c:v>
                </c:pt>
                <c:pt idx="39">
                  <c:v>6.8259650703998906E-3</c:v>
                </c:pt>
                <c:pt idx="40">
                  <c:v>1.3513719166722855E-2</c:v>
                </c:pt>
                <c:pt idx="41">
                  <c:v>-2.0339684237122672E-2</c:v>
                </c:pt>
                <c:pt idx="42">
                  <c:v>3.8078508574504365E-2</c:v>
                </c:pt>
                <c:pt idx="43">
                  <c:v>-5.6512210263342334E-2</c:v>
                </c:pt>
                <c:pt idx="44">
                  <c:v>-1.4051753455650302E-2</c:v>
                </c:pt>
                <c:pt idx="45">
                  <c:v>2.1004272770531997E-2</c:v>
                </c:pt>
                <c:pt idx="46">
                  <c:v>9.1954670931003943E-3</c:v>
                </c:pt>
                <c:pt idx="47">
                  <c:v>6.8415318167167841E-3</c:v>
                </c:pt>
                <c:pt idx="48">
                  <c:v>1.8018505502678212E-2</c:v>
                </c:pt>
                <c:pt idx="49">
                  <c:v>-6.7189502487449808E-3</c:v>
                </c:pt>
                <c:pt idx="50">
                  <c:v>2.8794901947944641E-2</c:v>
                </c:pt>
                <c:pt idx="51">
                  <c:v>4.4831413296730328E-2</c:v>
                </c:pt>
                <c:pt idx="52">
                  <c:v>-3.4305350967892482E-3</c:v>
                </c:pt>
                <c:pt idx="53">
                  <c:v>-1.388911216066715E-2</c:v>
                </c:pt>
                <c:pt idx="54">
                  <c:v>-2.6567027384721751E-2</c:v>
                </c:pt>
                <c:pt idx="55">
                  <c:v>1.3371736965889241E-2</c:v>
                </c:pt>
                <c:pt idx="56">
                  <c:v>-2.1093783059799594E-2</c:v>
                </c:pt>
                <c:pt idx="57">
                  <c:v>3.6159981414443876E-2</c:v>
                </c:pt>
                <c:pt idx="58">
                  <c:v>-3.6159981414443793E-2</c:v>
                </c:pt>
                <c:pt idx="59">
                  <c:v>4.1751794680221756E-2</c:v>
                </c:pt>
                <c:pt idx="60">
                  <c:v>-1.4545711002378751E-2</c:v>
                </c:pt>
                <c:pt idx="61">
                  <c:v>-4.9109704034748722E-2</c:v>
                </c:pt>
                <c:pt idx="62">
                  <c:v>5.2299499402848844E-2</c:v>
                </c:pt>
                <c:pt idx="63">
                  <c:v>-7.9936476807455862E-3</c:v>
                </c:pt>
                <c:pt idx="64">
                  <c:v>-2.7666532718138712E-2</c:v>
                </c:pt>
                <c:pt idx="65">
                  <c:v>1.1484949866897031E-2</c:v>
                </c:pt>
                <c:pt idx="66">
                  <c:v>-1.3136477905369964E-2</c:v>
                </c:pt>
                <c:pt idx="67">
                  <c:v>-1.3311344638239421E-2</c:v>
                </c:pt>
                <c:pt idx="68">
                  <c:v>1.3311344638239287E-2</c:v>
                </c:pt>
                <c:pt idx="69">
                  <c:v>1.6515280384729392E-3</c:v>
                </c:pt>
                <c:pt idx="70">
                  <c:v>-2.6757449169549304E-2</c:v>
                </c:pt>
                <c:pt idx="71">
                  <c:v>1.5424470325631731E-2</c:v>
                </c:pt>
                <c:pt idx="72">
                  <c:v>3.4843240826108427E-3</c:v>
                </c:pt>
                <c:pt idx="73">
                  <c:v>-3.720535405006662E-2</c:v>
                </c:pt>
                <c:pt idx="74">
                  <c:v>-1.2715884325302561E-2</c:v>
                </c:pt>
                <c:pt idx="75">
                  <c:v>-3.9147589684271344E-2</c:v>
                </c:pt>
                <c:pt idx="76">
                  <c:v>-2.5025367566940373E-2</c:v>
                </c:pt>
                <c:pt idx="77">
                  <c:v>-9.1158334080094928E-3</c:v>
                </c:pt>
                <c:pt idx="78">
                  <c:v>7.2993024816115351E-3</c:v>
                </c:pt>
                <c:pt idx="79">
                  <c:v>6.5106541601579943E-2</c:v>
                </c:pt>
                <c:pt idx="80">
                  <c:v>4.3172171865208782E-2</c:v>
                </c:pt>
                <c:pt idx="81">
                  <c:v>-3.3648034118232757E-2</c:v>
                </c:pt>
                <c:pt idx="82">
                  <c:v>0</c:v>
                </c:pt>
                <c:pt idx="83">
                  <c:v>-5.7197486727869531E-3</c:v>
                </c:pt>
                <c:pt idx="84">
                  <c:v>1.1406967793376381E-2</c:v>
                </c:pt>
                <c:pt idx="85">
                  <c:v>2.0580707700020663E-2</c:v>
                </c:pt>
                <c:pt idx="86">
                  <c:v>-2.0580707700020687E-2</c:v>
                </c:pt>
                <c:pt idx="87">
                  <c:v>5.746643786825812E-2</c:v>
                </c:pt>
                <c:pt idx="88">
                  <c:v>2.4139103113356875E-2</c:v>
                </c:pt>
                <c:pt idx="89">
                  <c:v>5.0977170716685798E-3</c:v>
                </c:pt>
                <c:pt idx="90">
                  <c:v>3.1695730810131932E-2</c:v>
                </c:pt>
                <c:pt idx="91">
                  <c:v>-3.2894766503987574E-3</c:v>
                </c:pt>
                <c:pt idx="92">
                  <c:v>3.5602465640942306E-2</c:v>
                </c:pt>
                <c:pt idx="93">
                  <c:v>1.159913584335194E-2</c:v>
                </c:pt>
                <c:pt idx="94">
                  <c:v>-1.1599135843351918E-2</c:v>
                </c:pt>
                <c:pt idx="95">
                  <c:v>2.7939368689241434E-2</c:v>
                </c:pt>
                <c:pt idx="96">
                  <c:v>1.6077516727532843E-2</c:v>
                </c:pt>
                <c:pt idx="97">
                  <c:v>-8.0064478937412562E-3</c:v>
                </c:pt>
                <c:pt idx="98">
                  <c:v>1.4365769802033681E-2</c:v>
                </c:pt>
                <c:pt idx="99">
                  <c:v>-3.1595602903684815E-3</c:v>
                </c:pt>
                <c:pt idx="100">
                  <c:v>3.1595602903685179E-3</c:v>
                </c:pt>
                <c:pt idx="101">
                  <c:v>-9.5087879690273006E-3</c:v>
                </c:pt>
                <c:pt idx="102">
                  <c:v>3.8652154434279114E-2</c:v>
                </c:pt>
                <c:pt idx="103">
                  <c:v>-6.339165443735654E-3</c:v>
                </c:pt>
                <c:pt idx="104">
                  <c:v>-1.5910902322418517E-3</c:v>
                </c:pt>
                <c:pt idx="105">
                  <c:v>0</c:v>
                </c:pt>
                <c:pt idx="106">
                  <c:v>-1.7513582492708357E-2</c:v>
                </c:pt>
                <c:pt idx="107">
                  <c:v>-1.7683470567420034E-3</c:v>
                </c:pt>
                <c:pt idx="108">
                  <c:v>-6.7729447440179488E-2</c:v>
                </c:pt>
                <c:pt idx="109">
                  <c:v>-5.4488185284069679E-2</c:v>
                </c:pt>
                <c:pt idx="110">
                  <c:v>5.9113472630571645E-3</c:v>
                </c:pt>
                <c:pt idx="111">
                  <c:v>5.8766084889849707E-3</c:v>
                </c:pt>
                <c:pt idx="112">
                  <c:v>-2.1718523954642986E-2</c:v>
                </c:pt>
                <c:pt idx="113">
                  <c:v>-1.8127384592556715E-2</c:v>
                </c:pt>
                <c:pt idx="114">
                  <c:v>-5.0010420574661422E-2</c:v>
                </c:pt>
                <c:pt idx="115">
                  <c:v>-1.2903404835907841E-2</c:v>
                </c:pt>
                <c:pt idx="116">
                  <c:v>2.5642430613337652E-2</c:v>
                </c:pt>
                <c:pt idx="117">
                  <c:v>4.3350440873613817E-2</c:v>
                </c:pt>
                <c:pt idx="118">
                  <c:v>6.8319243977477226E-2</c:v>
                </c:pt>
                <c:pt idx="119">
                  <c:v>-3.3434776086237343E-2</c:v>
                </c:pt>
                <c:pt idx="120">
                  <c:v>2.5667746748577813E-2</c:v>
                </c:pt>
                <c:pt idx="121">
                  <c:v>-1.7699577099400975E-2</c:v>
                </c:pt>
                <c:pt idx="122">
                  <c:v>-9.970172319849915E-3</c:v>
                </c:pt>
                <c:pt idx="123">
                  <c:v>3.1560804912217508E-2</c:v>
                </c:pt>
                <c:pt idx="124">
                  <c:v>-3.1560804912217445E-2</c:v>
                </c:pt>
                <c:pt idx="125">
                  <c:v>9.9701723198498508E-3</c:v>
                </c:pt>
                <c:pt idx="126">
                  <c:v>-3.0213778596496595E-2</c:v>
                </c:pt>
                <c:pt idx="127">
                  <c:v>-1.4909754366287038E-2</c:v>
                </c:pt>
                <c:pt idx="128">
                  <c:v>5.9873401047414322E-2</c:v>
                </c:pt>
                <c:pt idx="129">
                  <c:v>2.1804629966852705E-2</c:v>
                </c:pt>
                <c:pt idx="130">
                  <c:v>-2.7834798993443988E-2</c:v>
                </c:pt>
                <c:pt idx="131">
                  <c:v>-5.384323202082316E-2</c:v>
                </c:pt>
                <c:pt idx="132">
                  <c:v>-1.9334651707455724E-2</c:v>
                </c:pt>
                <c:pt idx="133">
                  <c:v>-1.9715863164417317E-2</c:v>
                </c:pt>
                <c:pt idx="134">
                  <c:v>-1.1123585218662316E-2</c:v>
                </c:pt>
                <c:pt idx="135">
                  <c:v>-1.5783867701262E-2</c:v>
                </c:pt>
                <c:pt idx="136">
                  <c:v>-1.8349138668196541E-2</c:v>
                </c:pt>
                <c:pt idx="137">
                  <c:v>-6.9489026297427356E-2</c:v>
                </c:pt>
                <c:pt idx="138">
                  <c:v>7.4165976550496192E-3</c:v>
                </c:pt>
                <c:pt idx="139">
                  <c:v>2.5533302005164845E-2</c:v>
                </c:pt>
                <c:pt idx="140">
                  <c:v>-2.0619287202735703E-2</c:v>
                </c:pt>
                <c:pt idx="141">
                  <c:v>5.7158413839948623E-2</c:v>
                </c:pt>
                <c:pt idx="142">
                  <c:v>-5.7158413839948637E-2</c:v>
                </c:pt>
                <c:pt idx="143">
                  <c:v>5.1354567020148394E-2</c:v>
                </c:pt>
                <c:pt idx="144">
                  <c:v>-2.5944851494780024E-2</c:v>
                </c:pt>
                <c:pt idx="145">
                  <c:v>1.541227899488678E-2</c:v>
                </c:pt>
                <c:pt idx="146">
                  <c:v>-1.1834457647002796E-2</c:v>
                </c:pt>
                <c:pt idx="147">
                  <c:v>-1.077209698191107E-2</c:v>
                </c:pt>
                <c:pt idx="148">
                  <c:v>-8.4592649459764632E-3</c:v>
                </c:pt>
                <c:pt idx="149">
                  <c:v>-1.4670189747793742E-2</c:v>
                </c:pt>
                <c:pt idx="150">
                  <c:v>-8.6580627431145415E-3</c:v>
                </c:pt>
                <c:pt idx="151">
                  <c:v>-6.2305497506360864E-3</c:v>
                </c:pt>
                <c:pt idx="152">
                  <c:v>-2.275698712261618E-2</c:v>
                </c:pt>
                <c:pt idx="153">
                  <c:v>-5.6556819597109308E-2</c:v>
                </c:pt>
                <c:pt idx="154">
                  <c:v>-1.2253386805765001E-2</c:v>
                </c:pt>
                <c:pt idx="155">
                  <c:v>-1.2405396857487741E-2</c:v>
                </c:pt>
                <c:pt idx="156">
                  <c:v>1.1034594723709068E-2</c:v>
                </c:pt>
                <c:pt idx="157">
                  <c:v>-1.3726838119721356E-3</c:v>
                </c:pt>
                <c:pt idx="158">
                  <c:v>-2.0086758566737344E-2</c:v>
                </c:pt>
                <c:pt idx="159">
                  <c:v>0</c:v>
                </c:pt>
                <c:pt idx="160">
                  <c:v>-5.8139698654198447E-3</c:v>
                </c:pt>
                <c:pt idx="161">
                  <c:v>4.993236874820893E-2</c:v>
                </c:pt>
                <c:pt idx="162">
                  <c:v>-2.1539294246991122E-2</c:v>
                </c:pt>
                <c:pt idx="163">
                  <c:v>-3.9656266779928617E-2</c:v>
                </c:pt>
                <c:pt idx="164">
                  <c:v>8.0580613297624414E-3</c:v>
                </c:pt>
                <c:pt idx="165">
                  <c:v>-4.8270407483158679E-3</c:v>
                </c:pt>
                <c:pt idx="166">
                  <c:v>2.3905520853554386E-2</c:v>
                </c:pt>
                <c:pt idx="167">
                  <c:v>-7.9051795071132611E-3</c:v>
                </c:pt>
                <c:pt idx="168">
                  <c:v>3.1695747612790395E-3</c:v>
                </c:pt>
                <c:pt idx="169">
                  <c:v>4.7356047458342503E-3</c:v>
                </c:pt>
                <c:pt idx="170">
                  <c:v>-1.5873349156290122E-2</c:v>
                </c:pt>
                <c:pt idx="171">
                  <c:v>-6.4205678029226948E-3</c:v>
                </c:pt>
                <c:pt idx="172">
                  <c:v>-3.2258092488826771E-3</c:v>
                </c:pt>
                <c:pt idx="173">
                  <c:v>-2.7847827375775038E-2</c:v>
                </c:pt>
                <c:pt idx="174">
                  <c:v>9.9174366573459242E-3</c:v>
                </c:pt>
                <c:pt idx="175">
                  <c:v>-4.9464239353255741E-3</c:v>
                </c:pt>
                <c:pt idx="176">
                  <c:v>-6.633523495633906E-3</c:v>
                </c:pt>
                <c:pt idx="177">
                  <c:v>8.2850515341068645E-3</c:v>
                </c:pt>
                <c:pt idx="178">
                  <c:v>-1.4962872676712377E-2</c:v>
                </c:pt>
                <c:pt idx="179">
                  <c:v>-1.0101095986503933E-2</c:v>
                </c:pt>
                <c:pt idx="180">
                  <c:v>-1.5345569674660421E-2</c:v>
                </c:pt>
                <c:pt idx="181">
                  <c:v>5.0977170716685798E-3</c:v>
                </c:pt>
                <c:pt idx="182">
                  <c:v>-3.3955890011381604E-3</c:v>
                </c:pt>
                <c:pt idx="183">
                  <c:v>-6.8259650703998706E-3</c:v>
                </c:pt>
                <c:pt idx="184">
                  <c:v>8.5252008233596271E-3</c:v>
                </c:pt>
                <c:pt idx="185">
                  <c:v>1.3490929741015288E-2</c:v>
                </c:pt>
                <c:pt idx="186">
                  <c:v>1.6736405580296937E-3</c:v>
                </c:pt>
                <c:pt idx="187">
                  <c:v>-2.7120306219193896E-2</c:v>
                </c:pt>
                <c:pt idx="188">
                  <c:v>-6.8965790590603286E-3</c:v>
                </c:pt>
                <c:pt idx="189">
                  <c:v>-3.8805574421795122E-2</c:v>
                </c:pt>
                <c:pt idx="190">
                  <c:v>-2.1819047394639725E-2</c:v>
                </c:pt>
                <c:pt idx="191">
                  <c:v>1.0969031370573937E-2</c:v>
                </c:pt>
                <c:pt idx="192">
                  <c:v>3.2203140494634734E-2</c:v>
                </c:pt>
                <c:pt idx="193">
                  <c:v>-3.5273405179684107E-3</c:v>
                </c:pt>
                <c:pt idx="194">
                  <c:v>2.2708399369812251E-2</c:v>
                </c:pt>
                <c:pt idx="195">
                  <c:v>-3.3365693843800295E-2</c:v>
                </c:pt>
                <c:pt idx="196">
                  <c:v>-7.168489478612516E-3</c:v>
                </c:pt>
                <c:pt idx="197">
                  <c:v>-1.5873349156290122E-2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5-4009-BE73-7DE7B528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329216"/>
        <c:axId val="863322656"/>
      </c:lineChart>
      <c:dateAx>
        <c:axId val="863329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322656"/>
        <c:crosses val="autoZero"/>
        <c:auto val="1"/>
        <c:lblOffset val="100"/>
        <c:baseTimeUnit val="days"/>
      </c:dateAx>
      <c:valAx>
        <c:axId val="8633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32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Белон-ао логдоход</a:t>
            </a:r>
            <a:r>
              <a:rPr lang="en-US" sz="1800" b="0" i="0" baseline="0">
                <a:effectLst/>
              </a:rPr>
              <a:t>/</a:t>
            </a:r>
            <a:r>
              <a:rPr lang="ru-RU" sz="1800" b="0" i="0" baseline="0">
                <a:effectLst/>
              </a:rPr>
              <a:t>год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'Сравнительный анализ логдоход.'!$A$1:$A$198</c:f>
              <c:numCache>
                <c:formatCode>m/d/yyyy</c:formatCode>
                <c:ptCount val="198"/>
                <c:pt idx="0">
                  <c:v>42121</c:v>
                </c:pt>
                <c:pt idx="1">
                  <c:v>42128</c:v>
                </c:pt>
                <c:pt idx="2">
                  <c:v>42135</c:v>
                </c:pt>
                <c:pt idx="3">
                  <c:v>42142</c:v>
                </c:pt>
                <c:pt idx="4">
                  <c:v>42149</c:v>
                </c:pt>
                <c:pt idx="5">
                  <c:v>42163</c:v>
                </c:pt>
                <c:pt idx="6">
                  <c:v>42170</c:v>
                </c:pt>
                <c:pt idx="7">
                  <c:v>42177</c:v>
                </c:pt>
                <c:pt idx="8">
                  <c:v>42184</c:v>
                </c:pt>
                <c:pt idx="9">
                  <c:v>42191</c:v>
                </c:pt>
                <c:pt idx="10">
                  <c:v>42212</c:v>
                </c:pt>
                <c:pt idx="11">
                  <c:v>42226</c:v>
                </c:pt>
                <c:pt idx="12">
                  <c:v>42233</c:v>
                </c:pt>
                <c:pt idx="13">
                  <c:v>42240</c:v>
                </c:pt>
                <c:pt idx="14">
                  <c:v>42247</c:v>
                </c:pt>
                <c:pt idx="15">
                  <c:v>42261</c:v>
                </c:pt>
                <c:pt idx="16">
                  <c:v>42275</c:v>
                </c:pt>
                <c:pt idx="17">
                  <c:v>42282</c:v>
                </c:pt>
                <c:pt idx="18">
                  <c:v>42289</c:v>
                </c:pt>
                <c:pt idx="19">
                  <c:v>42296</c:v>
                </c:pt>
                <c:pt idx="20">
                  <c:v>42303</c:v>
                </c:pt>
                <c:pt idx="21">
                  <c:v>42310</c:v>
                </c:pt>
                <c:pt idx="22">
                  <c:v>42338</c:v>
                </c:pt>
                <c:pt idx="23">
                  <c:v>42345</c:v>
                </c:pt>
                <c:pt idx="24">
                  <c:v>42352</c:v>
                </c:pt>
                <c:pt idx="25">
                  <c:v>42359</c:v>
                </c:pt>
                <c:pt idx="26">
                  <c:v>42366</c:v>
                </c:pt>
                <c:pt idx="27">
                  <c:v>42387</c:v>
                </c:pt>
                <c:pt idx="28">
                  <c:v>42394</c:v>
                </c:pt>
                <c:pt idx="29">
                  <c:v>42401</c:v>
                </c:pt>
                <c:pt idx="30">
                  <c:v>42408</c:v>
                </c:pt>
                <c:pt idx="31">
                  <c:v>42415</c:v>
                </c:pt>
                <c:pt idx="32">
                  <c:v>42422</c:v>
                </c:pt>
                <c:pt idx="33">
                  <c:v>42429</c:v>
                </c:pt>
                <c:pt idx="34">
                  <c:v>42443</c:v>
                </c:pt>
                <c:pt idx="35">
                  <c:v>42450</c:v>
                </c:pt>
                <c:pt idx="36">
                  <c:v>42478</c:v>
                </c:pt>
                <c:pt idx="37">
                  <c:v>42485</c:v>
                </c:pt>
                <c:pt idx="38">
                  <c:v>42499</c:v>
                </c:pt>
                <c:pt idx="39">
                  <c:v>42506</c:v>
                </c:pt>
                <c:pt idx="40">
                  <c:v>42513</c:v>
                </c:pt>
                <c:pt idx="41">
                  <c:v>42520</c:v>
                </c:pt>
                <c:pt idx="42">
                  <c:v>42527</c:v>
                </c:pt>
                <c:pt idx="43">
                  <c:v>42534</c:v>
                </c:pt>
                <c:pt idx="44">
                  <c:v>42541</c:v>
                </c:pt>
                <c:pt idx="45">
                  <c:v>42548</c:v>
                </c:pt>
                <c:pt idx="46">
                  <c:v>42555</c:v>
                </c:pt>
                <c:pt idx="47">
                  <c:v>42562</c:v>
                </c:pt>
                <c:pt idx="48">
                  <c:v>42590</c:v>
                </c:pt>
                <c:pt idx="49">
                  <c:v>42597</c:v>
                </c:pt>
                <c:pt idx="50">
                  <c:v>42604</c:v>
                </c:pt>
                <c:pt idx="51">
                  <c:v>42611</c:v>
                </c:pt>
                <c:pt idx="52">
                  <c:v>42646</c:v>
                </c:pt>
                <c:pt idx="53">
                  <c:v>42660</c:v>
                </c:pt>
                <c:pt idx="54">
                  <c:v>42674</c:v>
                </c:pt>
                <c:pt idx="55">
                  <c:v>42681</c:v>
                </c:pt>
                <c:pt idx="56">
                  <c:v>42688</c:v>
                </c:pt>
                <c:pt idx="57">
                  <c:v>42695</c:v>
                </c:pt>
                <c:pt idx="58">
                  <c:v>42702</c:v>
                </c:pt>
                <c:pt idx="59">
                  <c:v>42709</c:v>
                </c:pt>
                <c:pt idx="60">
                  <c:v>42723</c:v>
                </c:pt>
                <c:pt idx="61">
                  <c:v>42751</c:v>
                </c:pt>
                <c:pt idx="62">
                  <c:v>42758</c:v>
                </c:pt>
                <c:pt idx="63">
                  <c:v>42765</c:v>
                </c:pt>
                <c:pt idx="64">
                  <c:v>42772</c:v>
                </c:pt>
                <c:pt idx="65">
                  <c:v>42779</c:v>
                </c:pt>
                <c:pt idx="66">
                  <c:v>42786</c:v>
                </c:pt>
                <c:pt idx="67">
                  <c:v>42793</c:v>
                </c:pt>
                <c:pt idx="68">
                  <c:v>42800</c:v>
                </c:pt>
                <c:pt idx="69">
                  <c:v>42807</c:v>
                </c:pt>
                <c:pt idx="70">
                  <c:v>42814</c:v>
                </c:pt>
                <c:pt idx="71">
                  <c:v>42828</c:v>
                </c:pt>
                <c:pt idx="72">
                  <c:v>42849</c:v>
                </c:pt>
                <c:pt idx="73">
                  <c:v>42856</c:v>
                </c:pt>
                <c:pt idx="74">
                  <c:v>42863</c:v>
                </c:pt>
                <c:pt idx="75">
                  <c:v>42870</c:v>
                </c:pt>
                <c:pt idx="76">
                  <c:v>42877</c:v>
                </c:pt>
                <c:pt idx="77">
                  <c:v>42891</c:v>
                </c:pt>
                <c:pt idx="78">
                  <c:v>42898</c:v>
                </c:pt>
                <c:pt idx="79">
                  <c:v>42905</c:v>
                </c:pt>
                <c:pt idx="80">
                  <c:v>42933</c:v>
                </c:pt>
                <c:pt idx="81">
                  <c:v>42947</c:v>
                </c:pt>
                <c:pt idx="82">
                  <c:v>42954</c:v>
                </c:pt>
                <c:pt idx="83">
                  <c:v>42961</c:v>
                </c:pt>
                <c:pt idx="84">
                  <c:v>42968</c:v>
                </c:pt>
                <c:pt idx="85">
                  <c:v>42975</c:v>
                </c:pt>
                <c:pt idx="86">
                  <c:v>42982</c:v>
                </c:pt>
                <c:pt idx="87">
                  <c:v>43003</c:v>
                </c:pt>
                <c:pt idx="88">
                  <c:v>43010</c:v>
                </c:pt>
                <c:pt idx="89">
                  <c:v>43017</c:v>
                </c:pt>
                <c:pt idx="90">
                  <c:v>43024</c:v>
                </c:pt>
                <c:pt idx="91">
                  <c:v>43031</c:v>
                </c:pt>
                <c:pt idx="92">
                  <c:v>43038</c:v>
                </c:pt>
                <c:pt idx="93">
                  <c:v>43066</c:v>
                </c:pt>
                <c:pt idx="94">
                  <c:v>43073</c:v>
                </c:pt>
                <c:pt idx="95">
                  <c:v>43080</c:v>
                </c:pt>
                <c:pt idx="96">
                  <c:v>43087</c:v>
                </c:pt>
                <c:pt idx="97">
                  <c:v>43094</c:v>
                </c:pt>
                <c:pt idx="98">
                  <c:v>43101</c:v>
                </c:pt>
                <c:pt idx="99">
                  <c:v>43115</c:v>
                </c:pt>
                <c:pt idx="100">
                  <c:v>43122</c:v>
                </c:pt>
                <c:pt idx="101">
                  <c:v>43129</c:v>
                </c:pt>
                <c:pt idx="102">
                  <c:v>43143</c:v>
                </c:pt>
                <c:pt idx="103">
                  <c:v>43150</c:v>
                </c:pt>
                <c:pt idx="104">
                  <c:v>43157</c:v>
                </c:pt>
                <c:pt idx="105">
                  <c:v>43164</c:v>
                </c:pt>
                <c:pt idx="106">
                  <c:v>43178</c:v>
                </c:pt>
                <c:pt idx="107">
                  <c:v>43185</c:v>
                </c:pt>
                <c:pt idx="108">
                  <c:v>43192</c:v>
                </c:pt>
                <c:pt idx="109">
                  <c:v>43199</c:v>
                </c:pt>
                <c:pt idx="110">
                  <c:v>43213</c:v>
                </c:pt>
                <c:pt idx="111">
                  <c:v>43220</c:v>
                </c:pt>
                <c:pt idx="112">
                  <c:v>43227</c:v>
                </c:pt>
                <c:pt idx="113">
                  <c:v>43234</c:v>
                </c:pt>
                <c:pt idx="114">
                  <c:v>43241</c:v>
                </c:pt>
                <c:pt idx="115">
                  <c:v>43248</c:v>
                </c:pt>
                <c:pt idx="116">
                  <c:v>43255</c:v>
                </c:pt>
                <c:pt idx="117">
                  <c:v>43262</c:v>
                </c:pt>
                <c:pt idx="118">
                  <c:v>43269</c:v>
                </c:pt>
                <c:pt idx="119">
                  <c:v>43283</c:v>
                </c:pt>
                <c:pt idx="120">
                  <c:v>43290</c:v>
                </c:pt>
                <c:pt idx="121">
                  <c:v>43297</c:v>
                </c:pt>
                <c:pt idx="122">
                  <c:v>43304</c:v>
                </c:pt>
                <c:pt idx="123">
                  <c:v>43311</c:v>
                </c:pt>
                <c:pt idx="124">
                  <c:v>43318</c:v>
                </c:pt>
                <c:pt idx="125">
                  <c:v>43325</c:v>
                </c:pt>
                <c:pt idx="126">
                  <c:v>43332</c:v>
                </c:pt>
                <c:pt idx="127">
                  <c:v>43346</c:v>
                </c:pt>
                <c:pt idx="128">
                  <c:v>43360</c:v>
                </c:pt>
                <c:pt idx="129">
                  <c:v>43367</c:v>
                </c:pt>
                <c:pt idx="130">
                  <c:v>43374</c:v>
                </c:pt>
                <c:pt idx="131">
                  <c:v>43381</c:v>
                </c:pt>
                <c:pt idx="132">
                  <c:v>43388</c:v>
                </c:pt>
                <c:pt idx="133">
                  <c:v>43395</c:v>
                </c:pt>
                <c:pt idx="134">
                  <c:v>43402</c:v>
                </c:pt>
                <c:pt idx="135">
                  <c:v>43409</c:v>
                </c:pt>
                <c:pt idx="136">
                  <c:v>43416</c:v>
                </c:pt>
                <c:pt idx="137">
                  <c:v>43423</c:v>
                </c:pt>
                <c:pt idx="138">
                  <c:v>43430</c:v>
                </c:pt>
                <c:pt idx="139">
                  <c:v>43437</c:v>
                </c:pt>
                <c:pt idx="140">
                  <c:v>43444</c:v>
                </c:pt>
                <c:pt idx="141">
                  <c:v>43451</c:v>
                </c:pt>
                <c:pt idx="142">
                  <c:v>43458</c:v>
                </c:pt>
                <c:pt idx="143">
                  <c:v>43465</c:v>
                </c:pt>
                <c:pt idx="144">
                  <c:v>43472</c:v>
                </c:pt>
                <c:pt idx="145">
                  <c:v>43479</c:v>
                </c:pt>
                <c:pt idx="146">
                  <c:v>43486</c:v>
                </c:pt>
                <c:pt idx="147">
                  <c:v>43493</c:v>
                </c:pt>
                <c:pt idx="148">
                  <c:v>43500</c:v>
                </c:pt>
                <c:pt idx="149">
                  <c:v>43507</c:v>
                </c:pt>
                <c:pt idx="150">
                  <c:v>43514</c:v>
                </c:pt>
                <c:pt idx="151">
                  <c:v>43521</c:v>
                </c:pt>
                <c:pt idx="152">
                  <c:v>43528</c:v>
                </c:pt>
                <c:pt idx="153">
                  <c:v>43535</c:v>
                </c:pt>
                <c:pt idx="154">
                  <c:v>43542</c:v>
                </c:pt>
                <c:pt idx="155">
                  <c:v>43549</c:v>
                </c:pt>
                <c:pt idx="156">
                  <c:v>43556</c:v>
                </c:pt>
                <c:pt idx="157">
                  <c:v>43563</c:v>
                </c:pt>
                <c:pt idx="158">
                  <c:v>43577</c:v>
                </c:pt>
                <c:pt idx="159">
                  <c:v>43584</c:v>
                </c:pt>
                <c:pt idx="160">
                  <c:v>43591</c:v>
                </c:pt>
                <c:pt idx="161">
                  <c:v>43605</c:v>
                </c:pt>
                <c:pt idx="162">
                  <c:v>43612</c:v>
                </c:pt>
                <c:pt idx="163">
                  <c:v>43619</c:v>
                </c:pt>
                <c:pt idx="164">
                  <c:v>43626</c:v>
                </c:pt>
                <c:pt idx="165">
                  <c:v>43633</c:v>
                </c:pt>
                <c:pt idx="166">
                  <c:v>43640</c:v>
                </c:pt>
                <c:pt idx="167">
                  <c:v>43647</c:v>
                </c:pt>
                <c:pt idx="168">
                  <c:v>43654</c:v>
                </c:pt>
                <c:pt idx="169">
                  <c:v>43661</c:v>
                </c:pt>
                <c:pt idx="170">
                  <c:v>43668</c:v>
                </c:pt>
                <c:pt idx="171">
                  <c:v>43675</c:v>
                </c:pt>
                <c:pt idx="172">
                  <c:v>43682</c:v>
                </c:pt>
                <c:pt idx="173">
                  <c:v>43689</c:v>
                </c:pt>
                <c:pt idx="174">
                  <c:v>43696</c:v>
                </c:pt>
                <c:pt idx="175">
                  <c:v>43703</c:v>
                </c:pt>
                <c:pt idx="176">
                  <c:v>43710</c:v>
                </c:pt>
                <c:pt idx="177">
                  <c:v>43717</c:v>
                </c:pt>
                <c:pt idx="178">
                  <c:v>43724</c:v>
                </c:pt>
                <c:pt idx="179">
                  <c:v>43731</c:v>
                </c:pt>
                <c:pt idx="180">
                  <c:v>43738</c:v>
                </c:pt>
                <c:pt idx="181">
                  <c:v>43752</c:v>
                </c:pt>
                <c:pt idx="182">
                  <c:v>43759</c:v>
                </c:pt>
                <c:pt idx="183">
                  <c:v>43766</c:v>
                </c:pt>
                <c:pt idx="184">
                  <c:v>43773</c:v>
                </c:pt>
                <c:pt idx="185">
                  <c:v>43780</c:v>
                </c:pt>
                <c:pt idx="186">
                  <c:v>43787</c:v>
                </c:pt>
                <c:pt idx="187">
                  <c:v>43794</c:v>
                </c:pt>
                <c:pt idx="188">
                  <c:v>43801</c:v>
                </c:pt>
                <c:pt idx="189">
                  <c:v>43808</c:v>
                </c:pt>
                <c:pt idx="190">
                  <c:v>43815</c:v>
                </c:pt>
                <c:pt idx="191">
                  <c:v>43822</c:v>
                </c:pt>
                <c:pt idx="192">
                  <c:v>43829</c:v>
                </c:pt>
                <c:pt idx="193">
                  <c:v>43836</c:v>
                </c:pt>
                <c:pt idx="194">
                  <c:v>43843</c:v>
                </c:pt>
                <c:pt idx="195">
                  <c:v>43850</c:v>
                </c:pt>
                <c:pt idx="196">
                  <c:v>43857</c:v>
                </c:pt>
                <c:pt idx="197">
                  <c:v>43892</c:v>
                </c:pt>
              </c:numCache>
            </c:numRef>
          </c:cat>
          <c:val>
            <c:numRef>
              <c:f>'Сравнительный анализ логдоход.'!$C$1:$C$198</c:f>
              <c:numCache>
                <c:formatCode>General</c:formatCode>
                <c:ptCount val="198"/>
                <c:pt idx="0">
                  <c:v>-2.6597312519265854E-2</c:v>
                </c:pt>
                <c:pt idx="1">
                  <c:v>4.0349752121790821E-3</c:v>
                </c:pt>
                <c:pt idx="2">
                  <c:v>-3.8308377779939146E-2</c:v>
                </c:pt>
                <c:pt idx="3">
                  <c:v>2.343318801489512E-2</c:v>
                </c:pt>
                <c:pt idx="4">
                  <c:v>3.6124329247170295E-2</c:v>
                </c:pt>
                <c:pt idx="5">
                  <c:v>-1.2088797319004073E-2</c:v>
                </c:pt>
                <c:pt idx="6">
                  <c:v>1.0752791776261915E-2</c:v>
                </c:pt>
                <c:pt idx="7">
                  <c:v>-1.3459153374004801E-2</c:v>
                </c:pt>
                <c:pt idx="8">
                  <c:v>2.7063615977430673E-3</c:v>
                </c:pt>
                <c:pt idx="9">
                  <c:v>0</c:v>
                </c:pt>
                <c:pt idx="10">
                  <c:v>2.7080958602670614E-2</c:v>
                </c:pt>
                <c:pt idx="11">
                  <c:v>2.6350476380050318E-3</c:v>
                </c:pt>
                <c:pt idx="12">
                  <c:v>2.8536307264934297E-2</c:v>
                </c:pt>
                <c:pt idx="13">
                  <c:v>1.0178204915756052E-2</c:v>
                </c:pt>
                <c:pt idx="14">
                  <c:v>1.7566323717899065E-2</c:v>
                </c:pt>
                <c:pt idx="15">
                  <c:v>7.5472056353829038E-3</c:v>
                </c:pt>
                <c:pt idx="16">
                  <c:v>-1.9364367181791117E-2</c:v>
                </c:pt>
                <c:pt idx="17">
                  <c:v>4.9056156989194209E-2</c:v>
                </c:pt>
                <c:pt idx="18">
                  <c:v>1.8445845790751651E-2</c:v>
                </c:pt>
                <c:pt idx="19">
                  <c:v>-1.5789801732635195E-2</c:v>
                </c:pt>
                <c:pt idx="20">
                  <c:v>5.4206817836426953E-2</c:v>
                </c:pt>
                <c:pt idx="21">
                  <c:v>-3.3208670996653457E-2</c:v>
                </c:pt>
                <c:pt idx="22">
                  <c:v>1.2739025777429932E-2</c:v>
                </c:pt>
                <c:pt idx="23">
                  <c:v>-3.6086389774420982E-2</c:v>
                </c:pt>
                <c:pt idx="24">
                  <c:v>2.8462464663761452E-2</c:v>
                </c:pt>
                <c:pt idx="25">
                  <c:v>-1.2837146760680719E-2</c:v>
                </c:pt>
                <c:pt idx="26">
                  <c:v>3.3039854078200093E-2</c:v>
                </c:pt>
                <c:pt idx="27">
                  <c:v>3.8515672080615404E-2</c:v>
                </c:pt>
                <c:pt idx="28">
                  <c:v>0</c:v>
                </c:pt>
                <c:pt idx="29">
                  <c:v>2.7330893716971266E-2</c:v>
                </c:pt>
                <c:pt idx="30">
                  <c:v>-9.8522964430115944E-3</c:v>
                </c:pt>
                <c:pt idx="31">
                  <c:v>2.4721891453890728E-3</c:v>
                </c:pt>
                <c:pt idx="32">
                  <c:v>4.9261183360560026E-3</c:v>
                </c:pt>
                <c:pt idx="33">
                  <c:v>1.4634407518437777E-2</c:v>
                </c:pt>
                <c:pt idx="34">
                  <c:v>-4.0364223855360232E-2</c:v>
                </c:pt>
                <c:pt idx="35">
                  <c:v>2.2625399517978609E-2</c:v>
                </c:pt>
                <c:pt idx="36">
                  <c:v>-3.4338137580891569E-2</c:v>
                </c:pt>
                <c:pt idx="37">
                  <c:v>-2.6550232094120954E-2</c:v>
                </c:pt>
                <c:pt idx="38">
                  <c:v>3.7387532071620412E-2</c:v>
                </c:pt>
                <c:pt idx="39">
                  <c:v>-1.8519047767237527E-2</c:v>
                </c:pt>
                <c:pt idx="40">
                  <c:v>2.5376217493374535E-2</c:v>
                </c:pt>
                <c:pt idx="41">
                  <c:v>-4.1866579392789892E-2</c:v>
                </c:pt>
                <c:pt idx="42">
                  <c:v>1.8824085245635617E-2</c:v>
                </c:pt>
                <c:pt idx="43">
                  <c:v>6.9686693160934355E-3</c:v>
                </c:pt>
                <c:pt idx="44">
                  <c:v>-2.3174981403627014E-3</c:v>
                </c:pt>
                <c:pt idx="45">
                  <c:v>0</c:v>
                </c:pt>
                <c:pt idx="46">
                  <c:v>2.317498140362704E-3</c:v>
                </c:pt>
                <c:pt idx="47">
                  <c:v>-5.471043220130864E-2</c:v>
                </c:pt>
                <c:pt idx="48">
                  <c:v>1.1587615172387829E-2</c:v>
                </c:pt>
                <c:pt idx="49">
                  <c:v>4.2847591382629245E-2</c:v>
                </c:pt>
                <c:pt idx="50">
                  <c:v>5.3718607008422015E-2</c:v>
                </c:pt>
                <c:pt idx="51">
                  <c:v>-4.9313313540505603E-2</c:v>
                </c:pt>
                <c:pt idx="52">
                  <c:v>2.1645866774692508E-2</c:v>
                </c:pt>
                <c:pt idx="53">
                  <c:v>2.7651531330510164E-2</c:v>
                </c:pt>
                <c:pt idx="54">
                  <c:v>-3.2789822822990956E-2</c:v>
                </c:pt>
                <c:pt idx="55">
                  <c:v>3.4803922194692097E-2</c:v>
                </c:pt>
                <c:pt idx="56">
                  <c:v>3.9452848411800447E-2</c:v>
                </c:pt>
                <c:pt idx="57">
                  <c:v>-2.3484445233069379E-2</c:v>
                </c:pt>
                <c:pt idx="58">
                  <c:v>-7.9523281904950345E-3</c:v>
                </c:pt>
                <c:pt idx="59">
                  <c:v>1.9940186068644495E-3</c:v>
                </c:pt>
                <c:pt idx="60">
                  <c:v>-6.2131781107006276E-2</c:v>
                </c:pt>
                <c:pt idx="61">
                  <c:v>-2.1528533611012007E-3</c:v>
                </c:pt>
                <c:pt idx="62">
                  <c:v>2.1528533611010927E-3</c:v>
                </c:pt>
                <c:pt idx="63">
                  <c:v>8.5653628589230004E-3</c:v>
                </c:pt>
                <c:pt idx="64">
                  <c:v>-3.4710642963245428E-2</c:v>
                </c:pt>
                <c:pt idx="65">
                  <c:v>-3.5958930387443938E-2</c:v>
                </c:pt>
                <c:pt idx="66">
                  <c:v>-1.6147986407982103E-2</c:v>
                </c:pt>
                <c:pt idx="67">
                  <c:v>-4.5191994191373423E-2</c:v>
                </c:pt>
                <c:pt idx="68">
                  <c:v>-3.9707449595112805E-2</c:v>
                </c:pt>
                <c:pt idx="69">
                  <c:v>-1.2739025777429826E-2</c:v>
                </c:pt>
                <c:pt idx="70">
                  <c:v>-7.7220460939102778E-3</c:v>
                </c:pt>
                <c:pt idx="71">
                  <c:v>-8.1855845864395177E-3</c:v>
                </c:pt>
                <c:pt idx="72">
                  <c:v>2.8170876966696439E-2</c:v>
                </c:pt>
                <c:pt idx="73">
                  <c:v>-4.9832373747875643E-2</c:v>
                </c:pt>
                <c:pt idx="74">
                  <c:v>-7.3260400920728977E-3</c:v>
                </c:pt>
                <c:pt idx="75">
                  <c:v>1.8215439891341119E-2</c:v>
                </c:pt>
                <c:pt idx="76">
                  <c:v>-4.8068403041022334E-2</c:v>
                </c:pt>
                <c:pt idx="77">
                  <c:v>-1.5267472130788421E-2</c:v>
                </c:pt>
                <c:pt idx="78">
                  <c:v>-1.5504186535965312E-2</c:v>
                </c:pt>
                <c:pt idx="79">
                  <c:v>3.8986404156573229E-3</c:v>
                </c:pt>
                <c:pt idx="80">
                  <c:v>-3.3336420267591718E-2</c:v>
                </c:pt>
                <c:pt idx="81">
                  <c:v>4.3412492935313463E-2</c:v>
                </c:pt>
                <c:pt idx="82">
                  <c:v>6.5146810211936723E-3</c:v>
                </c:pt>
                <c:pt idx="83">
                  <c:v>-9.7880063661629317E-3</c:v>
                </c:pt>
                <c:pt idx="84">
                  <c:v>-2.6579637804711898E-2</c:v>
                </c:pt>
                <c:pt idx="85">
                  <c:v>-2.3851215822180024E-2</c:v>
                </c:pt>
                <c:pt idx="86">
                  <c:v>5.0430853626891904E-2</c:v>
                </c:pt>
                <c:pt idx="87">
                  <c:v>1.6474837203505042E-2</c:v>
                </c:pt>
                <c:pt idx="88">
                  <c:v>-2.6491615446976341E-2</c:v>
                </c:pt>
                <c:pt idx="89">
                  <c:v>6.6889881507967101E-3</c:v>
                </c:pt>
                <c:pt idx="90">
                  <c:v>-6.688988150796652E-3</c:v>
                </c:pt>
                <c:pt idx="91">
                  <c:v>-1.6920877488337063E-2</c:v>
                </c:pt>
                <c:pt idx="92">
                  <c:v>3.4071583216141346E-3</c:v>
                </c:pt>
                <c:pt idx="93">
                  <c:v>-1.4285957247476541E-2</c:v>
                </c:pt>
                <c:pt idx="94">
                  <c:v>2.4868066578013524E-2</c:v>
                </c:pt>
                <c:pt idx="95">
                  <c:v>-1.4134510934904806E-2</c:v>
                </c:pt>
                <c:pt idx="96">
                  <c:v>-1.0733555643108777E-2</c:v>
                </c:pt>
                <c:pt idx="97">
                  <c:v>-2.9199154692262124E-2</c:v>
                </c:pt>
                <c:pt idx="98">
                  <c:v>1.8349138668196398E-2</c:v>
                </c:pt>
                <c:pt idx="99">
                  <c:v>7.2570692834835374E-2</c:v>
                </c:pt>
                <c:pt idx="100">
                  <c:v>2.6317308317373358E-2</c:v>
                </c:pt>
                <c:pt idx="101">
                  <c:v>-2.9656209582887966E-2</c:v>
                </c:pt>
                <c:pt idx="102">
                  <c:v>2.7876369528254868E-2</c:v>
                </c:pt>
                <c:pt idx="103">
                  <c:v>-6.8965790590603286E-3</c:v>
                </c:pt>
                <c:pt idx="104">
                  <c:v>-1.7452449951226166E-2</c:v>
                </c:pt>
                <c:pt idx="105">
                  <c:v>7.0175726586465398E-3</c:v>
                </c:pt>
                <c:pt idx="106">
                  <c:v>-3.4904049397686022E-3</c:v>
                </c:pt>
                <c:pt idx="107">
                  <c:v>-7.0175726586465346E-3</c:v>
                </c:pt>
                <c:pt idx="108">
                  <c:v>-1.0619568827460261E-2</c:v>
                </c:pt>
                <c:pt idx="109">
                  <c:v>-5.8624843347523596E-2</c:v>
                </c:pt>
                <c:pt idx="110">
                  <c:v>2.9964788701936387E-2</c:v>
                </c:pt>
                <c:pt idx="111">
                  <c:v>1.4652276786870415E-2</c:v>
                </c:pt>
                <c:pt idx="112">
                  <c:v>0</c:v>
                </c:pt>
                <c:pt idx="113">
                  <c:v>-1.0969031370573933E-2</c:v>
                </c:pt>
                <c:pt idx="114">
                  <c:v>-3.6832454162965163E-3</c:v>
                </c:pt>
                <c:pt idx="115">
                  <c:v>-3.6968618813260916E-3</c:v>
                </c:pt>
                <c:pt idx="116">
                  <c:v>-1.1173300598125302E-2</c:v>
                </c:pt>
                <c:pt idx="117">
                  <c:v>-3.7523496185503527E-3</c:v>
                </c:pt>
                <c:pt idx="118">
                  <c:v>0</c:v>
                </c:pt>
                <c:pt idx="119">
                  <c:v>-3.4605529177475607E-2</c:v>
                </c:pt>
                <c:pt idx="120">
                  <c:v>7.0175726586465398E-3</c:v>
                </c:pt>
                <c:pt idx="121">
                  <c:v>4.4451762570834011E-2</c:v>
                </c:pt>
                <c:pt idx="122">
                  <c:v>-2.3689771122404776E-2</c:v>
                </c:pt>
                <c:pt idx="123">
                  <c:v>-2.0761991448429128E-2</c:v>
                </c:pt>
                <c:pt idx="124">
                  <c:v>-3.9220713153281267E-2</c:v>
                </c:pt>
                <c:pt idx="125">
                  <c:v>-7.2993024816116079E-3</c:v>
                </c:pt>
                <c:pt idx="126">
                  <c:v>-3.6697288889622902E-3</c:v>
                </c:pt>
                <c:pt idx="127">
                  <c:v>3.6429912785010087E-3</c:v>
                </c:pt>
                <c:pt idx="128">
                  <c:v>1.8018505502678212E-2</c:v>
                </c:pt>
                <c:pt idx="129">
                  <c:v>-1.4388737452099669E-2</c:v>
                </c:pt>
                <c:pt idx="130">
                  <c:v>0</c:v>
                </c:pt>
                <c:pt idx="131">
                  <c:v>-1.0929070532190206E-2</c:v>
                </c:pt>
                <c:pt idx="132">
                  <c:v>-1.1049836186584935E-2</c:v>
                </c:pt>
                <c:pt idx="133">
                  <c:v>0</c:v>
                </c:pt>
                <c:pt idx="134">
                  <c:v>-7.4349784875180902E-3</c:v>
                </c:pt>
                <c:pt idx="135">
                  <c:v>7.4349784875179905E-3</c:v>
                </c:pt>
                <c:pt idx="136">
                  <c:v>1.8349138668196398E-2</c:v>
                </c:pt>
                <c:pt idx="137">
                  <c:v>-7.2993024816116079E-3</c:v>
                </c:pt>
                <c:pt idx="138">
                  <c:v>1.8298266770761572E-3</c:v>
                </c:pt>
                <c:pt idx="139">
                  <c:v>0</c:v>
                </c:pt>
                <c:pt idx="140">
                  <c:v>3.6496390875495523E-3</c:v>
                </c:pt>
                <c:pt idx="141">
                  <c:v>-9.1491946535879765E-3</c:v>
                </c:pt>
                <c:pt idx="142">
                  <c:v>3.6697288889624017E-3</c:v>
                </c:pt>
                <c:pt idx="143">
                  <c:v>1.8298266770761572E-3</c:v>
                </c:pt>
                <c:pt idx="144">
                  <c:v>1.9910159959329873E-2</c:v>
                </c:pt>
                <c:pt idx="145">
                  <c:v>4.5542020446916007E-2</c:v>
                </c:pt>
                <c:pt idx="146">
                  <c:v>2.7028672387919419E-2</c:v>
                </c:pt>
                <c:pt idx="147">
                  <c:v>-1.8503471564559754E-2</c:v>
                </c:pt>
                <c:pt idx="148">
                  <c:v>-1.71237060785914E-2</c:v>
                </c:pt>
                <c:pt idx="149">
                  <c:v>2.5576841789649776E-2</c:v>
                </c:pt>
                <c:pt idx="150">
                  <c:v>-5.063301956546762E-3</c:v>
                </c:pt>
                <c:pt idx="151">
                  <c:v>6.7453881395316551E-3</c:v>
                </c:pt>
                <c:pt idx="152">
                  <c:v>3.1433522601512595E-2</c:v>
                </c:pt>
                <c:pt idx="153">
                  <c:v>5.6977434742540356E-2</c:v>
                </c:pt>
                <c:pt idx="154">
                  <c:v>6.2613592727986681E-2</c:v>
                </c:pt>
                <c:pt idx="155">
                  <c:v>-1.0167117355444313E-2</c:v>
                </c:pt>
                <c:pt idx="156">
                  <c:v>2.0231903971585117E-2</c:v>
                </c:pt>
                <c:pt idx="157">
                  <c:v>1.8427169178165587E-2</c:v>
                </c:pt>
                <c:pt idx="158">
                  <c:v>-5.8118354840375287E-2</c:v>
                </c:pt>
                <c:pt idx="159">
                  <c:v>8.02063604028109E-2</c:v>
                </c:pt>
                <c:pt idx="160">
                  <c:v>-6.48985925010582E-2</c:v>
                </c:pt>
                <c:pt idx="161">
                  <c:v>7.0748594420284808E-3</c:v>
                </c:pt>
                <c:pt idx="162">
                  <c:v>3.0442938371889921E-2</c:v>
                </c:pt>
                <c:pt idx="163">
                  <c:v>1.7210333524810408E-2</c:v>
                </c:pt>
                <c:pt idx="164">
                  <c:v>3.3556783528842768E-2</c:v>
                </c:pt>
                <c:pt idx="165">
                  <c:v>-8.5363310222863354E-3</c:v>
                </c:pt>
                <c:pt idx="166">
                  <c:v>1.451840269983377E-2</c:v>
                </c:pt>
                <c:pt idx="167">
                  <c:v>-7.4831978038145093E-3</c:v>
                </c:pt>
                <c:pt idx="168">
                  <c:v>-4.0140545618430647E-3</c:v>
                </c:pt>
                <c:pt idx="169">
                  <c:v>2.0896282726412412E-2</c:v>
                </c:pt>
                <c:pt idx="170">
                  <c:v>-1.7383104708975423E-2</c:v>
                </c:pt>
                <c:pt idx="171">
                  <c:v>9.9701723198498508E-3</c:v>
                </c:pt>
                <c:pt idx="172">
                  <c:v>-9.9255591275173899E-4</c:v>
                </c:pt>
                <c:pt idx="173">
                  <c:v>-1.0983635133963963E-2</c:v>
                </c:pt>
                <c:pt idx="174">
                  <c:v>-3.5202450232526879E-3</c:v>
                </c:pt>
                <c:pt idx="175">
                  <c:v>5.0365148382708531E-4</c:v>
                </c:pt>
                <c:pt idx="176">
                  <c:v>3.5184756076769171E-3</c:v>
                </c:pt>
                <c:pt idx="177">
                  <c:v>-1.3640019505682921E-2</c:v>
                </c:pt>
                <c:pt idx="178">
                  <c:v>-5.0877640375022115E-4</c:v>
                </c:pt>
                <c:pt idx="179">
                  <c:v>-4.2095069167053335E-2</c:v>
                </c:pt>
                <c:pt idx="180">
                  <c:v>-7.3210122850456555E-2</c:v>
                </c:pt>
                <c:pt idx="181">
                  <c:v>3.6592590747011662E-2</c:v>
                </c:pt>
                <c:pt idx="182">
                  <c:v>-1.7871295138802798E-2</c:v>
                </c:pt>
                <c:pt idx="183">
                  <c:v>2.7440746154953649E-2</c:v>
                </c:pt>
                <c:pt idx="184">
                  <c:v>-2.5896344303579479E-2</c:v>
                </c:pt>
                <c:pt idx="185">
                  <c:v>1.1253315686727453E-2</c:v>
                </c:pt>
                <c:pt idx="186">
                  <c:v>2.4618173673671678E-2</c:v>
                </c:pt>
                <c:pt idx="187">
                  <c:v>-9.9751450568195087E-3</c:v>
                </c:pt>
                <c:pt idx="188">
                  <c:v>7.4906717291574384E-3</c:v>
                </c:pt>
                <c:pt idx="189">
                  <c:v>-5.4876665527212234E-3</c:v>
                </c:pt>
                <c:pt idx="190">
                  <c:v>1.4996253747656138E-3</c:v>
                </c:pt>
                <c:pt idx="191">
                  <c:v>-1.4996253747656134E-3</c:v>
                </c:pt>
                <c:pt idx="192">
                  <c:v>-2.5043839786164685E-3</c:v>
                </c:pt>
                <c:pt idx="193">
                  <c:v>4.1744337336229467E-2</c:v>
                </c:pt>
                <c:pt idx="194">
                  <c:v>4.7984736985526516E-3</c:v>
                </c:pt>
                <c:pt idx="195">
                  <c:v>-3.0622076747937235E-2</c:v>
                </c:pt>
                <c:pt idx="196">
                  <c:v>-3.3118932584065681E-2</c:v>
                </c:pt>
                <c:pt idx="197">
                  <c:v>6.3989841988137175E-2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E-46BE-8247-488C9A44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384424"/>
        <c:axId val="959381472"/>
      </c:lineChart>
      <c:dateAx>
        <c:axId val="959384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381472"/>
        <c:crosses val="autoZero"/>
        <c:auto val="1"/>
        <c:lblOffset val="100"/>
        <c:baseTimeUnit val="days"/>
      </c:dateAx>
      <c:valAx>
        <c:axId val="9593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38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ТГК-14 логдоход</a:t>
            </a:r>
            <a:r>
              <a:rPr lang="en-US" sz="1800" b="0" i="0" baseline="0">
                <a:effectLst/>
              </a:rPr>
              <a:t>/</a:t>
            </a:r>
            <a:r>
              <a:rPr lang="ru-RU" sz="1800" b="0" i="0" baseline="0">
                <a:effectLst/>
              </a:rPr>
              <a:t>год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'Сравнительный анализ логдоход.'!$A$1:$A$198</c:f>
              <c:numCache>
                <c:formatCode>m/d/yyyy</c:formatCode>
                <c:ptCount val="198"/>
                <c:pt idx="0">
                  <c:v>42121</c:v>
                </c:pt>
                <c:pt idx="1">
                  <c:v>42128</c:v>
                </c:pt>
                <c:pt idx="2">
                  <c:v>42135</c:v>
                </c:pt>
                <c:pt idx="3">
                  <c:v>42142</c:v>
                </c:pt>
                <c:pt idx="4">
                  <c:v>42149</c:v>
                </c:pt>
                <c:pt idx="5">
                  <c:v>42163</c:v>
                </c:pt>
                <c:pt idx="6">
                  <c:v>42170</c:v>
                </c:pt>
                <c:pt idx="7">
                  <c:v>42177</c:v>
                </c:pt>
                <c:pt idx="8">
                  <c:v>42184</c:v>
                </c:pt>
                <c:pt idx="9">
                  <c:v>42191</c:v>
                </c:pt>
                <c:pt idx="10">
                  <c:v>42212</c:v>
                </c:pt>
                <c:pt idx="11">
                  <c:v>42226</c:v>
                </c:pt>
                <c:pt idx="12">
                  <c:v>42233</c:v>
                </c:pt>
                <c:pt idx="13">
                  <c:v>42240</c:v>
                </c:pt>
                <c:pt idx="14">
                  <c:v>42247</c:v>
                </c:pt>
                <c:pt idx="15">
                  <c:v>42261</c:v>
                </c:pt>
                <c:pt idx="16">
                  <c:v>42275</c:v>
                </c:pt>
                <c:pt idx="17">
                  <c:v>42282</c:v>
                </c:pt>
                <c:pt idx="18">
                  <c:v>42289</c:v>
                </c:pt>
                <c:pt idx="19">
                  <c:v>42296</c:v>
                </c:pt>
                <c:pt idx="20">
                  <c:v>42303</c:v>
                </c:pt>
                <c:pt idx="21">
                  <c:v>42310</c:v>
                </c:pt>
                <c:pt idx="22">
                  <c:v>42338</c:v>
                </c:pt>
                <c:pt idx="23">
                  <c:v>42345</c:v>
                </c:pt>
                <c:pt idx="24">
                  <c:v>42352</c:v>
                </c:pt>
                <c:pt idx="25">
                  <c:v>42359</c:v>
                </c:pt>
                <c:pt idx="26">
                  <c:v>42366</c:v>
                </c:pt>
                <c:pt idx="27">
                  <c:v>42387</c:v>
                </c:pt>
                <c:pt idx="28">
                  <c:v>42394</c:v>
                </c:pt>
                <c:pt idx="29">
                  <c:v>42401</c:v>
                </c:pt>
                <c:pt idx="30">
                  <c:v>42408</c:v>
                </c:pt>
                <c:pt idx="31">
                  <c:v>42415</c:v>
                </c:pt>
                <c:pt idx="32">
                  <c:v>42422</c:v>
                </c:pt>
                <c:pt idx="33">
                  <c:v>42429</c:v>
                </c:pt>
                <c:pt idx="34">
                  <c:v>42443</c:v>
                </c:pt>
                <c:pt idx="35">
                  <c:v>42450</c:v>
                </c:pt>
                <c:pt idx="36">
                  <c:v>42478</c:v>
                </c:pt>
                <c:pt idx="37">
                  <c:v>42485</c:v>
                </c:pt>
                <c:pt idx="38">
                  <c:v>42499</c:v>
                </c:pt>
                <c:pt idx="39">
                  <c:v>42506</c:v>
                </c:pt>
                <c:pt idx="40">
                  <c:v>42513</c:v>
                </c:pt>
                <c:pt idx="41">
                  <c:v>42520</c:v>
                </c:pt>
                <c:pt idx="42">
                  <c:v>42527</c:v>
                </c:pt>
                <c:pt idx="43">
                  <c:v>42534</c:v>
                </c:pt>
                <c:pt idx="44">
                  <c:v>42541</c:v>
                </c:pt>
                <c:pt idx="45">
                  <c:v>42548</c:v>
                </c:pt>
                <c:pt idx="46">
                  <c:v>42555</c:v>
                </c:pt>
                <c:pt idx="47">
                  <c:v>42562</c:v>
                </c:pt>
                <c:pt idx="48">
                  <c:v>42590</c:v>
                </c:pt>
                <c:pt idx="49">
                  <c:v>42597</c:v>
                </c:pt>
                <c:pt idx="50">
                  <c:v>42604</c:v>
                </c:pt>
                <c:pt idx="51">
                  <c:v>42611</c:v>
                </c:pt>
                <c:pt idx="52">
                  <c:v>42646</c:v>
                </c:pt>
                <c:pt idx="53">
                  <c:v>42660</c:v>
                </c:pt>
                <c:pt idx="54">
                  <c:v>42674</c:v>
                </c:pt>
                <c:pt idx="55">
                  <c:v>42681</c:v>
                </c:pt>
                <c:pt idx="56">
                  <c:v>42688</c:v>
                </c:pt>
                <c:pt idx="57">
                  <c:v>42695</c:v>
                </c:pt>
                <c:pt idx="58">
                  <c:v>42702</c:v>
                </c:pt>
                <c:pt idx="59">
                  <c:v>42709</c:v>
                </c:pt>
                <c:pt idx="60">
                  <c:v>42723</c:v>
                </c:pt>
                <c:pt idx="61">
                  <c:v>42751</c:v>
                </c:pt>
                <c:pt idx="62">
                  <c:v>42758</c:v>
                </c:pt>
                <c:pt idx="63">
                  <c:v>42765</c:v>
                </c:pt>
                <c:pt idx="64">
                  <c:v>42772</c:v>
                </c:pt>
                <c:pt idx="65">
                  <c:v>42779</c:v>
                </c:pt>
                <c:pt idx="66">
                  <c:v>42786</c:v>
                </c:pt>
                <c:pt idx="67">
                  <c:v>42793</c:v>
                </c:pt>
                <c:pt idx="68">
                  <c:v>42800</c:v>
                </c:pt>
                <c:pt idx="69">
                  <c:v>42807</c:v>
                </c:pt>
                <c:pt idx="70">
                  <c:v>42814</c:v>
                </c:pt>
                <c:pt idx="71">
                  <c:v>42828</c:v>
                </c:pt>
                <c:pt idx="72">
                  <c:v>42849</c:v>
                </c:pt>
                <c:pt idx="73">
                  <c:v>42856</c:v>
                </c:pt>
                <c:pt idx="74">
                  <c:v>42863</c:v>
                </c:pt>
                <c:pt idx="75">
                  <c:v>42870</c:v>
                </c:pt>
                <c:pt idx="76">
                  <c:v>42877</c:v>
                </c:pt>
                <c:pt idx="77">
                  <c:v>42891</c:v>
                </c:pt>
                <c:pt idx="78">
                  <c:v>42898</c:v>
                </c:pt>
                <c:pt idx="79">
                  <c:v>42905</c:v>
                </c:pt>
                <c:pt idx="80">
                  <c:v>42933</c:v>
                </c:pt>
                <c:pt idx="81">
                  <c:v>42947</c:v>
                </c:pt>
                <c:pt idx="82">
                  <c:v>42954</c:v>
                </c:pt>
                <c:pt idx="83">
                  <c:v>42961</c:v>
                </c:pt>
                <c:pt idx="84">
                  <c:v>42968</c:v>
                </c:pt>
                <c:pt idx="85">
                  <c:v>42975</c:v>
                </c:pt>
                <c:pt idx="86">
                  <c:v>42982</c:v>
                </c:pt>
                <c:pt idx="87">
                  <c:v>43003</c:v>
                </c:pt>
                <c:pt idx="88">
                  <c:v>43010</c:v>
                </c:pt>
                <c:pt idx="89">
                  <c:v>43017</c:v>
                </c:pt>
                <c:pt idx="90">
                  <c:v>43024</c:v>
                </c:pt>
                <c:pt idx="91">
                  <c:v>43031</c:v>
                </c:pt>
                <c:pt idx="92">
                  <c:v>43038</c:v>
                </c:pt>
                <c:pt idx="93">
                  <c:v>43066</c:v>
                </c:pt>
                <c:pt idx="94">
                  <c:v>43073</c:v>
                </c:pt>
                <c:pt idx="95">
                  <c:v>43080</c:v>
                </c:pt>
                <c:pt idx="96">
                  <c:v>43087</c:v>
                </c:pt>
                <c:pt idx="97">
                  <c:v>43094</c:v>
                </c:pt>
                <c:pt idx="98">
                  <c:v>43101</c:v>
                </c:pt>
                <c:pt idx="99">
                  <c:v>43115</c:v>
                </c:pt>
                <c:pt idx="100">
                  <c:v>43122</c:v>
                </c:pt>
                <c:pt idx="101">
                  <c:v>43129</c:v>
                </c:pt>
                <c:pt idx="102">
                  <c:v>43143</c:v>
                </c:pt>
                <c:pt idx="103">
                  <c:v>43150</c:v>
                </c:pt>
                <c:pt idx="104">
                  <c:v>43157</c:v>
                </c:pt>
                <c:pt idx="105">
                  <c:v>43164</c:v>
                </c:pt>
                <c:pt idx="106">
                  <c:v>43178</c:v>
                </c:pt>
                <c:pt idx="107">
                  <c:v>43185</c:v>
                </c:pt>
                <c:pt idx="108">
                  <c:v>43192</c:v>
                </c:pt>
                <c:pt idx="109">
                  <c:v>43199</c:v>
                </c:pt>
                <c:pt idx="110">
                  <c:v>43213</c:v>
                </c:pt>
                <c:pt idx="111">
                  <c:v>43220</c:v>
                </c:pt>
                <c:pt idx="112">
                  <c:v>43227</c:v>
                </c:pt>
                <c:pt idx="113">
                  <c:v>43234</c:v>
                </c:pt>
                <c:pt idx="114">
                  <c:v>43241</c:v>
                </c:pt>
                <c:pt idx="115">
                  <c:v>43248</c:v>
                </c:pt>
                <c:pt idx="116">
                  <c:v>43255</c:v>
                </c:pt>
                <c:pt idx="117">
                  <c:v>43262</c:v>
                </c:pt>
                <c:pt idx="118">
                  <c:v>43269</c:v>
                </c:pt>
                <c:pt idx="119">
                  <c:v>43283</c:v>
                </c:pt>
                <c:pt idx="120">
                  <c:v>43290</c:v>
                </c:pt>
                <c:pt idx="121">
                  <c:v>43297</c:v>
                </c:pt>
                <c:pt idx="122">
                  <c:v>43304</c:v>
                </c:pt>
                <c:pt idx="123">
                  <c:v>43311</c:v>
                </c:pt>
                <c:pt idx="124">
                  <c:v>43318</c:v>
                </c:pt>
                <c:pt idx="125">
                  <c:v>43325</c:v>
                </c:pt>
                <c:pt idx="126">
                  <c:v>43332</c:v>
                </c:pt>
                <c:pt idx="127">
                  <c:v>43346</c:v>
                </c:pt>
                <c:pt idx="128">
                  <c:v>43360</c:v>
                </c:pt>
                <c:pt idx="129">
                  <c:v>43367</c:v>
                </c:pt>
                <c:pt idx="130">
                  <c:v>43374</c:v>
                </c:pt>
                <c:pt idx="131">
                  <c:v>43381</c:v>
                </c:pt>
                <c:pt idx="132">
                  <c:v>43388</c:v>
                </c:pt>
                <c:pt idx="133">
                  <c:v>43395</c:v>
                </c:pt>
                <c:pt idx="134">
                  <c:v>43402</c:v>
                </c:pt>
                <c:pt idx="135">
                  <c:v>43409</c:v>
                </c:pt>
                <c:pt idx="136">
                  <c:v>43416</c:v>
                </c:pt>
                <c:pt idx="137">
                  <c:v>43423</c:v>
                </c:pt>
                <c:pt idx="138">
                  <c:v>43430</c:v>
                </c:pt>
                <c:pt idx="139">
                  <c:v>43437</c:v>
                </c:pt>
                <c:pt idx="140">
                  <c:v>43444</c:v>
                </c:pt>
                <c:pt idx="141">
                  <c:v>43451</c:v>
                </c:pt>
                <c:pt idx="142">
                  <c:v>43458</c:v>
                </c:pt>
                <c:pt idx="143">
                  <c:v>43465</c:v>
                </c:pt>
                <c:pt idx="144">
                  <c:v>43472</c:v>
                </c:pt>
                <c:pt idx="145">
                  <c:v>43479</c:v>
                </c:pt>
                <c:pt idx="146">
                  <c:v>43486</c:v>
                </c:pt>
                <c:pt idx="147">
                  <c:v>43493</c:v>
                </c:pt>
                <c:pt idx="148">
                  <c:v>43500</c:v>
                </c:pt>
                <c:pt idx="149">
                  <c:v>43507</c:v>
                </c:pt>
                <c:pt idx="150">
                  <c:v>43514</c:v>
                </c:pt>
                <c:pt idx="151">
                  <c:v>43521</c:v>
                </c:pt>
                <c:pt idx="152">
                  <c:v>43528</c:v>
                </c:pt>
                <c:pt idx="153">
                  <c:v>43535</c:v>
                </c:pt>
                <c:pt idx="154">
                  <c:v>43542</c:v>
                </c:pt>
                <c:pt idx="155">
                  <c:v>43549</c:v>
                </c:pt>
                <c:pt idx="156">
                  <c:v>43556</c:v>
                </c:pt>
                <c:pt idx="157">
                  <c:v>43563</c:v>
                </c:pt>
                <c:pt idx="158">
                  <c:v>43577</c:v>
                </c:pt>
                <c:pt idx="159">
                  <c:v>43584</c:v>
                </c:pt>
                <c:pt idx="160">
                  <c:v>43591</c:v>
                </c:pt>
                <c:pt idx="161">
                  <c:v>43605</c:v>
                </c:pt>
                <c:pt idx="162">
                  <c:v>43612</c:v>
                </c:pt>
                <c:pt idx="163">
                  <c:v>43619</c:v>
                </c:pt>
                <c:pt idx="164">
                  <c:v>43626</c:v>
                </c:pt>
                <c:pt idx="165">
                  <c:v>43633</c:v>
                </c:pt>
                <c:pt idx="166">
                  <c:v>43640</c:v>
                </c:pt>
                <c:pt idx="167">
                  <c:v>43647</c:v>
                </c:pt>
                <c:pt idx="168">
                  <c:v>43654</c:v>
                </c:pt>
                <c:pt idx="169">
                  <c:v>43661</c:v>
                </c:pt>
                <c:pt idx="170">
                  <c:v>43668</c:v>
                </c:pt>
                <c:pt idx="171">
                  <c:v>43675</c:v>
                </c:pt>
                <c:pt idx="172">
                  <c:v>43682</c:v>
                </c:pt>
                <c:pt idx="173">
                  <c:v>43689</c:v>
                </c:pt>
                <c:pt idx="174">
                  <c:v>43696</c:v>
                </c:pt>
                <c:pt idx="175">
                  <c:v>43703</c:v>
                </c:pt>
                <c:pt idx="176">
                  <c:v>43710</c:v>
                </c:pt>
                <c:pt idx="177">
                  <c:v>43717</c:v>
                </c:pt>
                <c:pt idx="178">
                  <c:v>43724</c:v>
                </c:pt>
                <c:pt idx="179">
                  <c:v>43731</c:v>
                </c:pt>
                <c:pt idx="180">
                  <c:v>43738</c:v>
                </c:pt>
                <c:pt idx="181">
                  <c:v>43752</c:v>
                </c:pt>
                <c:pt idx="182">
                  <c:v>43759</c:v>
                </c:pt>
                <c:pt idx="183">
                  <c:v>43766</c:v>
                </c:pt>
                <c:pt idx="184">
                  <c:v>43773</c:v>
                </c:pt>
                <c:pt idx="185">
                  <c:v>43780</c:v>
                </c:pt>
                <c:pt idx="186">
                  <c:v>43787</c:v>
                </c:pt>
                <c:pt idx="187">
                  <c:v>43794</c:v>
                </c:pt>
                <c:pt idx="188">
                  <c:v>43801</c:v>
                </c:pt>
                <c:pt idx="189">
                  <c:v>43808</c:v>
                </c:pt>
                <c:pt idx="190">
                  <c:v>43815</c:v>
                </c:pt>
                <c:pt idx="191">
                  <c:v>43822</c:v>
                </c:pt>
                <c:pt idx="192">
                  <c:v>43829</c:v>
                </c:pt>
                <c:pt idx="193">
                  <c:v>43836</c:v>
                </c:pt>
                <c:pt idx="194">
                  <c:v>43843</c:v>
                </c:pt>
                <c:pt idx="195">
                  <c:v>43850</c:v>
                </c:pt>
                <c:pt idx="196">
                  <c:v>43857</c:v>
                </c:pt>
                <c:pt idx="197">
                  <c:v>43892</c:v>
                </c:pt>
              </c:numCache>
            </c:numRef>
          </c:cat>
          <c:val>
            <c:numRef>
              <c:f>'Сравнительный анализ логдоход.'!$D$1:$D$198</c:f>
              <c:numCache>
                <c:formatCode>General</c:formatCode>
                <c:ptCount val="198"/>
                <c:pt idx="0">
                  <c:v>-6.5146810211937538E-3</c:v>
                </c:pt>
                <c:pt idx="1">
                  <c:v>-1.9802627296179643E-2</c:v>
                </c:pt>
                <c:pt idx="2">
                  <c:v>3.3277900926747457E-3</c:v>
                </c:pt>
                <c:pt idx="3">
                  <c:v>-1.6750810424815354E-2</c:v>
                </c:pt>
                <c:pt idx="4">
                  <c:v>1.3423020332140771E-2</c:v>
                </c:pt>
                <c:pt idx="5">
                  <c:v>1.7094433359300255E-2</c:v>
                </c:pt>
                <c:pt idx="6">
                  <c:v>3.3840979842404942E-3</c:v>
                </c:pt>
                <c:pt idx="7">
                  <c:v>-2.7398974188114388E-2</c:v>
                </c:pt>
                <c:pt idx="8">
                  <c:v>1.0362787035546437E-2</c:v>
                </c:pt>
                <c:pt idx="9">
                  <c:v>-2.4349029010286384E-2</c:v>
                </c:pt>
                <c:pt idx="10">
                  <c:v>-1.4545711002378751E-2</c:v>
                </c:pt>
                <c:pt idx="11">
                  <c:v>-1.4925650216675706E-2</c:v>
                </c:pt>
                <c:pt idx="12">
                  <c:v>-1.515180502060222E-2</c:v>
                </c:pt>
                <c:pt idx="13">
                  <c:v>-7.6628727455691371E-3</c:v>
                </c:pt>
                <c:pt idx="14">
                  <c:v>-3.9220713153281267E-2</c:v>
                </c:pt>
                <c:pt idx="15">
                  <c:v>2.7615167032973172E-2</c:v>
                </c:pt>
                <c:pt idx="16">
                  <c:v>0</c:v>
                </c:pt>
                <c:pt idx="17">
                  <c:v>-4.0080213975388218E-3</c:v>
                </c:pt>
                <c:pt idx="18">
                  <c:v>3.1623188430512143E-2</c:v>
                </c:pt>
                <c:pt idx="19">
                  <c:v>1.160554612030789E-2</c:v>
                </c:pt>
                <c:pt idx="20">
                  <c:v>-4.7252884850545497E-2</c:v>
                </c:pt>
                <c:pt idx="21">
                  <c:v>0</c:v>
                </c:pt>
                <c:pt idx="22">
                  <c:v>-4.4150182091168312E-3</c:v>
                </c:pt>
                <c:pt idx="23">
                  <c:v>-5.9242833562860739E-2</c:v>
                </c:pt>
                <c:pt idx="24">
                  <c:v>4.1385216162854489E-2</c:v>
                </c:pt>
                <c:pt idx="25">
                  <c:v>2.2272635609123004E-2</c:v>
                </c:pt>
                <c:pt idx="26">
                  <c:v>2.6088436084297874E-2</c:v>
                </c:pt>
                <c:pt idx="27">
                  <c:v>-1.373019281190202E-2</c:v>
                </c:pt>
                <c:pt idx="28">
                  <c:v>1.3730192811902037E-2</c:v>
                </c:pt>
                <c:pt idx="29">
                  <c:v>9.0498355199178562E-3</c:v>
                </c:pt>
                <c:pt idx="30">
                  <c:v>-9.0498355199179273E-3</c:v>
                </c:pt>
                <c:pt idx="31">
                  <c:v>-1.8349138668196541E-2</c:v>
                </c:pt>
                <c:pt idx="32">
                  <c:v>9.2166551049240476E-3</c:v>
                </c:pt>
                <c:pt idx="33">
                  <c:v>5.7922647732704509E-2</c:v>
                </c:pt>
                <c:pt idx="34">
                  <c:v>-1.2631746905900574E-2</c:v>
                </c:pt>
                <c:pt idx="35">
                  <c:v>2.096512846504487E-2</c:v>
                </c:pt>
                <c:pt idx="36">
                  <c:v>2.8170876966696439E-2</c:v>
                </c:pt>
                <c:pt idx="37">
                  <c:v>-2.0040750883446153E-2</c:v>
                </c:pt>
                <c:pt idx="38">
                  <c:v>1.7699577099400857E-2</c:v>
                </c:pt>
                <c:pt idx="39">
                  <c:v>-5.037035938894955E-2</c:v>
                </c:pt>
                <c:pt idx="40">
                  <c:v>-1.1131840368844294E-2</c:v>
                </c:pt>
                <c:pt idx="41">
                  <c:v>-3.0305349495329037E-2</c:v>
                </c:pt>
                <c:pt idx="42">
                  <c:v>-7.7220460939102778E-3</c:v>
                </c:pt>
                <c:pt idx="43">
                  <c:v>-1.9570096194097112E-2</c:v>
                </c:pt>
                <c:pt idx="44">
                  <c:v>-5.6925936796009581E-2</c:v>
                </c:pt>
                <c:pt idx="45">
                  <c:v>2.0704673361690983E-2</c:v>
                </c:pt>
                <c:pt idx="46">
                  <c:v>0</c:v>
                </c:pt>
                <c:pt idx="47">
                  <c:v>1.6260520871780326E-2</c:v>
                </c:pt>
                <c:pt idx="48">
                  <c:v>1.3658748931040044E-2</c:v>
                </c:pt>
                <c:pt idx="49">
                  <c:v>-1.1696039763191187E-2</c:v>
                </c:pt>
                <c:pt idx="50">
                  <c:v>-4.204823624349939E-2</c:v>
                </c:pt>
                <c:pt idx="51">
                  <c:v>-1.0277582758240408E-2</c:v>
                </c:pt>
                <c:pt idx="52">
                  <c:v>-2.6259714583555655E-2</c:v>
                </c:pt>
                <c:pt idx="53">
                  <c:v>-2.3365548956211769E-2</c:v>
                </c:pt>
                <c:pt idx="54">
                  <c:v>-3.0109801471370455E-2</c:v>
                </c:pt>
                <c:pt idx="55">
                  <c:v>4.0647306774156192E-2</c:v>
                </c:pt>
                <c:pt idx="56">
                  <c:v>4.7091607533850589E-2</c:v>
                </c:pt>
                <c:pt idx="57">
                  <c:v>2.7615167032973172E-2</c:v>
                </c:pt>
                <c:pt idx="58">
                  <c:v>1.160554612030789E-2</c:v>
                </c:pt>
                <c:pt idx="59">
                  <c:v>1.7159620282826502E-2</c:v>
                </c:pt>
                <c:pt idx="60">
                  <c:v>1.3698844358161927E-2</c:v>
                </c:pt>
                <c:pt idx="61">
                  <c:v>4.0351295523567449E-2</c:v>
                </c:pt>
                <c:pt idx="62">
                  <c:v>-2.1414094503816473E-2</c:v>
                </c:pt>
                <c:pt idx="63">
                  <c:v>-4.3384015985982417E-3</c:v>
                </c:pt>
                <c:pt idx="64">
                  <c:v>-2.049852154834093E-2</c:v>
                </c:pt>
                <c:pt idx="65">
                  <c:v>1.9048194970694411E-2</c:v>
                </c:pt>
                <c:pt idx="66">
                  <c:v>-3.9975715076650431E-2</c:v>
                </c:pt>
                <c:pt idx="67">
                  <c:v>-1.8293193047325487E-2</c:v>
                </c:pt>
                <c:pt idx="68">
                  <c:v>-3.7621991789584176E-2</c:v>
                </c:pt>
                <c:pt idx="69">
                  <c:v>1.5961695328221347E-3</c:v>
                </c:pt>
                <c:pt idx="70">
                  <c:v>-4.0689095324099679E-2</c:v>
                </c:pt>
                <c:pt idx="71">
                  <c:v>-1.5372793188864781E-3</c:v>
                </c:pt>
                <c:pt idx="72">
                  <c:v>-1.1299555253933505E-2</c:v>
                </c:pt>
                <c:pt idx="73">
                  <c:v>3.2414939241710229E-3</c:v>
                </c:pt>
                <c:pt idx="74">
                  <c:v>-1.3029500290333684E-2</c:v>
                </c:pt>
                <c:pt idx="75">
                  <c:v>0</c:v>
                </c:pt>
                <c:pt idx="76">
                  <c:v>3.2733253449691085E-3</c:v>
                </c:pt>
                <c:pt idx="77">
                  <c:v>-6.688988150796652E-3</c:v>
                </c:pt>
                <c:pt idx="78">
                  <c:v>-2.0339684237122787E-2</c:v>
                </c:pt>
                <c:pt idx="79">
                  <c:v>3.4188067487854611E-3</c:v>
                </c:pt>
                <c:pt idx="80">
                  <c:v>4.08219945202552E-2</c:v>
                </c:pt>
                <c:pt idx="81">
                  <c:v>2.4162249279079777E-2</c:v>
                </c:pt>
                <c:pt idx="82">
                  <c:v>1.3175421158564547E-2</c:v>
                </c:pt>
                <c:pt idx="83">
                  <c:v>-1.0526412986987504E-2</c:v>
                </c:pt>
                <c:pt idx="84">
                  <c:v>-2.4097551579060416E-2</c:v>
                </c:pt>
                <c:pt idx="85">
                  <c:v>1.3459153374004711E-2</c:v>
                </c:pt>
                <c:pt idx="86">
                  <c:v>-2.1622464013165657E-2</c:v>
                </c:pt>
                <c:pt idx="87">
                  <c:v>2.0666636808559125E-2</c:v>
                </c:pt>
                <c:pt idx="88">
                  <c:v>-4.5558165358606907E-3</c:v>
                </c:pt>
                <c:pt idx="89">
                  <c:v>1.3605652055778678E-2</c:v>
                </c:pt>
                <c:pt idx="90">
                  <c:v>-4.8452383385946859E-2</c:v>
                </c:pt>
                <c:pt idx="91">
                  <c:v>1.6413029641330051E-2</c:v>
                </c:pt>
                <c:pt idx="92">
                  <c:v>-7.0011954589834771E-3</c:v>
                </c:pt>
                <c:pt idx="93">
                  <c:v>-3.9590467271008532E-2</c:v>
                </c:pt>
                <c:pt idx="94">
                  <c:v>1.9212301778938723E-3</c:v>
                </c:pt>
                <c:pt idx="95">
                  <c:v>-1.9212301778939326E-3</c:v>
                </c:pt>
                <c:pt idx="96">
                  <c:v>0</c:v>
                </c:pt>
                <c:pt idx="97">
                  <c:v>1.9212301778938723E-3</c:v>
                </c:pt>
                <c:pt idx="98">
                  <c:v>-1.9212301778939326E-3</c:v>
                </c:pt>
                <c:pt idx="99">
                  <c:v>3.4843240826108427E-3</c:v>
                </c:pt>
                <c:pt idx="100">
                  <c:v>3.4722257107490571E-3</c:v>
                </c:pt>
                <c:pt idx="101">
                  <c:v>6.215266163904281E-2</c:v>
                </c:pt>
                <c:pt idx="102">
                  <c:v>3.3962155899814425E-2</c:v>
                </c:pt>
                <c:pt idx="103">
                  <c:v>-7.0547029798900384E-3</c:v>
                </c:pt>
                <c:pt idx="104">
                  <c:v>-6.0182241804796512E-2</c:v>
                </c:pt>
                <c:pt idx="105">
                  <c:v>-1.515180502060222E-2</c:v>
                </c:pt>
                <c:pt idx="106">
                  <c:v>-1.5267472130788421E-2</c:v>
                </c:pt>
                <c:pt idx="107">
                  <c:v>1.9212301778938723E-3</c:v>
                </c:pt>
                <c:pt idx="108">
                  <c:v>4.8698760668614338E-2</c:v>
                </c:pt>
                <c:pt idx="109">
                  <c:v>-5.0619990846508221E-2</c:v>
                </c:pt>
                <c:pt idx="110">
                  <c:v>-1.7528488274143605E-3</c:v>
                </c:pt>
                <c:pt idx="111">
                  <c:v>0</c:v>
                </c:pt>
                <c:pt idx="112">
                  <c:v>1.5666116744399456E-2</c:v>
                </c:pt>
                <c:pt idx="113">
                  <c:v>-1.3913267916985115E-2</c:v>
                </c:pt>
                <c:pt idx="114">
                  <c:v>-2.3030247274699229E-2</c:v>
                </c:pt>
                <c:pt idx="115">
                  <c:v>-1.6260520871780291E-2</c:v>
                </c:pt>
                <c:pt idx="116">
                  <c:v>-1.8382870600533535E-2</c:v>
                </c:pt>
                <c:pt idx="117">
                  <c:v>-3.5886759333524178E-2</c:v>
                </c:pt>
                <c:pt idx="118">
                  <c:v>0</c:v>
                </c:pt>
                <c:pt idx="119">
                  <c:v>-1.888574687868025E-3</c:v>
                </c:pt>
                <c:pt idx="120">
                  <c:v>-1.1406967793376478E-2</c:v>
                </c:pt>
                <c:pt idx="121">
                  <c:v>-5.752652489449922E-3</c:v>
                </c:pt>
                <c:pt idx="122">
                  <c:v>0</c:v>
                </c:pt>
                <c:pt idx="123">
                  <c:v>2.2814677766171482E-2</c:v>
                </c:pt>
                <c:pt idx="124">
                  <c:v>-2.2814677766171399E-2</c:v>
                </c:pt>
                <c:pt idx="125">
                  <c:v>4.8790164169432049E-2</c:v>
                </c:pt>
                <c:pt idx="126">
                  <c:v>7.2993024816115351E-3</c:v>
                </c:pt>
                <c:pt idx="127">
                  <c:v>-6.3291350516476242E-3</c:v>
                </c:pt>
                <c:pt idx="128">
                  <c:v>-2.7973852042406065E-2</c:v>
                </c:pt>
                <c:pt idx="129">
                  <c:v>-4.348511193973878E-2</c:v>
                </c:pt>
                <c:pt idx="130">
                  <c:v>2.1978906718775167E-2</c:v>
                </c:pt>
                <c:pt idx="131">
                  <c:v>-3.3152207316900391E-2</c:v>
                </c:pt>
                <c:pt idx="132">
                  <c:v>1.1173300598125255E-2</c:v>
                </c:pt>
                <c:pt idx="133">
                  <c:v>-1.1173300598125302E-2</c:v>
                </c:pt>
                <c:pt idx="134">
                  <c:v>3.7383221106071581E-3</c:v>
                </c:pt>
                <c:pt idx="135">
                  <c:v>-1.1257154524634447E-2</c:v>
                </c:pt>
                <c:pt idx="136">
                  <c:v>0</c:v>
                </c:pt>
                <c:pt idx="137">
                  <c:v>-1.5209418663528795E-2</c:v>
                </c:pt>
                <c:pt idx="138">
                  <c:v>-3.1130918595173099E-2</c:v>
                </c:pt>
                <c:pt idx="139">
                  <c:v>7.8740564309058656E-3</c:v>
                </c:pt>
                <c:pt idx="140">
                  <c:v>-1.1834457647002909E-2</c:v>
                </c:pt>
                <c:pt idx="141">
                  <c:v>3.9604012160969143E-3</c:v>
                </c:pt>
                <c:pt idx="142">
                  <c:v>1.1787955752042173E-2</c:v>
                </c:pt>
                <c:pt idx="143">
                  <c:v>7.7821404420547287E-3</c:v>
                </c:pt>
                <c:pt idx="144">
                  <c:v>-1.5625317903080756E-2</c:v>
                </c:pt>
                <c:pt idx="145">
                  <c:v>-3.6076056473809646E-2</c:v>
                </c:pt>
                <c:pt idx="146">
                  <c:v>0</c:v>
                </c:pt>
                <c:pt idx="147">
                  <c:v>-8.196767204178515E-3</c:v>
                </c:pt>
                <c:pt idx="148">
                  <c:v>1.2270092591814401E-2</c:v>
                </c:pt>
                <c:pt idx="149">
                  <c:v>-8.1633106391609811E-3</c:v>
                </c:pt>
                <c:pt idx="150">
                  <c:v>-2.4897551621727087E-2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2.0790769669073689E-2</c:v>
                </c:pt>
                <c:pt idx="156">
                  <c:v>4.1067819526535024E-3</c:v>
                </c:pt>
                <c:pt idx="157">
                  <c:v>-1.2371291802546942E-2</c:v>
                </c:pt>
                <c:pt idx="158">
                  <c:v>0</c:v>
                </c:pt>
                <c:pt idx="159">
                  <c:v>2.4794658613216274E-2</c:v>
                </c:pt>
                <c:pt idx="160">
                  <c:v>-2.8987536873252187E-2</c:v>
                </c:pt>
                <c:pt idx="161">
                  <c:v>6.3358184490857035E-3</c:v>
                </c:pt>
                <c:pt idx="162">
                  <c:v>-2.1277398447284965E-2</c:v>
                </c:pt>
                <c:pt idx="163">
                  <c:v>-2.6145280104322131E-2</c:v>
                </c:pt>
                <c:pt idx="164">
                  <c:v>-2.2099456508029554E-3</c:v>
                </c:pt>
                <c:pt idx="165">
                  <c:v>-1.1123585218662316E-2</c:v>
                </c:pt>
                <c:pt idx="166">
                  <c:v>-8.9888245684332183E-3</c:v>
                </c:pt>
                <c:pt idx="167">
                  <c:v>1.7897569457542666E-2</c:v>
                </c:pt>
                <c:pt idx="168">
                  <c:v>-8.9087448891095548E-3</c:v>
                </c:pt>
                <c:pt idx="169">
                  <c:v>1.773882433738163E-2</c:v>
                </c:pt>
                <c:pt idx="170">
                  <c:v>0</c:v>
                </c:pt>
                <c:pt idx="171">
                  <c:v>-1.5504186535965424E-2</c:v>
                </c:pt>
                <c:pt idx="172">
                  <c:v>-2.944720132630102E-2</c:v>
                </c:pt>
                <c:pt idx="173">
                  <c:v>6.8728792877620504E-3</c:v>
                </c:pt>
                <c:pt idx="174">
                  <c:v>-1.1481182373956367E-2</c:v>
                </c:pt>
                <c:pt idx="175">
                  <c:v>-6.9525193148816406E-3</c:v>
                </c:pt>
                <c:pt idx="176">
                  <c:v>4.6403795565023009E-3</c:v>
                </c:pt>
                <c:pt idx="177">
                  <c:v>3.8597299498143986E-2</c:v>
                </c:pt>
                <c:pt idx="178">
                  <c:v>-8.9486055760141445E-3</c:v>
                </c:pt>
                <c:pt idx="179">
                  <c:v>-1.1299555253933282E-2</c:v>
                </c:pt>
                <c:pt idx="180">
                  <c:v>-1.8349138668196541E-2</c:v>
                </c:pt>
                <c:pt idx="181">
                  <c:v>1.6147986407981939E-2</c:v>
                </c:pt>
                <c:pt idx="182">
                  <c:v>-4.5871640069060429E-3</c:v>
                </c:pt>
                <c:pt idx="183">
                  <c:v>-2.0906684819313601E-2</c:v>
                </c:pt>
                <c:pt idx="184">
                  <c:v>1.629838173311933E-2</c:v>
                </c:pt>
                <c:pt idx="185">
                  <c:v>-2.1004272770532011E-2</c:v>
                </c:pt>
                <c:pt idx="186">
                  <c:v>-1.1862535309819944E-2</c:v>
                </c:pt>
                <c:pt idx="187">
                  <c:v>-4.7846981233362704E-3</c:v>
                </c:pt>
                <c:pt idx="188">
                  <c:v>2.3952107259548501E-3</c:v>
                </c:pt>
                <c:pt idx="189">
                  <c:v>1.6607736399660764E-2</c:v>
                </c:pt>
                <c:pt idx="190">
                  <c:v>-2.8641575963384153E-2</c:v>
                </c:pt>
                <c:pt idx="191">
                  <c:v>-1.4634407518437809E-2</c:v>
                </c:pt>
                <c:pt idx="192">
                  <c:v>2.1872074818668312E-2</c:v>
                </c:pt>
                <c:pt idx="193">
                  <c:v>3.0771658666753902E-2</c:v>
                </c:pt>
                <c:pt idx="194">
                  <c:v>3.6617363238223094E-2</c:v>
                </c:pt>
                <c:pt idx="195">
                  <c:v>-6.0203362244102492E-2</c:v>
                </c:pt>
                <c:pt idx="196">
                  <c:v>-1.4423326961105052E-2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8-4A0A-A049-7AB80632D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398856"/>
        <c:axId val="959399184"/>
      </c:lineChart>
      <c:dateAx>
        <c:axId val="959398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399184"/>
        <c:crosses val="autoZero"/>
        <c:auto val="1"/>
        <c:lblOffset val="100"/>
        <c:baseTimeUnit val="days"/>
      </c:dateAx>
      <c:valAx>
        <c:axId val="9593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39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лог объема Соллерса и Белон ао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'Все данные'!$F$4:$F$276</c:f>
              <c:numCache>
                <c:formatCode>General</c:formatCode>
                <c:ptCount val="273"/>
                <c:pt idx="0">
                  <c:v>9.3741584572055778</c:v>
                </c:pt>
                <c:pt idx="1">
                  <c:v>11.943408336053681</c:v>
                </c:pt>
                <c:pt idx="2">
                  <c:v>12.110662460725516</c:v>
                </c:pt>
                <c:pt idx="3">
                  <c:v>11.878332175832407</c:v>
                </c:pt>
                <c:pt idx="4">
                  <c:v>11.950018430758705</c:v>
                </c:pt>
                <c:pt idx="5">
                  <c:v>12.236359338135046</c:v>
                </c:pt>
                <c:pt idx="6">
                  <c:v>12.281458372436063</c:v>
                </c:pt>
                <c:pt idx="7">
                  <c:v>12.037476463354695</c:v>
                </c:pt>
                <c:pt idx="8">
                  <c:v>11.006257851352901</c:v>
                </c:pt>
                <c:pt idx="9">
                  <c:v>12.003099301005347</c:v>
                </c:pt>
                <c:pt idx="10">
                  <c:v>11.454130418459723</c:v>
                </c:pt>
                <c:pt idx="11">
                  <c:v>10.732039370102276</c:v>
                </c:pt>
                <c:pt idx="12">
                  <c:v>11.247135338934546</c:v>
                </c:pt>
                <c:pt idx="13">
                  <c:v>11.947237147635972</c:v>
                </c:pt>
                <c:pt idx="14">
                  <c:v>12.128813559983222</c:v>
                </c:pt>
                <c:pt idx="15">
                  <c:v>10.724148053395034</c:v>
                </c:pt>
                <c:pt idx="16">
                  <c:v>9.7728092288940118</c:v>
                </c:pt>
                <c:pt idx="17">
                  <c:v>10.809727948556782</c:v>
                </c:pt>
                <c:pt idx="18">
                  <c:v>11.705857200876199</c:v>
                </c:pt>
                <c:pt idx="19">
                  <c:v>11.570816943386006</c:v>
                </c:pt>
                <c:pt idx="20">
                  <c:v>10.895812970686281</c:v>
                </c:pt>
                <c:pt idx="21">
                  <c:v>11.486170727661408</c:v>
                </c:pt>
                <c:pt idx="22">
                  <c:v>10.65561093819637</c:v>
                </c:pt>
                <c:pt idx="23">
                  <c:v>10.274706221915702</c:v>
                </c:pt>
                <c:pt idx="24">
                  <c:v>10.101518403035262</c:v>
                </c:pt>
                <c:pt idx="25">
                  <c:v>10.186408307886198</c:v>
                </c:pt>
                <c:pt idx="26">
                  <c:v>10.149956929153834</c:v>
                </c:pt>
                <c:pt idx="27">
                  <c:v>10.238172478583245</c:v>
                </c:pt>
                <c:pt idx="28">
                  <c:v>12.091503190787037</c:v>
                </c:pt>
                <c:pt idx="29">
                  <c:v>10.736831363589356</c:v>
                </c:pt>
                <c:pt idx="30">
                  <c:v>11.200814078595274</c:v>
                </c:pt>
                <c:pt idx="31">
                  <c:v>11.33080388817894</c:v>
                </c:pt>
                <c:pt idx="32">
                  <c:v>10.363440845928363</c:v>
                </c:pt>
                <c:pt idx="33">
                  <c:v>10.535556883587484</c:v>
                </c:pt>
                <c:pt idx="34">
                  <c:v>10.176182882679585</c:v>
                </c:pt>
                <c:pt idx="35">
                  <c:v>11.241116741674738</c:v>
                </c:pt>
                <c:pt idx="36">
                  <c:v>12.107246291223278</c:v>
                </c:pt>
                <c:pt idx="37">
                  <c:v>10.864369167738158</c:v>
                </c:pt>
                <c:pt idx="38">
                  <c:v>10.069425630079559</c:v>
                </c:pt>
                <c:pt idx="39">
                  <c:v>10.13974474299572</c:v>
                </c:pt>
                <c:pt idx="40">
                  <c:v>10.942526749669337</c:v>
                </c:pt>
                <c:pt idx="41">
                  <c:v>10.845835818729572</c:v>
                </c:pt>
                <c:pt idx="42">
                  <c:v>10.417208979414145</c:v>
                </c:pt>
                <c:pt idx="43">
                  <c:v>10.562819384601342</c:v>
                </c:pt>
                <c:pt idx="44">
                  <c:v>10.591873415994362</c:v>
                </c:pt>
                <c:pt idx="45">
                  <c:v>10.810737539758135</c:v>
                </c:pt>
                <c:pt idx="46">
                  <c:v>9.7491701921517713</c:v>
                </c:pt>
                <c:pt idx="47">
                  <c:v>8.7577836563341673</c:v>
                </c:pt>
                <c:pt idx="48">
                  <c:v>10.167004997988611</c:v>
                </c:pt>
                <c:pt idx="49">
                  <c:v>10.380652974809484</c:v>
                </c:pt>
                <c:pt idx="50">
                  <c:v>10.503422351373894</c:v>
                </c:pt>
                <c:pt idx="51">
                  <c:v>8.956737613177264</c:v>
                </c:pt>
                <c:pt idx="52">
                  <c:v>9.4026122596233055</c:v>
                </c:pt>
                <c:pt idx="53">
                  <c:v>10.625950787430126</c:v>
                </c:pt>
                <c:pt idx="54">
                  <c:v>10.937561320066667</c:v>
                </c:pt>
                <c:pt idx="55">
                  <c:v>10.582535808716571</c:v>
                </c:pt>
                <c:pt idx="56">
                  <c:v>10.569006565978599</c:v>
                </c:pt>
                <c:pt idx="57">
                  <c:v>10.484025788713419</c:v>
                </c:pt>
                <c:pt idx="58">
                  <c:v>9.9997064102766711</c:v>
                </c:pt>
                <c:pt idx="59">
                  <c:v>9.5309735445676491</c:v>
                </c:pt>
                <c:pt idx="60">
                  <c:v>9.8113722636283232</c:v>
                </c:pt>
                <c:pt idx="61">
                  <c:v>8.7993600831799075</c:v>
                </c:pt>
                <c:pt idx="62">
                  <c:v>9.6747031213318326</c:v>
                </c:pt>
                <c:pt idx="63">
                  <c:v>9.4811305767577458</c:v>
                </c:pt>
                <c:pt idx="64">
                  <c:v>9.7433188003833067</c:v>
                </c:pt>
                <c:pt idx="65">
                  <c:v>9.5546390448468603</c:v>
                </c:pt>
                <c:pt idx="66">
                  <c:v>11.38974036439985</c:v>
                </c:pt>
                <c:pt idx="67">
                  <c:v>10.605098811508203</c:v>
                </c:pt>
                <c:pt idx="68">
                  <c:v>10.455934850992938</c:v>
                </c:pt>
                <c:pt idx="69">
                  <c:v>9.5921956144452132</c:v>
                </c:pt>
                <c:pt idx="70">
                  <c:v>9.732105935780508</c:v>
                </c:pt>
                <c:pt idx="71">
                  <c:v>10.069425630079559</c:v>
                </c:pt>
                <c:pt idx="72">
                  <c:v>10.042814617757227</c:v>
                </c:pt>
                <c:pt idx="73">
                  <c:v>9.9291552992847052</c:v>
                </c:pt>
                <c:pt idx="74">
                  <c:v>11.062881313464096</c:v>
                </c:pt>
                <c:pt idx="75">
                  <c:v>10.344641503052799</c:v>
                </c:pt>
                <c:pt idx="76">
                  <c:v>10.627406391762827</c:v>
                </c:pt>
                <c:pt idx="77">
                  <c:v>9.394327208089198</c:v>
                </c:pt>
                <c:pt idx="78">
                  <c:v>9.8031145783893407</c:v>
                </c:pt>
                <c:pt idx="79">
                  <c:v>9.1236925652505114</c:v>
                </c:pt>
                <c:pt idx="80">
                  <c:v>10.385913701780421</c:v>
                </c:pt>
                <c:pt idx="81">
                  <c:v>8.8956296271364828</c:v>
                </c:pt>
                <c:pt idx="82">
                  <c:v>9.2817303680628562</c:v>
                </c:pt>
                <c:pt idx="83">
                  <c:v>9.7790574741579501</c:v>
                </c:pt>
                <c:pt idx="84">
                  <c:v>9.6421227884017213</c:v>
                </c:pt>
                <c:pt idx="85">
                  <c:v>9.8330650882395823</c:v>
                </c:pt>
                <c:pt idx="86">
                  <c:v>10.814162545624647</c:v>
                </c:pt>
                <c:pt idx="87">
                  <c:v>9.1972551324275269</c:v>
                </c:pt>
                <c:pt idx="88">
                  <c:v>11.444646624216935</c:v>
                </c:pt>
                <c:pt idx="89">
                  <c:v>11.605960330937418</c:v>
                </c:pt>
                <c:pt idx="90">
                  <c:v>12.231350452714443</c:v>
                </c:pt>
                <c:pt idx="91">
                  <c:v>10.237456658939223</c:v>
                </c:pt>
                <c:pt idx="92">
                  <c:v>9.5037559762757233</c:v>
                </c:pt>
                <c:pt idx="93">
                  <c:v>10.844861064777746</c:v>
                </c:pt>
                <c:pt idx="94">
                  <c:v>9.4017868365471386</c:v>
                </c:pt>
                <c:pt idx="95">
                  <c:v>9.8426754131393714</c:v>
                </c:pt>
                <c:pt idx="96">
                  <c:v>9.7468337424907521</c:v>
                </c:pt>
                <c:pt idx="97">
                  <c:v>10.094107912144779</c:v>
                </c:pt>
                <c:pt idx="98">
                  <c:v>10.115772360515463</c:v>
                </c:pt>
                <c:pt idx="99">
                  <c:v>10.364702675748784</c:v>
                </c:pt>
                <c:pt idx="100">
                  <c:v>9.9951547410619526</c:v>
                </c:pt>
                <c:pt idx="101">
                  <c:v>10.602119663326643</c:v>
                </c:pt>
                <c:pt idx="102">
                  <c:v>10.854759253305529</c:v>
                </c:pt>
                <c:pt idx="103">
                  <c:v>10.338187785912627</c:v>
                </c:pt>
                <c:pt idx="104">
                  <c:v>9.9335316738845041</c:v>
                </c:pt>
                <c:pt idx="105">
                  <c:v>11.154534764247993</c:v>
                </c:pt>
                <c:pt idx="106">
                  <c:v>11.07317942288519</c:v>
                </c:pt>
                <c:pt idx="107">
                  <c:v>11.426822765916818</c:v>
                </c:pt>
                <c:pt idx="108">
                  <c:v>10.732257686880788</c:v>
                </c:pt>
                <c:pt idx="109">
                  <c:v>10.278149751489247</c:v>
                </c:pt>
                <c:pt idx="110">
                  <c:v>9.7863917806598817</c:v>
                </c:pt>
                <c:pt idx="111">
                  <c:v>10.624006679891924</c:v>
                </c:pt>
                <c:pt idx="112">
                  <c:v>9.4985223194696147</c:v>
                </c:pt>
                <c:pt idx="113">
                  <c:v>9.9359547426736299</c:v>
                </c:pt>
                <c:pt idx="114">
                  <c:v>10.449583790384038</c:v>
                </c:pt>
                <c:pt idx="115">
                  <c:v>9.2103403719761836</c:v>
                </c:pt>
                <c:pt idx="116">
                  <c:v>9.0155412936711148</c:v>
                </c:pt>
                <c:pt idx="117">
                  <c:v>8.3984096554262706</c:v>
                </c:pt>
                <c:pt idx="118">
                  <c:v>10.764899622900293</c:v>
                </c:pt>
                <c:pt idx="119">
                  <c:v>9.9987977323404529</c:v>
                </c:pt>
                <c:pt idx="120">
                  <c:v>10.006495302610357</c:v>
                </c:pt>
                <c:pt idx="121">
                  <c:v>9.3800831465632779</c:v>
                </c:pt>
                <c:pt idx="122">
                  <c:v>7.9724660159745655</c:v>
                </c:pt>
                <c:pt idx="123">
                  <c:v>9.6865745509725549</c:v>
                </c:pt>
                <c:pt idx="124">
                  <c:v>9.631022445889208</c:v>
                </c:pt>
                <c:pt idx="125">
                  <c:v>9.6421227884017213</c:v>
                </c:pt>
                <c:pt idx="126">
                  <c:v>9.7099028034634625</c:v>
                </c:pt>
                <c:pt idx="127">
                  <c:v>9.6303656314156765</c:v>
                </c:pt>
                <c:pt idx="128">
                  <c:v>9.1409902938413889</c:v>
                </c:pt>
                <c:pt idx="129">
                  <c:v>9.7847040165461614</c:v>
                </c:pt>
                <c:pt idx="130">
                  <c:v>8.7028425383028676</c:v>
                </c:pt>
                <c:pt idx="131">
                  <c:v>9.9809114495009315</c:v>
                </c:pt>
                <c:pt idx="132">
                  <c:v>9.1516513756275035</c:v>
                </c:pt>
                <c:pt idx="133">
                  <c:v>9.2222689428414562</c:v>
                </c:pt>
                <c:pt idx="134">
                  <c:v>9.50599061407714</c:v>
                </c:pt>
                <c:pt idx="135">
                  <c:v>8.9345868703896762</c:v>
                </c:pt>
                <c:pt idx="136">
                  <c:v>8.9708133414114481</c:v>
                </c:pt>
                <c:pt idx="137">
                  <c:v>8.5010638094863538</c:v>
                </c:pt>
                <c:pt idx="138">
                  <c:v>9.9004830435158286</c:v>
                </c:pt>
                <c:pt idx="139">
                  <c:v>9.7852669211486969</c:v>
                </c:pt>
                <c:pt idx="140">
                  <c:v>10.272634397970181</c:v>
                </c:pt>
                <c:pt idx="141">
                  <c:v>10.301928045707328</c:v>
                </c:pt>
                <c:pt idx="142">
                  <c:v>11.212360766687434</c:v>
                </c:pt>
                <c:pt idx="143">
                  <c:v>10.704142940811359</c:v>
                </c:pt>
                <c:pt idx="144">
                  <c:v>9.1527112591395472</c:v>
                </c:pt>
                <c:pt idx="145">
                  <c:v>10.189418091949102</c:v>
                </c:pt>
                <c:pt idx="146">
                  <c:v>10.255903439554476</c:v>
                </c:pt>
                <c:pt idx="147">
                  <c:v>9.6104578737577526</c:v>
                </c:pt>
                <c:pt idx="148">
                  <c:v>9.7261535372532126</c:v>
                </c:pt>
                <c:pt idx="149">
                  <c:v>8.6877794919917708</c:v>
                </c:pt>
                <c:pt idx="150">
                  <c:v>8.3163002490368481</c:v>
                </c:pt>
                <c:pt idx="151">
                  <c:v>9.8542973083453571</c:v>
                </c:pt>
                <c:pt idx="152">
                  <c:v>8.6690555407254841</c:v>
                </c:pt>
                <c:pt idx="153">
                  <c:v>8.9065289175945175</c:v>
                </c:pt>
                <c:pt idx="154">
                  <c:v>9.6620527312496662</c:v>
                </c:pt>
                <c:pt idx="155">
                  <c:v>9.6778408710038004</c:v>
                </c:pt>
                <c:pt idx="156">
                  <c:v>5.9661467391236922</c:v>
                </c:pt>
                <c:pt idx="157">
                  <c:v>11.129906545691894</c:v>
                </c:pt>
                <c:pt idx="158">
                  <c:v>9.1366938318078841</c:v>
                </c:pt>
                <c:pt idx="159">
                  <c:v>8.5251613610654147</c:v>
                </c:pt>
                <c:pt idx="160">
                  <c:v>8.8038747635344343</c:v>
                </c:pt>
                <c:pt idx="161">
                  <c:v>9.4485695607084335</c:v>
                </c:pt>
                <c:pt idx="162">
                  <c:v>7.9409397623277913</c:v>
                </c:pt>
                <c:pt idx="163">
                  <c:v>7.8785341961403619</c:v>
                </c:pt>
                <c:pt idx="164">
                  <c:v>8.0326848759676199</c:v>
                </c:pt>
                <c:pt idx="165">
                  <c:v>8.4162672728262766</c:v>
                </c:pt>
                <c:pt idx="166">
                  <c:v>9.3483616698735581</c:v>
                </c:pt>
                <c:pt idx="167">
                  <c:v>9.7409686230383539</c:v>
                </c:pt>
                <c:pt idx="168">
                  <c:v>9.4665317773365931</c:v>
                </c:pt>
                <c:pt idx="169">
                  <c:v>9.53892443574839</c:v>
                </c:pt>
                <c:pt idx="170">
                  <c:v>11.089194548055172</c:v>
                </c:pt>
                <c:pt idx="171">
                  <c:v>10.697836613605041</c:v>
                </c:pt>
                <c:pt idx="172">
                  <c:v>10.340451327703663</c:v>
                </c:pt>
                <c:pt idx="173">
                  <c:v>9.0618403636577387</c:v>
                </c:pt>
                <c:pt idx="174">
                  <c:v>8.8956296271364828</c:v>
                </c:pt>
                <c:pt idx="175">
                  <c:v>10.760240571694087</c:v>
                </c:pt>
                <c:pt idx="176">
                  <c:v>9.9683385248557439</c:v>
                </c:pt>
                <c:pt idx="177">
                  <c:v>10.238172478583245</c:v>
                </c:pt>
                <c:pt idx="178">
                  <c:v>11.16407695728096</c:v>
                </c:pt>
                <c:pt idx="179">
                  <c:v>10.037143937348802</c:v>
                </c:pt>
                <c:pt idx="180">
                  <c:v>11.001599716162556</c:v>
                </c:pt>
                <c:pt idx="181">
                  <c:v>12.160185762757697</c:v>
                </c:pt>
                <c:pt idx="182">
                  <c:v>9.3360915772817439</c:v>
                </c:pt>
                <c:pt idx="183">
                  <c:v>8.5310960965852285</c:v>
                </c:pt>
                <c:pt idx="184">
                  <c:v>8.7640532693477624</c:v>
                </c:pt>
                <c:pt idx="185">
                  <c:v>8.1226680233464066</c:v>
                </c:pt>
                <c:pt idx="186">
                  <c:v>8.3380665255188013</c:v>
                </c:pt>
                <c:pt idx="187">
                  <c:v>10.019936365179374</c:v>
                </c:pt>
                <c:pt idx="188">
                  <c:v>9.6633249960523226</c:v>
                </c:pt>
                <c:pt idx="189">
                  <c:v>8.9173106931978072</c:v>
                </c:pt>
                <c:pt idx="190">
                  <c:v>8.3546742619184631</c:v>
                </c:pt>
                <c:pt idx="191">
                  <c:v>8.2079469410486166</c:v>
                </c:pt>
                <c:pt idx="192">
                  <c:v>8.8983656069553572</c:v>
                </c:pt>
                <c:pt idx="193">
                  <c:v>10.648277966247912</c:v>
                </c:pt>
                <c:pt idx="194">
                  <c:v>8.9489756078417759</c:v>
                </c:pt>
                <c:pt idx="195">
                  <c:v>8.3211783074902801</c:v>
                </c:pt>
                <c:pt idx="196">
                  <c:v>8.4763711968959825</c:v>
                </c:pt>
                <c:pt idx="197">
                  <c:v>9.1016409550528419</c:v>
                </c:pt>
                <c:pt idx="198">
                  <c:v>8.7933086274965522</c:v>
                </c:pt>
                <c:pt idx="199">
                  <c:v>8.6844011104001435</c:v>
                </c:pt>
                <c:pt idx="200">
                  <c:v>9.3681984565917631</c:v>
                </c:pt>
                <c:pt idx="201">
                  <c:v>10.482065278352938</c:v>
                </c:pt>
                <c:pt idx="202">
                  <c:v>9.6144712570712105</c:v>
                </c:pt>
                <c:pt idx="203">
                  <c:v>11.279857832458326</c:v>
                </c:pt>
                <c:pt idx="204">
                  <c:v>10.272288676272701</c:v>
                </c:pt>
                <c:pt idx="205">
                  <c:v>8.8407249167617152</c:v>
                </c:pt>
                <c:pt idx="206">
                  <c:v>10.383441512635033</c:v>
                </c:pt>
                <c:pt idx="207">
                  <c:v>12.38889407736578</c:v>
                </c:pt>
                <c:pt idx="208">
                  <c:v>7.9302062066846828</c:v>
                </c:pt>
                <c:pt idx="209">
                  <c:v>8.2133817370345721</c:v>
                </c:pt>
                <c:pt idx="210">
                  <c:v>8.7498909555352586</c:v>
                </c:pt>
                <c:pt idx="211">
                  <c:v>8.0359263698917918</c:v>
                </c:pt>
                <c:pt idx="212">
                  <c:v>8.5291217622815108</c:v>
                </c:pt>
                <c:pt idx="213">
                  <c:v>7.736307096548285</c:v>
                </c:pt>
                <c:pt idx="214">
                  <c:v>8.3064721601005846</c:v>
                </c:pt>
                <c:pt idx="215">
                  <c:v>8.7780178096981363</c:v>
                </c:pt>
                <c:pt idx="216">
                  <c:v>8.3138522673982074</c:v>
                </c:pt>
                <c:pt idx="217">
                  <c:v>8.5564139045695189</c:v>
                </c:pt>
                <c:pt idx="218">
                  <c:v>9.3750069935314162</c:v>
                </c:pt>
                <c:pt idx="219">
                  <c:v>8.8550929800286351</c:v>
                </c:pt>
                <c:pt idx="220">
                  <c:v>8.6394108241404872</c:v>
                </c:pt>
                <c:pt idx="221">
                  <c:v>10.066031481721408</c:v>
                </c:pt>
                <c:pt idx="222">
                  <c:v>7.9047039138737469</c:v>
                </c:pt>
                <c:pt idx="223">
                  <c:v>10.082470208064567</c:v>
                </c:pt>
                <c:pt idx="224">
                  <c:v>10.432644132986843</c:v>
                </c:pt>
                <c:pt idx="225">
                  <c:v>8.8232062205527413</c:v>
                </c:pt>
                <c:pt idx="226">
                  <c:v>8.5829809319542409</c:v>
                </c:pt>
                <c:pt idx="227">
                  <c:v>9.8135628450081409</c:v>
                </c:pt>
                <c:pt idx="228">
                  <c:v>10.19054442959399</c:v>
                </c:pt>
                <c:pt idx="229">
                  <c:v>9.5178250717241433</c:v>
                </c:pt>
                <c:pt idx="230">
                  <c:v>11.362683801639685</c:v>
                </c:pt>
                <c:pt idx="231">
                  <c:v>10.279180502310622</c:v>
                </c:pt>
                <c:pt idx="232">
                  <c:v>10.645186773678239</c:v>
                </c:pt>
                <c:pt idx="233">
                  <c:v>10.099465435777569</c:v>
                </c:pt>
                <c:pt idx="234">
                  <c:v>10.423471114086885</c:v>
                </c:pt>
                <c:pt idx="235">
                  <c:v>11.036662285553348</c:v>
                </c:pt>
                <c:pt idx="236">
                  <c:v>9.3724592214526172</c:v>
                </c:pt>
                <c:pt idx="237">
                  <c:v>9.3622027212854295</c:v>
                </c:pt>
                <c:pt idx="238">
                  <c:v>11.645881692218854</c:v>
                </c:pt>
                <c:pt idx="239">
                  <c:v>9.4454124941556667</c:v>
                </c:pt>
                <c:pt idx="240">
                  <c:v>10.615456487336662</c:v>
                </c:pt>
                <c:pt idx="241">
                  <c:v>10.37692278708356</c:v>
                </c:pt>
                <c:pt idx="242">
                  <c:v>9.7880767010248011</c:v>
                </c:pt>
                <c:pt idx="243">
                  <c:v>10.177704374034338</c:v>
                </c:pt>
                <c:pt idx="244">
                  <c:v>10.098643067310169</c:v>
                </c:pt>
                <c:pt idx="245">
                  <c:v>11.01023334110096</c:v>
                </c:pt>
                <c:pt idx="246">
                  <c:v>9.3404910564412287</c:v>
                </c:pt>
                <c:pt idx="247">
                  <c:v>10.426735696300677</c:v>
                </c:pt>
                <c:pt idx="248">
                  <c:v>10.46851723031563</c:v>
                </c:pt>
                <c:pt idx="249">
                  <c:v>9.7171579743446355</c:v>
                </c:pt>
                <c:pt idx="250">
                  <c:v>9.6197975013538848</c:v>
                </c:pt>
                <c:pt idx="251">
                  <c:v>10.506162829931998</c:v>
                </c:pt>
                <c:pt idx="252">
                  <c:v>10.501224548291415</c:v>
                </c:pt>
                <c:pt idx="253">
                  <c:v>10.544024782823776</c:v>
                </c:pt>
                <c:pt idx="254">
                  <c:v>10.19054442959399</c:v>
                </c:pt>
                <c:pt idx="255">
                  <c:v>10.879932207230031</c:v>
                </c:pt>
                <c:pt idx="256">
                  <c:v>10.644710356327636</c:v>
                </c:pt>
                <c:pt idx="257">
                  <c:v>11.669758258997017</c:v>
                </c:pt>
                <c:pt idx="258">
                  <c:v>11.804923211489612</c:v>
                </c:pt>
                <c:pt idx="259">
                  <c:v>11.108110145703561</c:v>
                </c:pt>
                <c:pt idx="260">
                  <c:v>10.247077256926206</c:v>
                </c:pt>
                <c:pt idx="261">
                  <c:v>11.383158406911162</c:v>
                </c:pt>
                <c:pt idx="262">
                  <c:v>12.121603488903723</c:v>
                </c:pt>
                <c:pt idx="263">
                  <c:v>12.140306704754554</c:v>
                </c:pt>
                <c:pt idx="264">
                  <c:v>11.627681702268417</c:v>
                </c:pt>
                <c:pt idx="265">
                  <c:v>11.507309726184593</c:v>
                </c:pt>
                <c:pt idx="266">
                  <c:v>11.618635919392343</c:v>
                </c:pt>
                <c:pt idx="267">
                  <c:v>14.141824227767001</c:v>
                </c:pt>
                <c:pt idx="268">
                  <c:v>12.812572019364447</c:v>
                </c:pt>
                <c:pt idx="269">
                  <c:v>12.240039195093447</c:v>
                </c:pt>
                <c:pt idx="270">
                  <c:v>12.608700398818177</c:v>
                </c:pt>
                <c:pt idx="271">
                  <c:v>12.69056456084431</c:v>
                </c:pt>
                <c:pt idx="272">
                  <c:v>12.086838557606475</c:v>
                </c:pt>
              </c:numCache>
            </c:numRef>
          </c:xVal>
          <c:yVal>
            <c:numRef>
              <c:f>'Все данные'!$P$4:$P$276</c:f>
              <c:numCache>
                <c:formatCode>General</c:formatCode>
                <c:ptCount val="273"/>
                <c:pt idx="0">
                  <c:v>14.832044735596776</c:v>
                </c:pt>
                <c:pt idx="1">
                  <c:v>13.874345343685167</c:v>
                </c:pt>
                <c:pt idx="2">
                  <c:v>14.779104634954296</c:v>
                </c:pt>
                <c:pt idx="3">
                  <c:v>15.126758044761253</c:v>
                </c:pt>
                <c:pt idx="4">
                  <c:v>15.154503645966152</c:v>
                </c:pt>
                <c:pt idx="5">
                  <c:v>15.218317827458378</c:v>
                </c:pt>
                <c:pt idx="6">
                  <c:v>15.407395311150784</c:v>
                </c:pt>
                <c:pt idx="7">
                  <c:v>14.662494083239087</c:v>
                </c:pt>
                <c:pt idx="8">
                  <c:v>15.379092995811922</c:v>
                </c:pt>
                <c:pt idx="9">
                  <c:v>15.590734058552229</c:v>
                </c:pt>
                <c:pt idx="10">
                  <c:v>15.033800382885003</c:v>
                </c:pt>
                <c:pt idx="11">
                  <c:v>13.978224468452021</c:v>
                </c:pt>
                <c:pt idx="12">
                  <c:v>13.671986547878232</c:v>
                </c:pt>
                <c:pt idx="13">
                  <c:v>14.262373494768367</c:v>
                </c:pt>
                <c:pt idx="14">
                  <c:v>14.005882952947939</c:v>
                </c:pt>
                <c:pt idx="15">
                  <c:v>13.643654051018084</c:v>
                </c:pt>
                <c:pt idx="16">
                  <c:v>13.475833190394113</c:v>
                </c:pt>
                <c:pt idx="17">
                  <c:v>13.257243859598146</c:v>
                </c:pt>
                <c:pt idx="18">
                  <c:v>14.049317057446737</c:v>
                </c:pt>
                <c:pt idx="19">
                  <c:v>12.684168444673245</c:v>
                </c:pt>
                <c:pt idx="20">
                  <c:v>14.217636764806924</c:v>
                </c:pt>
                <c:pt idx="21">
                  <c:v>12.380865935903337</c:v>
                </c:pt>
                <c:pt idx="22">
                  <c:v>13.043752976822418</c:v>
                </c:pt>
                <c:pt idx="23">
                  <c:v>12.755060730390513</c:v>
                </c:pt>
                <c:pt idx="24">
                  <c:v>12.323411137947407</c:v>
                </c:pt>
                <c:pt idx="25">
                  <c:v>12.891943417119343</c:v>
                </c:pt>
                <c:pt idx="26">
                  <c:v>13.359646492272258</c:v>
                </c:pt>
                <c:pt idx="27">
                  <c:v>13.612659709917827</c:v>
                </c:pt>
                <c:pt idx="28">
                  <c:v>12.606525211814795</c:v>
                </c:pt>
                <c:pt idx="29">
                  <c:v>12.593373783010668</c:v>
                </c:pt>
                <c:pt idx="30">
                  <c:v>12.527431244341338</c:v>
                </c:pt>
                <c:pt idx="31">
                  <c:v>12.735818154148676</c:v>
                </c:pt>
                <c:pt idx="32">
                  <c:v>13.235513475336985</c:v>
                </c:pt>
                <c:pt idx="33">
                  <c:v>12.825842356285344</c:v>
                </c:pt>
                <c:pt idx="34">
                  <c:v>13.654872212001461</c:v>
                </c:pt>
                <c:pt idx="35">
                  <c:v>12.904953357937879</c:v>
                </c:pt>
                <c:pt idx="36">
                  <c:v>12.277462641616847</c:v>
                </c:pt>
                <c:pt idx="37">
                  <c:v>13.625197151240767</c:v>
                </c:pt>
                <c:pt idx="38">
                  <c:v>13.053656179394538</c:v>
                </c:pt>
                <c:pt idx="39">
                  <c:v>13.236941282111763</c:v>
                </c:pt>
                <c:pt idx="40">
                  <c:v>13.197470849891134</c:v>
                </c:pt>
                <c:pt idx="41">
                  <c:v>12.672319225898198</c:v>
                </c:pt>
                <c:pt idx="42">
                  <c:v>13.389638640078447</c:v>
                </c:pt>
                <c:pt idx="43">
                  <c:v>13.783710245414476</c:v>
                </c:pt>
                <c:pt idx="44">
                  <c:v>14.01280282568805</c:v>
                </c:pt>
                <c:pt idx="45">
                  <c:v>14.416268289230873</c:v>
                </c:pt>
                <c:pt idx="46">
                  <c:v>13.643772794709964</c:v>
                </c:pt>
                <c:pt idx="47">
                  <c:v>13.16292933915099</c:v>
                </c:pt>
                <c:pt idx="48">
                  <c:v>12.535016615730594</c:v>
                </c:pt>
                <c:pt idx="49">
                  <c:v>13.358541606988995</c:v>
                </c:pt>
                <c:pt idx="50">
                  <c:v>12.643359365961294</c:v>
                </c:pt>
                <c:pt idx="51">
                  <c:v>12.66349749256905</c:v>
                </c:pt>
                <c:pt idx="52">
                  <c:v>15.61908330814452</c:v>
                </c:pt>
                <c:pt idx="53">
                  <c:v>16.903156340069785</c:v>
                </c:pt>
                <c:pt idx="54">
                  <c:v>14.933664001839219</c:v>
                </c:pt>
                <c:pt idx="55">
                  <c:v>14.307764796144829</c:v>
                </c:pt>
                <c:pt idx="56">
                  <c:v>13.203205765248429</c:v>
                </c:pt>
                <c:pt idx="57">
                  <c:v>13.021437458814368</c:v>
                </c:pt>
                <c:pt idx="58">
                  <c:v>13.379637787434683</c:v>
                </c:pt>
                <c:pt idx="59">
                  <c:v>12.372857463174999</c:v>
                </c:pt>
                <c:pt idx="60">
                  <c:v>13.165614419398644</c:v>
                </c:pt>
                <c:pt idx="61">
                  <c:v>14.722962341171225</c:v>
                </c:pt>
                <c:pt idx="62">
                  <c:v>14.020571601727719</c:v>
                </c:pt>
                <c:pt idx="63">
                  <c:v>13.359173119482353</c:v>
                </c:pt>
                <c:pt idx="64">
                  <c:v>12.420377248177179</c:v>
                </c:pt>
                <c:pt idx="65">
                  <c:v>15.489049395804898</c:v>
                </c:pt>
                <c:pt idx="66">
                  <c:v>14.73798214891351</c:v>
                </c:pt>
                <c:pt idx="67">
                  <c:v>13.810799478234156</c:v>
                </c:pt>
                <c:pt idx="68">
                  <c:v>13.806167042961121</c:v>
                </c:pt>
                <c:pt idx="69">
                  <c:v>14.28244698816054</c:v>
                </c:pt>
                <c:pt idx="70">
                  <c:v>13.005829561148378</c:v>
                </c:pt>
                <c:pt idx="71">
                  <c:v>12.729913206373659</c:v>
                </c:pt>
                <c:pt idx="72">
                  <c:v>12.123234367221169</c:v>
                </c:pt>
                <c:pt idx="73">
                  <c:v>13.104810218156739</c:v>
                </c:pt>
                <c:pt idx="74">
                  <c:v>11.908340237224891</c:v>
                </c:pt>
                <c:pt idx="75">
                  <c:v>12.388810782209344</c:v>
                </c:pt>
                <c:pt idx="76">
                  <c:v>12.717697949466729</c:v>
                </c:pt>
                <c:pt idx="77">
                  <c:v>12.442724546869176</c:v>
                </c:pt>
                <c:pt idx="78">
                  <c:v>13.007625699933905</c:v>
                </c:pt>
                <c:pt idx="79">
                  <c:v>13.814309837387755</c:v>
                </c:pt>
                <c:pt idx="80">
                  <c:v>13.277313737402151</c:v>
                </c:pt>
                <c:pt idx="81">
                  <c:v>14.475204362265</c:v>
                </c:pt>
                <c:pt idx="82">
                  <c:v>12.174065849395086</c:v>
                </c:pt>
                <c:pt idx="83">
                  <c:v>12.863592648446968</c:v>
                </c:pt>
                <c:pt idx="84">
                  <c:v>13.816709838539756</c:v>
                </c:pt>
                <c:pt idx="85">
                  <c:v>14.131269752987945</c:v>
                </c:pt>
                <c:pt idx="86">
                  <c:v>14.066269276311457</c:v>
                </c:pt>
                <c:pt idx="87">
                  <c:v>15.204999809980684</c:v>
                </c:pt>
                <c:pt idx="88">
                  <c:v>14.101516226035111</c:v>
                </c:pt>
                <c:pt idx="89">
                  <c:v>13.738521516436139</c:v>
                </c:pt>
                <c:pt idx="90">
                  <c:v>14.733919045809431</c:v>
                </c:pt>
                <c:pt idx="91">
                  <c:v>13.578014500425663</c:v>
                </c:pt>
                <c:pt idx="92">
                  <c:v>14.559065641068065</c:v>
                </c:pt>
                <c:pt idx="93">
                  <c:v>14.172555433469887</c:v>
                </c:pt>
                <c:pt idx="94">
                  <c:v>16.028247526931001</c:v>
                </c:pt>
                <c:pt idx="95">
                  <c:v>13.844098014816186</c:v>
                </c:pt>
                <c:pt idx="96">
                  <c:v>15.152509627359287</c:v>
                </c:pt>
                <c:pt idx="97">
                  <c:v>15.433531530328848</c:v>
                </c:pt>
                <c:pt idx="98">
                  <c:v>14.424025347683516</c:v>
                </c:pt>
                <c:pt idx="99">
                  <c:v>13.792958153493762</c:v>
                </c:pt>
                <c:pt idx="100">
                  <c:v>13.851263727670093</c:v>
                </c:pt>
                <c:pt idx="101">
                  <c:v>14.682274854688028</c:v>
                </c:pt>
                <c:pt idx="102">
                  <c:v>14.174093680172309</c:v>
                </c:pt>
                <c:pt idx="103">
                  <c:v>13.23515620487945</c:v>
                </c:pt>
                <c:pt idx="104">
                  <c:v>12.738757603649058</c:v>
                </c:pt>
                <c:pt idx="105">
                  <c:v>13.555184215522349</c:v>
                </c:pt>
                <c:pt idx="106">
                  <c:v>13.729843731207183</c:v>
                </c:pt>
                <c:pt idx="107">
                  <c:v>13.901045846070536</c:v>
                </c:pt>
                <c:pt idx="108">
                  <c:v>13.655693856510389</c:v>
                </c:pt>
                <c:pt idx="109">
                  <c:v>14.410879515605515</c:v>
                </c:pt>
                <c:pt idx="110">
                  <c:v>14.511254364371485</c:v>
                </c:pt>
                <c:pt idx="111">
                  <c:v>13.084661510220318</c:v>
                </c:pt>
                <c:pt idx="112">
                  <c:v>13.618643729728284</c:v>
                </c:pt>
                <c:pt idx="113">
                  <c:v>13.28804729304526</c:v>
                </c:pt>
                <c:pt idx="114">
                  <c:v>13.375609272534982</c:v>
                </c:pt>
                <c:pt idx="115">
                  <c:v>13.947240328642168</c:v>
                </c:pt>
                <c:pt idx="116">
                  <c:v>13.389179257174725</c:v>
                </c:pt>
                <c:pt idx="117">
                  <c:v>13.841178304712852</c:v>
                </c:pt>
                <c:pt idx="118">
                  <c:v>13.805056100060416</c:v>
                </c:pt>
                <c:pt idx="119">
                  <c:v>15.643055358995118</c:v>
                </c:pt>
                <c:pt idx="120">
                  <c:v>13.623259870092435</c:v>
                </c:pt>
                <c:pt idx="121">
                  <c:v>13.942847806425469</c:v>
                </c:pt>
                <c:pt idx="122">
                  <c:v>11.887243844081556</c:v>
                </c:pt>
                <c:pt idx="123">
                  <c:v>12.990887014615943</c:v>
                </c:pt>
                <c:pt idx="124">
                  <c:v>13.736575569876132</c:v>
                </c:pt>
                <c:pt idx="125">
                  <c:v>13.688245206918397</c:v>
                </c:pt>
                <c:pt idx="126">
                  <c:v>13.786493608893782</c:v>
                </c:pt>
                <c:pt idx="127">
                  <c:v>12.392967064169262</c:v>
                </c:pt>
                <c:pt idx="128">
                  <c:v>13.555184215522349</c:v>
                </c:pt>
                <c:pt idx="129">
                  <c:v>13.680950064568579</c:v>
                </c:pt>
                <c:pt idx="130">
                  <c:v>14.15319634365115</c:v>
                </c:pt>
                <c:pt idx="131">
                  <c:v>14.080256599132998</c:v>
                </c:pt>
                <c:pt idx="132">
                  <c:v>13.570504759792929</c:v>
                </c:pt>
                <c:pt idx="133">
                  <c:v>12.639152920671311</c:v>
                </c:pt>
                <c:pt idx="134">
                  <c:v>13.046777390447733</c:v>
                </c:pt>
                <c:pt idx="135">
                  <c:v>13.386572093670468</c:v>
                </c:pt>
                <c:pt idx="136">
                  <c:v>13.017669306289664</c:v>
                </c:pt>
                <c:pt idx="137">
                  <c:v>12.627739132976346</c:v>
                </c:pt>
                <c:pt idx="138">
                  <c:v>15.570398552416425</c:v>
                </c:pt>
                <c:pt idx="139">
                  <c:v>13.725585850436287</c:v>
                </c:pt>
                <c:pt idx="140">
                  <c:v>13.291261913866142</c:v>
                </c:pt>
                <c:pt idx="141">
                  <c:v>13.197470849891134</c:v>
                </c:pt>
                <c:pt idx="142">
                  <c:v>13.253040701045945</c:v>
                </c:pt>
                <c:pt idx="143">
                  <c:v>12.560945967522278</c:v>
                </c:pt>
                <c:pt idx="144">
                  <c:v>13.457119857242038</c:v>
                </c:pt>
                <c:pt idx="145">
                  <c:v>13.757987371720608</c:v>
                </c:pt>
                <c:pt idx="146">
                  <c:v>13.635426496110512</c:v>
                </c:pt>
                <c:pt idx="147">
                  <c:v>12.5429019612482</c:v>
                </c:pt>
                <c:pt idx="148">
                  <c:v>12.657785004803658</c:v>
                </c:pt>
                <c:pt idx="149">
                  <c:v>13.110493204833841</c:v>
                </c:pt>
                <c:pt idx="150">
                  <c:v>13.237654421739064</c:v>
                </c:pt>
                <c:pt idx="151">
                  <c:v>13.261255376270947</c:v>
                </c:pt>
                <c:pt idx="152">
                  <c:v>13.305018211988404</c:v>
                </c:pt>
                <c:pt idx="153">
                  <c:v>12.896716695872</c:v>
                </c:pt>
                <c:pt idx="154">
                  <c:v>13.389179257174725</c:v>
                </c:pt>
                <c:pt idx="155">
                  <c:v>14.165533425822629</c:v>
                </c:pt>
                <c:pt idx="156">
                  <c:v>12.715597423563116</c:v>
                </c:pt>
                <c:pt idx="157">
                  <c:v>12.542187675503545</c:v>
                </c:pt>
                <c:pt idx="158">
                  <c:v>14.106537031666445</c:v>
                </c:pt>
                <c:pt idx="159">
                  <c:v>15.602441723002356</c:v>
                </c:pt>
                <c:pt idx="160">
                  <c:v>14.470592357717427</c:v>
                </c:pt>
                <c:pt idx="161">
                  <c:v>14.181472246294739</c:v>
                </c:pt>
                <c:pt idx="162">
                  <c:v>13.190395787796156</c:v>
                </c:pt>
                <c:pt idx="163">
                  <c:v>12.665078520566368</c:v>
                </c:pt>
                <c:pt idx="164">
                  <c:v>12.853437633434991</c:v>
                </c:pt>
                <c:pt idx="165">
                  <c:v>13.025852477023484</c:v>
                </c:pt>
                <c:pt idx="166">
                  <c:v>13.675673612776475</c:v>
                </c:pt>
                <c:pt idx="167">
                  <c:v>13.009866346177184</c:v>
                </c:pt>
                <c:pt idx="168">
                  <c:v>13.468220013907182</c:v>
                </c:pt>
                <c:pt idx="169">
                  <c:v>13.511021367196111</c:v>
                </c:pt>
                <c:pt idx="170">
                  <c:v>14.268304445478817</c:v>
                </c:pt>
                <c:pt idx="171">
                  <c:v>12.46612655086448</c:v>
                </c:pt>
                <c:pt idx="172">
                  <c:v>13.041803869545912</c:v>
                </c:pt>
                <c:pt idx="173">
                  <c:v>11.928340903931561</c:v>
                </c:pt>
                <c:pt idx="174">
                  <c:v>12.165250651009918</c:v>
                </c:pt>
                <c:pt idx="175">
                  <c:v>12.154252896800378</c:v>
                </c:pt>
                <c:pt idx="176">
                  <c:v>12.81746732421786</c:v>
                </c:pt>
                <c:pt idx="177">
                  <c:v>12.300928176542852</c:v>
                </c:pt>
                <c:pt idx="178">
                  <c:v>12.698326883710729</c:v>
                </c:pt>
                <c:pt idx="179">
                  <c:v>11.393015168297671</c:v>
                </c:pt>
                <c:pt idx="180">
                  <c:v>12.085598492062299</c:v>
                </c:pt>
                <c:pt idx="181">
                  <c:v>14.135998582141232</c:v>
                </c:pt>
                <c:pt idx="182">
                  <c:v>14.211261973884799</c:v>
                </c:pt>
                <c:pt idx="183">
                  <c:v>12.98033887737491</c:v>
                </c:pt>
                <c:pt idx="184">
                  <c:v>14.3783781957573</c:v>
                </c:pt>
                <c:pt idx="185">
                  <c:v>12.883344476931828</c:v>
                </c:pt>
                <c:pt idx="186">
                  <c:v>12.066235700342375</c:v>
                </c:pt>
                <c:pt idx="187">
                  <c:v>13.397719800165472</c:v>
                </c:pt>
                <c:pt idx="188">
                  <c:v>11.793582922485045</c:v>
                </c:pt>
                <c:pt idx="189">
                  <c:v>12.768541502448002</c:v>
                </c:pt>
                <c:pt idx="190">
                  <c:v>11.721564330081556</c:v>
                </c:pt>
                <c:pt idx="191">
                  <c:v>11.751942365440728</c:v>
                </c:pt>
                <c:pt idx="192">
                  <c:v>12.73405032811373</c:v>
                </c:pt>
                <c:pt idx="193">
                  <c:v>13.128742984368367</c:v>
                </c:pt>
                <c:pt idx="194">
                  <c:v>13.32350668843887</c:v>
                </c:pt>
                <c:pt idx="195">
                  <c:v>12.411866558509271</c:v>
                </c:pt>
                <c:pt idx="196">
                  <c:v>12.664762514875635</c:v>
                </c:pt>
                <c:pt idx="197">
                  <c:v>13.02121619539937</c:v>
                </c:pt>
                <c:pt idx="198">
                  <c:v>12.873902018105829</c:v>
                </c:pt>
                <c:pt idx="199">
                  <c:v>12.540399725804999</c:v>
                </c:pt>
                <c:pt idx="200">
                  <c:v>12.318954802586846</c:v>
                </c:pt>
                <c:pt idx="201">
                  <c:v>13.952921913787234</c:v>
                </c:pt>
                <c:pt idx="202">
                  <c:v>12.670435394885823</c:v>
                </c:pt>
                <c:pt idx="203">
                  <c:v>12.387143420422476</c:v>
                </c:pt>
                <c:pt idx="204">
                  <c:v>12.973167071042202</c:v>
                </c:pt>
                <c:pt idx="205">
                  <c:v>11.976659481202368</c:v>
                </c:pt>
                <c:pt idx="206">
                  <c:v>12.644972529724576</c:v>
                </c:pt>
                <c:pt idx="207">
                  <c:v>12.414305584108629</c:v>
                </c:pt>
                <c:pt idx="208">
                  <c:v>9.7526646628015445</c:v>
                </c:pt>
                <c:pt idx="209">
                  <c:v>12.289034166244521</c:v>
                </c:pt>
                <c:pt idx="210">
                  <c:v>14.195179111028429</c:v>
                </c:pt>
                <c:pt idx="211">
                  <c:v>12.515026853257494</c:v>
                </c:pt>
                <c:pt idx="212">
                  <c:v>13.736142622580701</c:v>
                </c:pt>
                <c:pt idx="213">
                  <c:v>11.609144322710771</c:v>
                </c:pt>
                <c:pt idx="214">
                  <c:v>13.466378523196271</c:v>
                </c:pt>
                <c:pt idx="215">
                  <c:v>11.932293478247384</c:v>
                </c:pt>
                <c:pt idx="216">
                  <c:v>12.26434155365415</c:v>
                </c:pt>
                <c:pt idx="217">
                  <c:v>13.530491602931978</c:v>
                </c:pt>
                <c:pt idx="218">
                  <c:v>15.12891159356384</c:v>
                </c:pt>
                <c:pt idx="219">
                  <c:v>14.497445111310116</c:v>
                </c:pt>
                <c:pt idx="220">
                  <c:v>14.198048161428733</c:v>
                </c:pt>
                <c:pt idx="221">
                  <c:v>13.774896875078976</c:v>
                </c:pt>
                <c:pt idx="222">
                  <c:v>13.612169633946245</c:v>
                </c:pt>
                <c:pt idx="223">
                  <c:v>14.378093368503103</c:v>
                </c:pt>
                <c:pt idx="224">
                  <c:v>15.418809666438964</c:v>
                </c:pt>
                <c:pt idx="225">
                  <c:v>14.390268269023997</c:v>
                </c:pt>
                <c:pt idx="226">
                  <c:v>13.412642075703376</c:v>
                </c:pt>
                <c:pt idx="227">
                  <c:v>12.810661799108328</c:v>
                </c:pt>
                <c:pt idx="228">
                  <c:v>13.733106731709459</c:v>
                </c:pt>
                <c:pt idx="229">
                  <c:v>12.373703486914124</c:v>
                </c:pt>
                <c:pt idx="230">
                  <c:v>13.360750158131232</c:v>
                </c:pt>
                <c:pt idx="231">
                  <c:v>12.786331044011501</c:v>
                </c:pt>
                <c:pt idx="232">
                  <c:v>13.758410965923701</c:v>
                </c:pt>
                <c:pt idx="233">
                  <c:v>12.995665724358371</c:v>
                </c:pt>
                <c:pt idx="234">
                  <c:v>12.740224094599661</c:v>
                </c:pt>
                <c:pt idx="235">
                  <c:v>12.913369249194538</c:v>
                </c:pt>
                <c:pt idx="236">
                  <c:v>13.375609272534982</c:v>
                </c:pt>
                <c:pt idx="237">
                  <c:v>12.953708011374189</c:v>
                </c:pt>
                <c:pt idx="238">
                  <c:v>12.652999543445933</c:v>
                </c:pt>
                <c:pt idx="239">
                  <c:v>11.872695613816264</c:v>
                </c:pt>
                <c:pt idx="240">
                  <c:v>13.370784735902808</c:v>
                </c:pt>
                <c:pt idx="241">
                  <c:v>12.047662908782533</c:v>
                </c:pt>
                <c:pt idx="242">
                  <c:v>12.851603972148455</c:v>
                </c:pt>
                <c:pt idx="243">
                  <c:v>12.260087233836412</c:v>
                </c:pt>
                <c:pt idx="244">
                  <c:v>12.684788215377932</c:v>
                </c:pt>
                <c:pt idx="245">
                  <c:v>12.961725031441516</c:v>
                </c:pt>
                <c:pt idx="246">
                  <c:v>12.057572637211729</c:v>
                </c:pt>
                <c:pt idx="247">
                  <c:v>12.111212364506214</c:v>
                </c:pt>
                <c:pt idx="248">
                  <c:v>13.207255844422292</c:v>
                </c:pt>
                <c:pt idx="249">
                  <c:v>13.224017031130829</c:v>
                </c:pt>
                <c:pt idx="250">
                  <c:v>12.91386210282699</c:v>
                </c:pt>
                <c:pt idx="251">
                  <c:v>13.076738199378052</c:v>
                </c:pt>
                <c:pt idx="252">
                  <c:v>12.5429019612482</c:v>
                </c:pt>
                <c:pt idx="253">
                  <c:v>13.061763755275399</c:v>
                </c:pt>
                <c:pt idx="254">
                  <c:v>13.269920941761944</c:v>
                </c:pt>
                <c:pt idx="255">
                  <c:v>13.914722208035222</c:v>
                </c:pt>
                <c:pt idx="256">
                  <c:v>13.600087129665203</c:v>
                </c:pt>
                <c:pt idx="257">
                  <c:v>13.749263912145349</c:v>
                </c:pt>
                <c:pt idx="258">
                  <c:v>13.882140640262037</c:v>
                </c:pt>
                <c:pt idx="259">
                  <c:v>13.479198308544426</c:v>
                </c:pt>
                <c:pt idx="260">
                  <c:v>11.766016092652391</c:v>
                </c:pt>
                <c:pt idx="261">
                  <c:v>12.964070798409736</c:v>
                </c:pt>
                <c:pt idx="262">
                  <c:v>12.132426105361874</c:v>
                </c:pt>
                <c:pt idx="263">
                  <c:v>13.079038252665955</c:v>
                </c:pt>
                <c:pt idx="264">
                  <c:v>12.818009770664576</c:v>
                </c:pt>
                <c:pt idx="265">
                  <c:v>17.165288321470893</c:v>
                </c:pt>
                <c:pt idx="266">
                  <c:v>14.273757851511409</c:v>
                </c:pt>
                <c:pt idx="267">
                  <c:v>13.94645109722487</c:v>
                </c:pt>
                <c:pt idx="268">
                  <c:v>13.79060292225809</c:v>
                </c:pt>
                <c:pt idx="269">
                  <c:v>14.876490205158829</c:v>
                </c:pt>
                <c:pt idx="270">
                  <c:v>13.872646749335082</c:v>
                </c:pt>
                <c:pt idx="271">
                  <c:v>14.266904597960838</c:v>
                </c:pt>
                <c:pt idx="272">
                  <c:v>13.20835757057119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8-4B18-B0DF-4E30A60B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960784"/>
        <c:axId val="915962424"/>
      </c:scatterChart>
      <c:valAx>
        <c:axId val="9159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5962424"/>
        <c:crosses val="autoZero"/>
        <c:crossBetween val="midCat"/>
      </c:valAx>
      <c:valAx>
        <c:axId val="91596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596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Соллерса и ТГК-14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'Все данные'!$F$4:$F$276</c:f>
              <c:numCache>
                <c:formatCode>General</c:formatCode>
                <c:ptCount val="273"/>
                <c:pt idx="0">
                  <c:v>9.3741584572055778</c:v>
                </c:pt>
                <c:pt idx="1">
                  <c:v>11.943408336053681</c:v>
                </c:pt>
                <c:pt idx="2">
                  <c:v>12.110662460725516</c:v>
                </c:pt>
                <c:pt idx="3">
                  <c:v>11.878332175832407</c:v>
                </c:pt>
                <c:pt idx="4">
                  <c:v>11.950018430758705</c:v>
                </c:pt>
                <c:pt idx="5">
                  <c:v>12.236359338135046</c:v>
                </c:pt>
                <c:pt idx="6">
                  <c:v>12.281458372436063</c:v>
                </c:pt>
                <c:pt idx="7">
                  <c:v>12.037476463354695</c:v>
                </c:pt>
                <c:pt idx="8">
                  <c:v>11.006257851352901</c:v>
                </c:pt>
                <c:pt idx="9">
                  <c:v>12.003099301005347</c:v>
                </c:pt>
                <c:pt idx="10">
                  <c:v>11.454130418459723</c:v>
                </c:pt>
                <c:pt idx="11">
                  <c:v>10.732039370102276</c:v>
                </c:pt>
                <c:pt idx="12">
                  <c:v>11.247135338934546</c:v>
                </c:pt>
                <c:pt idx="13">
                  <c:v>11.947237147635972</c:v>
                </c:pt>
                <c:pt idx="14">
                  <c:v>12.128813559983222</c:v>
                </c:pt>
                <c:pt idx="15">
                  <c:v>10.724148053395034</c:v>
                </c:pt>
                <c:pt idx="16">
                  <c:v>9.7728092288940118</c:v>
                </c:pt>
                <c:pt idx="17">
                  <c:v>10.809727948556782</c:v>
                </c:pt>
                <c:pt idx="18">
                  <c:v>11.705857200876199</c:v>
                </c:pt>
                <c:pt idx="19">
                  <c:v>11.570816943386006</c:v>
                </c:pt>
                <c:pt idx="20">
                  <c:v>10.895812970686281</c:v>
                </c:pt>
                <c:pt idx="21">
                  <c:v>11.486170727661408</c:v>
                </c:pt>
                <c:pt idx="22">
                  <c:v>10.65561093819637</c:v>
                </c:pt>
                <c:pt idx="23">
                  <c:v>10.274706221915702</c:v>
                </c:pt>
                <c:pt idx="24">
                  <c:v>10.101518403035262</c:v>
                </c:pt>
                <c:pt idx="25">
                  <c:v>10.186408307886198</c:v>
                </c:pt>
                <c:pt idx="26">
                  <c:v>10.149956929153834</c:v>
                </c:pt>
                <c:pt idx="27">
                  <c:v>10.238172478583245</c:v>
                </c:pt>
                <c:pt idx="28">
                  <c:v>12.091503190787037</c:v>
                </c:pt>
                <c:pt idx="29">
                  <c:v>10.736831363589356</c:v>
                </c:pt>
                <c:pt idx="30">
                  <c:v>11.200814078595274</c:v>
                </c:pt>
                <c:pt idx="31">
                  <c:v>11.33080388817894</c:v>
                </c:pt>
                <c:pt idx="32">
                  <c:v>10.363440845928363</c:v>
                </c:pt>
                <c:pt idx="33">
                  <c:v>10.535556883587484</c:v>
                </c:pt>
                <c:pt idx="34">
                  <c:v>10.176182882679585</c:v>
                </c:pt>
                <c:pt idx="35">
                  <c:v>11.241116741674738</c:v>
                </c:pt>
                <c:pt idx="36">
                  <c:v>12.107246291223278</c:v>
                </c:pt>
                <c:pt idx="37">
                  <c:v>10.864369167738158</c:v>
                </c:pt>
                <c:pt idx="38">
                  <c:v>10.069425630079559</c:v>
                </c:pt>
                <c:pt idx="39">
                  <c:v>10.13974474299572</c:v>
                </c:pt>
                <c:pt idx="40">
                  <c:v>10.942526749669337</c:v>
                </c:pt>
                <c:pt idx="41">
                  <c:v>10.845835818729572</c:v>
                </c:pt>
                <c:pt idx="42">
                  <c:v>10.417208979414145</c:v>
                </c:pt>
                <c:pt idx="43">
                  <c:v>10.562819384601342</c:v>
                </c:pt>
                <c:pt idx="44">
                  <c:v>10.591873415994362</c:v>
                </c:pt>
                <c:pt idx="45">
                  <c:v>10.810737539758135</c:v>
                </c:pt>
                <c:pt idx="46">
                  <c:v>9.7491701921517713</c:v>
                </c:pt>
                <c:pt idx="47">
                  <c:v>8.7577836563341673</c:v>
                </c:pt>
                <c:pt idx="48">
                  <c:v>10.167004997988611</c:v>
                </c:pt>
                <c:pt idx="49">
                  <c:v>10.380652974809484</c:v>
                </c:pt>
                <c:pt idx="50">
                  <c:v>10.503422351373894</c:v>
                </c:pt>
                <c:pt idx="51">
                  <c:v>8.956737613177264</c:v>
                </c:pt>
                <c:pt idx="52">
                  <c:v>9.4026122596233055</c:v>
                </c:pt>
                <c:pt idx="53">
                  <c:v>10.625950787430126</c:v>
                </c:pt>
                <c:pt idx="54">
                  <c:v>10.937561320066667</c:v>
                </c:pt>
                <c:pt idx="55">
                  <c:v>10.582535808716571</c:v>
                </c:pt>
                <c:pt idx="56">
                  <c:v>10.569006565978599</c:v>
                </c:pt>
                <c:pt idx="57">
                  <c:v>10.484025788713419</c:v>
                </c:pt>
                <c:pt idx="58">
                  <c:v>9.9997064102766711</c:v>
                </c:pt>
                <c:pt idx="59">
                  <c:v>9.5309735445676491</c:v>
                </c:pt>
                <c:pt idx="60">
                  <c:v>9.8113722636283232</c:v>
                </c:pt>
                <c:pt idx="61">
                  <c:v>8.7993600831799075</c:v>
                </c:pt>
                <c:pt idx="62">
                  <c:v>9.6747031213318326</c:v>
                </c:pt>
                <c:pt idx="63">
                  <c:v>9.4811305767577458</c:v>
                </c:pt>
                <c:pt idx="64">
                  <c:v>9.7433188003833067</c:v>
                </c:pt>
                <c:pt idx="65">
                  <c:v>9.5546390448468603</c:v>
                </c:pt>
                <c:pt idx="66">
                  <c:v>11.38974036439985</c:v>
                </c:pt>
                <c:pt idx="67">
                  <c:v>10.605098811508203</c:v>
                </c:pt>
                <c:pt idx="68">
                  <c:v>10.455934850992938</c:v>
                </c:pt>
                <c:pt idx="69">
                  <c:v>9.5921956144452132</c:v>
                </c:pt>
                <c:pt idx="70">
                  <c:v>9.732105935780508</c:v>
                </c:pt>
                <c:pt idx="71">
                  <c:v>10.069425630079559</c:v>
                </c:pt>
                <c:pt idx="72">
                  <c:v>10.042814617757227</c:v>
                </c:pt>
                <c:pt idx="73">
                  <c:v>9.9291552992847052</c:v>
                </c:pt>
                <c:pt idx="74">
                  <c:v>11.062881313464096</c:v>
                </c:pt>
                <c:pt idx="75">
                  <c:v>10.344641503052799</c:v>
                </c:pt>
                <c:pt idx="76">
                  <c:v>10.627406391762827</c:v>
                </c:pt>
                <c:pt idx="77">
                  <c:v>9.394327208089198</c:v>
                </c:pt>
                <c:pt idx="78">
                  <c:v>9.8031145783893407</c:v>
                </c:pt>
                <c:pt idx="79">
                  <c:v>9.1236925652505114</c:v>
                </c:pt>
                <c:pt idx="80">
                  <c:v>10.385913701780421</c:v>
                </c:pt>
                <c:pt idx="81">
                  <c:v>8.8956296271364828</c:v>
                </c:pt>
                <c:pt idx="82">
                  <c:v>9.2817303680628562</c:v>
                </c:pt>
                <c:pt idx="83">
                  <c:v>9.7790574741579501</c:v>
                </c:pt>
                <c:pt idx="84">
                  <c:v>9.6421227884017213</c:v>
                </c:pt>
                <c:pt idx="85">
                  <c:v>9.8330650882395823</c:v>
                </c:pt>
                <c:pt idx="86">
                  <c:v>10.814162545624647</c:v>
                </c:pt>
                <c:pt idx="87">
                  <c:v>9.1972551324275269</c:v>
                </c:pt>
                <c:pt idx="88">
                  <c:v>11.444646624216935</c:v>
                </c:pt>
                <c:pt idx="89">
                  <c:v>11.605960330937418</c:v>
                </c:pt>
                <c:pt idx="90">
                  <c:v>12.231350452714443</c:v>
                </c:pt>
                <c:pt idx="91">
                  <c:v>10.237456658939223</c:v>
                </c:pt>
                <c:pt idx="92">
                  <c:v>9.5037559762757233</c:v>
                </c:pt>
                <c:pt idx="93">
                  <c:v>10.844861064777746</c:v>
                </c:pt>
                <c:pt idx="94">
                  <c:v>9.4017868365471386</c:v>
                </c:pt>
                <c:pt idx="95">
                  <c:v>9.8426754131393714</c:v>
                </c:pt>
                <c:pt idx="96">
                  <c:v>9.7468337424907521</c:v>
                </c:pt>
                <c:pt idx="97">
                  <c:v>10.094107912144779</c:v>
                </c:pt>
                <c:pt idx="98">
                  <c:v>10.115772360515463</c:v>
                </c:pt>
                <c:pt idx="99">
                  <c:v>10.364702675748784</c:v>
                </c:pt>
                <c:pt idx="100">
                  <c:v>9.9951547410619526</c:v>
                </c:pt>
                <c:pt idx="101">
                  <c:v>10.602119663326643</c:v>
                </c:pt>
                <c:pt idx="102">
                  <c:v>10.854759253305529</c:v>
                </c:pt>
                <c:pt idx="103">
                  <c:v>10.338187785912627</c:v>
                </c:pt>
                <c:pt idx="104">
                  <c:v>9.9335316738845041</c:v>
                </c:pt>
                <c:pt idx="105">
                  <c:v>11.154534764247993</c:v>
                </c:pt>
                <c:pt idx="106">
                  <c:v>11.07317942288519</c:v>
                </c:pt>
                <c:pt idx="107">
                  <c:v>11.426822765916818</c:v>
                </c:pt>
                <c:pt idx="108">
                  <c:v>10.732257686880788</c:v>
                </c:pt>
                <c:pt idx="109">
                  <c:v>10.278149751489247</c:v>
                </c:pt>
                <c:pt idx="110">
                  <c:v>9.7863917806598817</c:v>
                </c:pt>
                <c:pt idx="111">
                  <c:v>10.624006679891924</c:v>
                </c:pt>
                <c:pt idx="112">
                  <c:v>9.4985223194696147</c:v>
                </c:pt>
                <c:pt idx="113">
                  <c:v>9.9359547426736299</c:v>
                </c:pt>
                <c:pt idx="114">
                  <c:v>10.449583790384038</c:v>
                </c:pt>
                <c:pt idx="115">
                  <c:v>9.2103403719761836</c:v>
                </c:pt>
                <c:pt idx="116">
                  <c:v>9.0155412936711148</c:v>
                </c:pt>
                <c:pt idx="117">
                  <c:v>8.3984096554262706</c:v>
                </c:pt>
                <c:pt idx="118">
                  <c:v>10.764899622900293</c:v>
                </c:pt>
                <c:pt idx="119">
                  <c:v>9.9987977323404529</c:v>
                </c:pt>
                <c:pt idx="120">
                  <c:v>10.006495302610357</c:v>
                </c:pt>
                <c:pt idx="121">
                  <c:v>9.3800831465632779</c:v>
                </c:pt>
                <c:pt idx="122">
                  <c:v>7.9724660159745655</c:v>
                </c:pt>
                <c:pt idx="123">
                  <c:v>9.6865745509725549</c:v>
                </c:pt>
                <c:pt idx="124">
                  <c:v>9.631022445889208</c:v>
                </c:pt>
                <c:pt idx="125">
                  <c:v>9.6421227884017213</c:v>
                </c:pt>
                <c:pt idx="126">
                  <c:v>9.7099028034634625</c:v>
                </c:pt>
                <c:pt idx="127">
                  <c:v>9.6303656314156765</c:v>
                </c:pt>
                <c:pt idx="128">
                  <c:v>9.1409902938413889</c:v>
                </c:pt>
                <c:pt idx="129">
                  <c:v>9.7847040165461614</c:v>
                </c:pt>
                <c:pt idx="130">
                  <c:v>8.7028425383028676</c:v>
                </c:pt>
                <c:pt idx="131">
                  <c:v>9.9809114495009315</c:v>
                </c:pt>
                <c:pt idx="132">
                  <c:v>9.1516513756275035</c:v>
                </c:pt>
                <c:pt idx="133">
                  <c:v>9.2222689428414562</c:v>
                </c:pt>
                <c:pt idx="134">
                  <c:v>9.50599061407714</c:v>
                </c:pt>
                <c:pt idx="135">
                  <c:v>8.9345868703896762</c:v>
                </c:pt>
                <c:pt idx="136">
                  <c:v>8.9708133414114481</c:v>
                </c:pt>
                <c:pt idx="137">
                  <c:v>8.5010638094863538</c:v>
                </c:pt>
                <c:pt idx="138">
                  <c:v>9.9004830435158286</c:v>
                </c:pt>
                <c:pt idx="139">
                  <c:v>9.7852669211486969</c:v>
                </c:pt>
                <c:pt idx="140">
                  <c:v>10.272634397970181</c:v>
                </c:pt>
                <c:pt idx="141">
                  <c:v>10.301928045707328</c:v>
                </c:pt>
                <c:pt idx="142">
                  <c:v>11.212360766687434</c:v>
                </c:pt>
                <c:pt idx="143">
                  <c:v>10.704142940811359</c:v>
                </c:pt>
                <c:pt idx="144">
                  <c:v>9.1527112591395472</c:v>
                </c:pt>
                <c:pt idx="145">
                  <c:v>10.189418091949102</c:v>
                </c:pt>
                <c:pt idx="146">
                  <c:v>10.255903439554476</c:v>
                </c:pt>
                <c:pt idx="147">
                  <c:v>9.6104578737577526</c:v>
                </c:pt>
                <c:pt idx="148">
                  <c:v>9.7261535372532126</c:v>
                </c:pt>
                <c:pt idx="149">
                  <c:v>8.6877794919917708</c:v>
                </c:pt>
                <c:pt idx="150">
                  <c:v>8.3163002490368481</c:v>
                </c:pt>
                <c:pt idx="151">
                  <c:v>9.8542973083453571</c:v>
                </c:pt>
                <c:pt idx="152">
                  <c:v>8.6690555407254841</c:v>
                </c:pt>
                <c:pt idx="153">
                  <c:v>8.9065289175945175</c:v>
                </c:pt>
                <c:pt idx="154">
                  <c:v>9.6620527312496662</c:v>
                </c:pt>
                <c:pt idx="155">
                  <c:v>9.6778408710038004</c:v>
                </c:pt>
                <c:pt idx="156">
                  <c:v>5.9661467391236922</c:v>
                </c:pt>
                <c:pt idx="157">
                  <c:v>11.129906545691894</c:v>
                </c:pt>
                <c:pt idx="158">
                  <c:v>9.1366938318078841</c:v>
                </c:pt>
                <c:pt idx="159">
                  <c:v>8.5251613610654147</c:v>
                </c:pt>
                <c:pt idx="160">
                  <c:v>8.8038747635344343</c:v>
                </c:pt>
                <c:pt idx="161">
                  <c:v>9.4485695607084335</c:v>
                </c:pt>
                <c:pt idx="162">
                  <c:v>7.9409397623277913</c:v>
                </c:pt>
                <c:pt idx="163">
                  <c:v>7.8785341961403619</c:v>
                </c:pt>
                <c:pt idx="164">
                  <c:v>8.0326848759676199</c:v>
                </c:pt>
                <c:pt idx="165">
                  <c:v>8.4162672728262766</c:v>
                </c:pt>
                <c:pt idx="166">
                  <c:v>9.3483616698735581</c:v>
                </c:pt>
                <c:pt idx="167">
                  <c:v>9.7409686230383539</c:v>
                </c:pt>
                <c:pt idx="168">
                  <c:v>9.4665317773365931</c:v>
                </c:pt>
                <c:pt idx="169">
                  <c:v>9.53892443574839</c:v>
                </c:pt>
                <c:pt idx="170">
                  <c:v>11.089194548055172</c:v>
                </c:pt>
                <c:pt idx="171">
                  <c:v>10.697836613605041</c:v>
                </c:pt>
                <c:pt idx="172">
                  <c:v>10.340451327703663</c:v>
                </c:pt>
                <c:pt idx="173">
                  <c:v>9.0618403636577387</c:v>
                </c:pt>
                <c:pt idx="174">
                  <c:v>8.8956296271364828</c:v>
                </c:pt>
                <c:pt idx="175">
                  <c:v>10.760240571694087</c:v>
                </c:pt>
                <c:pt idx="176">
                  <c:v>9.9683385248557439</c:v>
                </c:pt>
                <c:pt idx="177">
                  <c:v>10.238172478583245</c:v>
                </c:pt>
                <c:pt idx="178">
                  <c:v>11.16407695728096</c:v>
                </c:pt>
                <c:pt idx="179">
                  <c:v>10.037143937348802</c:v>
                </c:pt>
                <c:pt idx="180">
                  <c:v>11.001599716162556</c:v>
                </c:pt>
                <c:pt idx="181">
                  <c:v>12.160185762757697</c:v>
                </c:pt>
                <c:pt idx="182">
                  <c:v>9.3360915772817439</c:v>
                </c:pt>
                <c:pt idx="183">
                  <c:v>8.5310960965852285</c:v>
                </c:pt>
                <c:pt idx="184">
                  <c:v>8.7640532693477624</c:v>
                </c:pt>
                <c:pt idx="185">
                  <c:v>8.1226680233464066</c:v>
                </c:pt>
                <c:pt idx="186">
                  <c:v>8.3380665255188013</c:v>
                </c:pt>
                <c:pt idx="187">
                  <c:v>10.019936365179374</c:v>
                </c:pt>
                <c:pt idx="188">
                  <c:v>9.6633249960523226</c:v>
                </c:pt>
                <c:pt idx="189">
                  <c:v>8.9173106931978072</c:v>
                </c:pt>
                <c:pt idx="190">
                  <c:v>8.3546742619184631</c:v>
                </c:pt>
                <c:pt idx="191">
                  <c:v>8.2079469410486166</c:v>
                </c:pt>
                <c:pt idx="192">
                  <c:v>8.8983656069553572</c:v>
                </c:pt>
                <c:pt idx="193">
                  <c:v>10.648277966247912</c:v>
                </c:pt>
                <c:pt idx="194">
                  <c:v>8.9489756078417759</c:v>
                </c:pt>
                <c:pt idx="195">
                  <c:v>8.3211783074902801</c:v>
                </c:pt>
                <c:pt idx="196">
                  <c:v>8.4763711968959825</c:v>
                </c:pt>
                <c:pt idx="197">
                  <c:v>9.1016409550528419</c:v>
                </c:pt>
                <c:pt idx="198">
                  <c:v>8.7933086274965522</c:v>
                </c:pt>
                <c:pt idx="199">
                  <c:v>8.6844011104001435</c:v>
                </c:pt>
                <c:pt idx="200">
                  <c:v>9.3681984565917631</c:v>
                </c:pt>
                <c:pt idx="201">
                  <c:v>10.482065278352938</c:v>
                </c:pt>
                <c:pt idx="202">
                  <c:v>9.6144712570712105</c:v>
                </c:pt>
                <c:pt idx="203">
                  <c:v>11.279857832458326</c:v>
                </c:pt>
                <c:pt idx="204">
                  <c:v>10.272288676272701</c:v>
                </c:pt>
                <c:pt idx="205">
                  <c:v>8.8407249167617152</c:v>
                </c:pt>
                <c:pt idx="206">
                  <c:v>10.383441512635033</c:v>
                </c:pt>
                <c:pt idx="207">
                  <c:v>12.38889407736578</c:v>
                </c:pt>
                <c:pt idx="208">
                  <c:v>7.9302062066846828</c:v>
                </c:pt>
                <c:pt idx="209">
                  <c:v>8.2133817370345721</c:v>
                </c:pt>
                <c:pt idx="210">
                  <c:v>8.7498909555352586</c:v>
                </c:pt>
                <c:pt idx="211">
                  <c:v>8.0359263698917918</c:v>
                </c:pt>
                <c:pt idx="212">
                  <c:v>8.5291217622815108</c:v>
                </c:pt>
                <c:pt idx="213">
                  <c:v>7.736307096548285</c:v>
                </c:pt>
                <c:pt idx="214">
                  <c:v>8.3064721601005846</c:v>
                </c:pt>
                <c:pt idx="215">
                  <c:v>8.7780178096981363</c:v>
                </c:pt>
                <c:pt idx="216">
                  <c:v>8.3138522673982074</c:v>
                </c:pt>
                <c:pt idx="217">
                  <c:v>8.5564139045695189</c:v>
                </c:pt>
                <c:pt idx="218">
                  <c:v>9.3750069935314162</c:v>
                </c:pt>
                <c:pt idx="219">
                  <c:v>8.8550929800286351</c:v>
                </c:pt>
                <c:pt idx="220">
                  <c:v>8.6394108241404872</c:v>
                </c:pt>
                <c:pt idx="221">
                  <c:v>10.066031481721408</c:v>
                </c:pt>
                <c:pt idx="222">
                  <c:v>7.9047039138737469</c:v>
                </c:pt>
                <c:pt idx="223">
                  <c:v>10.082470208064567</c:v>
                </c:pt>
                <c:pt idx="224">
                  <c:v>10.432644132986843</c:v>
                </c:pt>
                <c:pt idx="225">
                  <c:v>8.8232062205527413</c:v>
                </c:pt>
                <c:pt idx="226">
                  <c:v>8.5829809319542409</c:v>
                </c:pt>
                <c:pt idx="227">
                  <c:v>9.8135628450081409</c:v>
                </c:pt>
                <c:pt idx="228">
                  <c:v>10.19054442959399</c:v>
                </c:pt>
                <c:pt idx="229">
                  <c:v>9.5178250717241433</c:v>
                </c:pt>
                <c:pt idx="230">
                  <c:v>11.362683801639685</c:v>
                </c:pt>
                <c:pt idx="231">
                  <c:v>10.279180502310622</c:v>
                </c:pt>
                <c:pt idx="232">
                  <c:v>10.645186773678239</c:v>
                </c:pt>
                <c:pt idx="233">
                  <c:v>10.099465435777569</c:v>
                </c:pt>
                <c:pt idx="234">
                  <c:v>10.423471114086885</c:v>
                </c:pt>
                <c:pt idx="235">
                  <c:v>11.036662285553348</c:v>
                </c:pt>
                <c:pt idx="236">
                  <c:v>9.3724592214526172</c:v>
                </c:pt>
                <c:pt idx="237">
                  <c:v>9.3622027212854295</c:v>
                </c:pt>
                <c:pt idx="238">
                  <c:v>11.645881692218854</c:v>
                </c:pt>
                <c:pt idx="239">
                  <c:v>9.4454124941556667</c:v>
                </c:pt>
                <c:pt idx="240">
                  <c:v>10.615456487336662</c:v>
                </c:pt>
                <c:pt idx="241">
                  <c:v>10.37692278708356</c:v>
                </c:pt>
                <c:pt idx="242">
                  <c:v>9.7880767010248011</c:v>
                </c:pt>
                <c:pt idx="243">
                  <c:v>10.177704374034338</c:v>
                </c:pt>
                <c:pt idx="244">
                  <c:v>10.098643067310169</c:v>
                </c:pt>
                <c:pt idx="245">
                  <c:v>11.01023334110096</c:v>
                </c:pt>
                <c:pt idx="246">
                  <c:v>9.3404910564412287</c:v>
                </c:pt>
                <c:pt idx="247">
                  <c:v>10.426735696300677</c:v>
                </c:pt>
                <c:pt idx="248">
                  <c:v>10.46851723031563</c:v>
                </c:pt>
                <c:pt idx="249">
                  <c:v>9.7171579743446355</c:v>
                </c:pt>
                <c:pt idx="250">
                  <c:v>9.6197975013538848</c:v>
                </c:pt>
                <c:pt idx="251">
                  <c:v>10.506162829931998</c:v>
                </c:pt>
                <c:pt idx="252">
                  <c:v>10.501224548291415</c:v>
                </c:pt>
                <c:pt idx="253">
                  <c:v>10.544024782823776</c:v>
                </c:pt>
                <c:pt idx="254">
                  <c:v>10.19054442959399</c:v>
                </c:pt>
                <c:pt idx="255">
                  <c:v>10.879932207230031</c:v>
                </c:pt>
                <c:pt idx="256">
                  <c:v>10.644710356327636</c:v>
                </c:pt>
                <c:pt idx="257">
                  <c:v>11.669758258997017</c:v>
                </c:pt>
                <c:pt idx="258">
                  <c:v>11.804923211489612</c:v>
                </c:pt>
                <c:pt idx="259">
                  <c:v>11.108110145703561</c:v>
                </c:pt>
                <c:pt idx="260">
                  <c:v>10.247077256926206</c:v>
                </c:pt>
                <c:pt idx="261">
                  <c:v>11.383158406911162</c:v>
                </c:pt>
                <c:pt idx="262">
                  <c:v>12.121603488903723</c:v>
                </c:pt>
                <c:pt idx="263">
                  <c:v>12.140306704754554</c:v>
                </c:pt>
                <c:pt idx="264">
                  <c:v>11.627681702268417</c:v>
                </c:pt>
                <c:pt idx="265">
                  <c:v>11.507309726184593</c:v>
                </c:pt>
                <c:pt idx="266">
                  <c:v>11.618635919392343</c:v>
                </c:pt>
                <c:pt idx="267">
                  <c:v>14.141824227767001</c:v>
                </c:pt>
                <c:pt idx="268">
                  <c:v>12.812572019364447</c:v>
                </c:pt>
                <c:pt idx="269">
                  <c:v>12.240039195093447</c:v>
                </c:pt>
                <c:pt idx="270">
                  <c:v>12.608700398818177</c:v>
                </c:pt>
                <c:pt idx="271">
                  <c:v>12.69056456084431</c:v>
                </c:pt>
                <c:pt idx="272">
                  <c:v>12.086838557606475</c:v>
                </c:pt>
              </c:numCache>
            </c:numRef>
          </c:xVal>
          <c:yVal>
            <c:numRef>
              <c:f>'Все данные'!$Z$4:$Z$276</c:f>
              <c:numCache>
                <c:formatCode>General</c:formatCode>
                <c:ptCount val="273"/>
                <c:pt idx="0">
                  <c:v>14.508657738524219</c:v>
                </c:pt>
                <c:pt idx="1">
                  <c:v>20.498871503730548</c:v>
                </c:pt>
                <c:pt idx="2">
                  <c:v>19.181486572986124</c:v>
                </c:pt>
                <c:pt idx="3">
                  <c:v>20.586299981873253</c:v>
                </c:pt>
                <c:pt idx="4">
                  <c:v>19.804471974854138</c:v>
                </c:pt>
                <c:pt idx="5">
                  <c:v>18.997294108256359</c:v>
                </c:pt>
                <c:pt idx="6">
                  <c:v>19.676296781430139</c:v>
                </c:pt>
                <c:pt idx="7">
                  <c:v>20.176813035537268</c:v>
                </c:pt>
                <c:pt idx="8">
                  <c:v>21.64155457148324</c:v>
                </c:pt>
                <c:pt idx="9">
                  <c:v>19.95539511019053</c:v>
                </c:pt>
                <c:pt idx="10">
                  <c:v>18.643824295266576</c:v>
                </c:pt>
                <c:pt idx="11">
                  <c:v>18.619531602697531</c:v>
                </c:pt>
                <c:pt idx="12">
                  <c:v>18.420680743952367</c:v>
                </c:pt>
                <c:pt idx="13">
                  <c:v>17.98989782785991</c:v>
                </c:pt>
                <c:pt idx="14">
                  <c:v>19.758309933090974</c:v>
                </c:pt>
                <c:pt idx="15">
                  <c:v>17.599700191882537</c:v>
                </c:pt>
                <c:pt idx="16">
                  <c:v>17.7473361906886</c:v>
                </c:pt>
                <c:pt idx="17">
                  <c:v>16.759949537130716</c:v>
                </c:pt>
                <c:pt idx="18">
                  <c:v>16.588099280204055</c:v>
                </c:pt>
                <c:pt idx="19">
                  <c:v>18.525040759276607</c:v>
                </c:pt>
                <c:pt idx="20">
                  <c:v>18.146243898250606</c:v>
                </c:pt>
                <c:pt idx="21">
                  <c:v>17.822843743196746</c:v>
                </c:pt>
                <c:pt idx="22">
                  <c:v>18.03501826314038</c:v>
                </c:pt>
                <c:pt idx="23">
                  <c:v>18.430631074805532</c:v>
                </c:pt>
                <c:pt idx="24">
                  <c:v>19.035866383042599</c:v>
                </c:pt>
                <c:pt idx="25">
                  <c:v>18.845948479356711</c:v>
                </c:pt>
                <c:pt idx="26">
                  <c:v>18.37985874943211</c:v>
                </c:pt>
                <c:pt idx="27">
                  <c:v>17.073607095985757</c:v>
                </c:pt>
                <c:pt idx="28">
                  <c:v>18.997294108256359</c:v>
                </c:pt>
                <c:pt idx="29">
                  <c:v>17.111347423968603</c:v>
                </c:pt>
                <c:pt idx="30">
                  <c:v>19.073005929992057</c:v>
                </c:pt>
                <c:pt idx="31">
                  <c:v>20.016019732006963</c:v>
                </c:pt>
                <c:pt idx="32">
                  <c:v>19.90228528487658</c:v>
                </c:pt>
                <c:pt idx="33">
                  <c:v>19.753046763046701</c:v>
                </c:pt>
                <c:pt idx="34">
                  <c:v>20.055786403135045</c:v>
                </c:pt>
                <c:pt idx="35">
                  <c:v>19.693246339743911</c:v>
                </c:pt>
                <c:pt idx="36">
                  <c:v>17.98989782785991</c:v>
                </c:pt>
                <c:pt idx="37">
                  <c:v>18.390221536467656</c:v>
                </c:pt>
                <c:pt idx="38">
                  <c:v>19.046619174818861</c:v>
                </c:pt>
                <c:pt idx="39">
                  <c:v>17.686711568872166</c:v>
                </c:pt>
                <c:pt idx="40">
                  <c:v>18.659697644422867</c:v>
                </c:pt>
                <c:pt idx="41">
                  <c:v>19.924758140728638</c:v>
                </c:pt>
                <c:pt idx="42">
                  <c:v>20.440902925972232</c:v>
                </c:pt>
                <c:pt idx="43">
                  <c:v>20.05383518300378</c:v>
                </c:pt>
                <c:pt idx="44">
                  <c:v>20.166396274679013</c:v>
                </c:pt>
                <c:pt idx="45">
                  <c:v>21.508080206032179</c:v>
                </c:pt>
                <c:pt idx="46">
                  <c:v>21.97574305033196</c:v>
                </c:pt>
                <c:pt idx="47">
                  <c:v>21.214908641295629</c:v>
                </c:pt>
                <c:pt idx="48">
                  <c:v>21.695180472568563</c:v>
                </c:pt>
                <c:pt idx="49">
                  <c:v>21.069688404420791</c:v>
                </c:pt>
                <c:pt idx="50">
                  <c:v>20.556029917570498</c:v>
                </c:pt>
                <c:pt idx="51">
                  <c:v>18.845948479356711</c:v>
                </c:pt>
                <c:pt idx="52">
                  <c:v>17.453096717690659</c:v>
                </c:pt>
                <c:pt idx="53">
                  <c:v>18.792244300384848</c:v>
                </c:pt>
                <c:pt idx="54">
                  <c:v>19.599335740294013</c:v>
                </c:pt>
                <c:pt idx="55">
                  <c:v>18.997294108256359</c:v>
                </c:pt>
                <c:pt idx="56">
                  <c:v>19.138520537102682</c:v>
                </c:pt>
                <c:pt idx="57">
                  <c:v>19.661949333021997</c:v>
                </c:pt>
                <c:pt idx="58">
                  <c:v>19.073005929992057</c:v>
                </c:pt>
                <c:pt idx="59">
                  <c:v>19.227156609819314</c:v>
                </c:pt>
                <c:pt idx="60">
                  <c:v>20.412656259850927</c:v>
                </c:pt>
                <c:pt idx="61">
                  <c:v>20.407184289972932</c:v>
                </c:pt>
                <c:pt idx="62">
                  <c:v>21.255069867097593</c:v>
                </c:pt>
                <c:pt idx="63">
                  <c:v>19.824323743406868</c:v>
                </c:pt>
                <c:pt idx="64">
                  <c:v>21.902228478268178</c:v>
                </c:pt>
                <c:pt idx="65">
                  <c:v>21.588263274433015</c:v>
                </c:pt>
                <c:pt idx="66">
                  <c:v>20.324279694935957</c:v>
                </c:pt>
                <c:pt idx="67">
                  <c:v>20.007873047439148</c:v>
                </c:pt>
                <c:pt idx="68">
                  <c:v>19.270831673321975</c:v>
                </c:pt>
                <c:pt idx="69">
                  <c:v>22.649847531981912</c:v>
                </c:pt>
                <c:pt idx="70">
                  <c:v>21.176250461022551</c:v>
                </c:pt>
                <c:pt idx="71">
                  <c:v>20.979457242306822</c:v>
                </c:pt>
                <c:pt idx="72">
                  <c:v>19.789320169833534</c:v>
                </c:pt>
                <c:pt idx="73">
                  <c:v>21.455152845822287</c:v>
                </c:pt>
                <c:pt idx="74">
                  <c:v>20.858670473952614</c:v>
                </c:pt>
                <c:pt idx="75">
                  <c:v>20.608976690544285</c:v>
                </c:pt>
                <c:pt idx="76">
                  <c:v>19.760931166570849</c:v>
                </c:pt>
                <c:pt idx="77">
                  <c:v>18.651792464915751</c:v>
                </c:pt>
                <c:pt idx="78">
                  <c:v>21.335202962080814</c:v>
                </c:pt>
                <c:pt idx="79">
                  <c:v>19.283570699099407</c:v>
                </c:pt>
                <c:pt idx="80">
                  <c:v>23.726817459552535</c:v>
                </c:pt>
                <c:pt idx="81">
                  <c:v>24.456712264385473</c:v>
                </c:pt>
                <c:pt idx="82">
                  <c:v>23.129039087736626</c:v>
                </c:pt>
                <c:pt idx="83">
                  <c:v>23.50345063580782</c:v>
                </c:pt>
                <c:pt idx="84">
                  <c:v>23.051518676689035</c:v>
                </c:pt>
                <c:pt idx="85">
                  <c:v>24.350216694438181</c:v>
                </c:pt>
                <c:pt idx="86">
                  <c:v>22.712098629755491</c:v>
                </c:pt>
                <c:pt idx="87">
                  <c:v>23.251551210036357</c:v>
                </c:pt>
                <c:pt idx="88">
                  <c:v>21.11935378324198</c:v>
                </c:pt>
                <c:pt idx="89">
                  <c:v>20.013989274456581</c:v>
                </c:pt>
                <c:pt idx="90">
                  <c:v>22.171595588985756</c:v>
                </c:pt>
                <c:pt idx="91">
                  <c:v>21.149839908264809</c:v>
                </c:pt>
                <c:pt idx="92">
                  <c:v>22.032679153730346</c:v>
                </c:pt>
                <c:pt idx="93">
                  <c:v>19.599335740294013</c:v>
                </c:pt>
                <c:pt idx="94">
                  <c:v>21.666393222774126</c:v>
                </c:pt>
                <c:pt idx="95">
                  <c:v>21.020403068168946</c:v>
                </c:pt>
                <c:pt idx="96">
                  <c:v>21.561811220195715</c:v>
                </c:pt>
                <c:pt idx="97">
                  <c:v>21.094829393378895</c:v>
                </c:pt>
                <c:pt idx="98">
                  <c:v>21.892957707295473</c:v>
                </c:pt>
                <c:pt idx="99">
                  <c:v>21.407876686484069</c:v>
                </c:pt>
                <c:pt idx="100">
                  <c:v>20.574765828627967</c:v>
                </c:pt>
                <c:pt idx="101">
                  <c:v>21.778970624603243</c:v>
                </c:pt>
                <c:pt idx="102">
                  <c:v>22.770958680311665</c:v>
                </c:pt>
                <c:pt idx="103">
                  <c:v>22.872932823515743</c:v>
                </c:pt>
                <c:pt idx="104">
                  <c:v>20.256457098597195</c:v>
                </c:pt>
                <c:pt idx="105">
                  <c:v>21.479387816667746</c:v>
                </c:pt>
                <c:pt idx="106">
                  <c:v>21.309384444747835</c:v>
                </c:pt>
                <c:pt idx="107">
                  <c:v>21.004678296384597</c:v>
                </c:pt>
                <c:pt idx="108">
                  <c:v>20.157631976685426</c:v>
                </c:pt>
                <c:pt idx="109">
                  <c:v>19.806975105072254</c:v>
                </c:pt>
                <c:pt idx="110">
                  <c:v>20.703063129628891</c:v>
                </c:pt>
                <c:pt idx="111">
                  <c:v>20.159390992090604</c:v>
                </c:pt>
                <c:pt idx="112">
                  <c:v>21.490128055328636</c:v>
                </c:pt>
                <c:pt idx="113">
                  <c:v>20.626754936565568</c:v>
                </c:pt>
                <c:pt idx="114">
                  <c:v>20.516241667512084</c:v>
                </c:pt>
                <c:pt idx="115">
                  <c:v>20.220739015995115</c:v>
                </c:pt>
                <c:pt idx="116">
                  <c:v>23.069963504558778</c:v>
                </c:pt>
                <c:pt idx="117">
                  <c:v>19.308572001304821</c:v>
                </c:pt>
                <c:pt idx="118">
                  <c:v>22.180018661714865</c:v>
                </c:pt>
                <c:pt idx="119">
                  <c:v>19.900009971039445</c:v>
                </c:pt>
                <c:pt idx="120">
                  <c:v>22.363038949176584</c:v>
                </c:pt>
                <c:pt idx="121">
                  <c:v>20.248450650703454</c:v>
                </c:pt>
                <c:pt idx="122">
                  <c:v>21.066146069862953</c:v>
                </c:pt>
                <c:pt idx="123">
                  <c:v>21.925336833982751</c:v>
                </c:pt>
                <c:pt idx="124">
                  <c:v>21.740668070188978</c:v>
                </c:pt>
                <c:pt idx="125">
                  <c:v>22.051136277928585</c:v>
                </c:pt>
                <c:pt idx="126">
                  <c:v>19.406497538475129</c:v>
                </c:pt>
                <c:pt idx="127">
                  <c:v>21.805071007298139</c:v>
                </c:pt>
                <c:pt idx="128">
                  <c:v>18.337299135013314</c:v>
                </c:pt>
                <c:pt idx="129">
                  <c:v>19.525937575339142</c:v>
                </c:pt>
                <c:pt idx="130">
                  <c:v>19.492264360232557</c:v>
                </c:pt>
                <c:pt idx="131">
                  <c:v>20.802077017370699</c:v>
                </c:pt>
                <c:pt idx="132">
                  <c:v>20.56309708479359</c:v>
                </c:pt>
                <c:pt idx="133">
                  <c:v>20.508834226234224</c:v>
                </c:pt>
                <c:pt idx="134">
                  <c:v>19.380030965286966</c:v>
                </c:pt>
                <c:pt idx="135">
                  <c:v>20.801152375603483</c:v>
                </c:pt>
                <c:pt idx="136">
                  <c:v>19.707154769790044</c:v>
                </c:pt>
                <c:pt idx="137">
                  <c:v>19.865244013196232</c:v>
                </c:pt>
                <c:pt idx="138">
                  <c:v>19.35284482498281</c:v>
                </c:pt>
                <c:pt idx="139">
                  <c:v>18.627694913336693</c:v>
                </c:pt>
                <c:pt idx="140">
                  <c:v>20.656057087252961</c:v>
                </c:pt>
                <c:pt idx="141">
                  <c:v>21.466630733666975</c:v>
                </c:pt>
                <c:pt idx="142">
                  <c:v>20.270709121304396</c:v>
                </c:pt>
                <c:pt idx="143">
                  <c:v>20.082711106505638</c:v>
                </c:pt>
                <c:pt idx="144">
                  <c:v>19.227156609819314</c:v>
                </c:pt>
                <c:pt idx="145">
                  <c:v>19.391459661110591</c:v>
                </c:pt>
                <c:pt idx="146">
                  <c:v>19.653241005130216</c:v>
                </c:pt>
                <c:pt idx="147">
                  <c:v>18.450239546193909</c:v>
                </c:pt>
                <c:pt idx="148">
                  <c:v>21.766012992773124</c:v>
                </c:pt>
                <c:pt idx="149">
                  <c:v>21.576403753815299</c:v>
                </c:pt>
                <c:pt idx="150">
                  <c:v>21.13736027175263</c:v>
                </c:pt>
                <c:pt idx="151">
                  <c:v>20.386393520303859</c:v>
                </c:pt>
                <c:pt idx="152">
                  <c:v>19.696043544364976</c:v>
                </c:pt>
                <c:pt idx="153">
                  <c:v>18.896914922948739</c:v>
                </c:pt>
                <c:pt idx="154">
                  <c:v>19.953237612050508</c:v>
                </c:pt>
                <c:pt idx="155">
                  <c:v>18.29284737244248</c:v>
                </c:pt>
                <c:pt idx="156">
                  <c:v>18.698312480550644</c:v>
                </c:pt>
                <c:pt idx="157">
                  <c:v>18.735491483792398</c:v>
                </c:pt>
                <c:pt idx="158">
                  <c:v>19.391459661110591</c:v>
                </c:pt>
                <c:pt idx="159">
                  <c:v>18.805943144743011</c:v>
                </c:pt>
                <c:pt idx="160">
                  <c:v>19.95754796355163</c:v>
                </c:pt>
                <c:pt idx="161">
                  <c:v>19.410221937566114</c:v>
                </c:pt>
                <c:pt idx="162">
                  <c:v>18.884414760184505</c:v>
                </c:pt>
                <c:pt idx="163">
                  <c:v>16.705882315860439</c:v>
                </c:pt>
                <c:pt idx="164">
                  <c:v>18.79911717967261</c:v>
                </c:pt>
                <c:pt idx="165">
                  <c:v>18.643824295266576</c:v>
                </c:pt>
                <c:pt idx="166">
                  <c:v>18.48833939242618</c:v>
                </c:pt>
                <c:pt idx="167">
                  <c:v>18.957174114466934</c:v>
                </c:pt>
                <c:pt idx="168">
                  <c:v>19.712664425601016</c:v>
                </c:pt>
                <c:pt idx="169">
                  <c:v>20.346388185690159</c:v>
                </c:pt>
                <c:pt idx="170">
                  <c:v>20.349299395897617</c:v>
                </c:pt>
                <c:pt idx="171">
                  <c:v>19.664835337911132</c:v>
                </c:pt>
                <c:pt idx="172">
                  <c:v>18.951308995014536</c:v>
                </c:pt>
                <c:pt idx="173">
                  <c:v>18.234351165760874</c:v>
                </c:pt>
                <c:pt idx="174">
                  <c:v>17.875953568510692</c:v>
                </c:pt>
                <c:pt idx="175">
                  <c:v>19.98512129045573</c:v>
                </c:pt>
                <c:pt idx="176">
                  <c:v>19.014007589230101</c:v>
                </c:pt>
                <c:pt idx="177">
                  <c:v>19.078200746869161</c:v>
                </c:pt>
                <c:pt idx="178">
                  <c:v>18.469470908121796</c:v>
                </c:pt>
                <c:pt idx="179">
                  <c:v>19.673443712447732</c:v>
                </c:pt>
                <c:pt idx="180">
                  <c:v>20.352202155555577</c:v>
                </c:pt>
                <c:pt idx="181">
                  <c:v>19.87696747689229</c:v>
                </c:pt>
                <c:pt idx="182">
                  <c:v>19.019517245041069</c:v>
                </c:pt>
                <c:pt idx="183">
                  <c:v>18.705859686186027</c:v>
                </c:pt>
                <c:pt idx="184">
                  <c:v>18.915376985788473</c:v>
                </c:pt>
                <c:pt idx="185">
                  <c:v>19.786772397754735</c:v>
                </c:pt>
                <c:pt idx="186">
                  <c:v>18.690707881165427</c:v>
                </c:pt>
                <c:pt idx="187">
                  <c:v>18.997294108256359</c:v>
                </c:pt>
                <c:pt idx="188">
                  <c:v>18.560442686327523</c:v>
                </c:pt>
                <c:pt idx="189">
                  <c:v>18.845948479356711</c:v>
                </c:pt>
                <c:pt idx="190">
                  <c:v>20.444873811401724</c:v>
                </c:pt>
                <c:pt idx="191">
                  <c:v>19.36847014288589</c:v>
                </c:pt>
                <c:pt idx="192">
                  <c:v>19.946737047447414</c:v>
                </c:pt>
                <c:pt idx="193">
                  <c:v>20.207427671356875</c:v>
                </c:pt>
                <c:pt idx="194">
                  <c:v>20.409924017714051</c:v>
                </c:pt>
                <c:pt idx="195">
                  <c:v>18.234351165760874</c:v>
                </c:pt>
                <c:pt idx="196">
                  <c:v>18.871756363312581</c:v>
                </c:pt>
                <c:pt idx="197">
                  <c:v>17.875953568510692</c:v>
                </c:pt>
                <c:pt idx="198">
                  <c:v>18.909260758771037</c:v>
                </c:pt>
                <c:pt idx="199">
                  <c:v>18.078190435005588</c:v>
                </c:pt>
                <c:pt idx="200">
                  <c:v>17.72753356339242</c:v>
                </c:pt>
                <c:pt idx="201">
                  <c:v>19.838958150925308</c:v>
                </c:pt>
                <c:pt idx="202">
                  <c:v>19.632621717927478</c:v>
                </c:pt>
                <c:pt idx="203">
                  <c:v>20.318300603879898</c:v>
                </c:pt>
                <c:pt idx="204">
                  <c:v>18.83939107881055</c:v>
                </c:pt>
                <c:pt idx="205">
                  <c:v>17.622173047734595</c:v>
                </c:pt>
                <c:pt idx="206">
                  <c:v>18.515990923756689</c:v>
                </c:pt>
                <c:pt idx="207">
                  <c:v>19.545610340937849</c:v>
                </c:pt>
                <c:pt idx="208">
                  <c:v>17.399029496420383</c:v>
                </c:pt>
                <c:pt idx="209">
                  <c:v>18.234351165760874</c:v>
                </c:pt>
                <c:pt idx="210">
                  <c:v>18.603002300746319</c:v>
                </c:pt>
                <c:pt idx="211">
                  <c:v>17.72753356339242</c:v>
                </c:pt>
                <c:pt idx="212">
                  <c:v>18.064005800013632</c:v>
                </c:pt>
                <c:pt idx="213">
                  <c:v>20.199017192848281</c:v>
                </c:pt>
                <c:pt idx="214">
                  <c:v>17.312018119430753</c:v>
                </c:pt>
                <c:pt idx="215">
                  <c:v>19.814447119910959</c:v>
                </c:pt>
                <c:pt idx="216">
                  <c:v>19.580701660749117</c:v>
                </c:pt>
                <c:pt idx="217">
                  <c:v>18.159315979817958</c:v>
                </c:pt>
                <c:pt idx="218">
                  <c:v>17.822843743196746</c:v>
                </c:pt>
                <c:pt idx="219">
                  <c:v>18.03501826314038</c:v>
                </c:pt>
                <c:pt idx="220">
                  <c:v>16.759949537130716</c:v>
                </c:pt>
                <c:pt idx="221">
                  <c:v>18.410630408098864</c:v>
                </c:pt>
                <c:pt idx="222">
                  <c:v>17.504390012078211</c:v>
                </c:pt>
                <c:pt idx="223">
                  <c:v>17.707330856074901</c:v>
                </c:pt>
                <c:pt idx="224">
                  <c:v>17.216707939626428</c:v>
                </c:pt>
                <c:pt idx="225">
                  <c:v>18.064005800013632</c:v>
                </c:pt>
                <c:pt idx="226">
                  <c:v>19.49568316698134</c:v>
                </c:pt>
                <c:pt idx="227">
                  <c:v>18.720785336402702</c:v>
                </c:pt>
                <c:pt idx="228">
                  <c:v>17.216707939626428</c:v>
                </c:pt>
                <c:pt idx="229">
                  <c:v>16.759949537130716</c:v>
                </c:pt>
                <c:pt idx="230">
                  <c:v>19.157844809929085</c:v>
                </c:pt>
                <c:pt idx="231">
                  <c:v>17.785802471516394</c:v>
                </c:pt>
                <c:pt idx="232">
                  <c:v>19.167368691440341</c:v>
                </c:pt>
                <c:pt idx="233">
                  <c:v>17.111347423968603</c:v>
                </c:pt>
                <c:pt idx="234">
                  <c:v>17.686711568872166</c:v>
                </c:pt>
                <c:pt idx="235">
                  <c:v>19.062534630124759</c:v>
                </c:pt>
                <c:pt idx="236">
                  <c:v>17.822843743196746</c:v>
                </c:pt>
                <c:pt idx="237">
                  <c:v>17.893048001869992</c:v>
                </c:pt>
                <c:pt idx="238">
                  <c:v>19.153048637665592</c:v>
                </c:pt>
                <c:pt idx="239">
                  <c:v>18.945409272887346</c:v>
                </c:pt>
                <c:pt idx="240">
                  <c:v>16.90655301132259</c:v>
                </c:pt>
                <c:pt idx="241">
                  <c:v>17.785802471516394</c:v>
                </c:pt>
                <c:pt idx="242">
                  <c:v>17.249497762449419</c:v>
                </c:pt>
                <c:pt idx="243">
                  <c:v>17.312018119430753</c:v>
                </c:pt>
                <c:pt idx="244">
                  <c:v>17.875953568510692</c:v>
                </c:pt>
                <c:pt idx="245">
                  <c:v>18.506858440193419</c:v>
                </c:pt>
                <c:pt idx="246">
                  <c:v>17.453096717690659</c:v>
                </c:pt>
                <c:pt idx="247">
                  <c:v>18.478949652076341</c:v>
                </c:pt>
                <c:pt idx="248">
                  <c:v>17.479072204093921</c:v>
                </c:pt>
                <c:pt idx="249">
                  <c:v>17.98989782785991</c:v>
                </c:pt>
                <c:pt idx="250">
                  <c:v>18.146243898250606</c:v>
                </c:pt>
                <c:pt idx="251">
                  <c:v>17.686711568872166</c:v>
                </c:pt>
                <c:pt idx="252">
                  <c:v>18.064005800013632</c:v>
                </c:pt>
                <c:pt idx="253">
                  <c:v>17.111347423968603</c:v>
                </c:pt>
                <c:pt idx="254">
                  <c:v>17.840862248699423</c:v>
                </c:pt>
                <c:pt idx="255">
                  <c:v>17.766754276545701</c:v>
                </c:pt>
                <c:pt idx="256">
                  <c:v>18.369387449564815</c:v>
                </c:pt>
                <c:pt idx="257">
                  <c:v>17.958645284355807</c:v>
                </c:pt>
                <c:pt idx="258">
                  <c:v>18.58619518242994</c:v>
                </c:pt>
                <c:pt idx="259">
                  <c:v>19.348900046691796</c:v>
                </c:pt>
                <c:pt idx="260">
                  <c:v>17.822843743196746</c:v>
                </c:pt>
                <c:pt idx="261">
                  <c:v>19.204582287780774</c:v>
                </c:pt>
                <c:pt idx="262">
                  <c:v>22.428377499448793</c:v>
                </c:pt>
                <c:pt idx="263">
                  <c:v>21.135375487773246</c:v>
                </c:pt>
                <c:pt idx="264">
                  <c:v>20.007873047439148</c:v>
                </c:pt>
                <c:pt idx="265">
                  <c:v>19.690441288816306</c:v>
                </c:pt>
                <c:pt idx="266">
                  <c:v>23.487507317698363</c:v>
                </c:pt>
                <c:pt idx="267">
                  <c:v>25.241471917554826</c:v>
                </c:pt>
                <c:pt idx="268">
                  <c:v>23.343285960541586</c:v>
                </c:pt>
                <c:pt idx="269">
                  <c:v>23.229036641913719</c:v>
                </c:pt>
                <c:pt idx="270">
                  <c:v>23.115783037441066</c:v>
                </c:pt>
                <c:pt idx="271">
                  <c:v>23.125062580011406</c:v>
                </c:pt>
                <c:pt idx="272">
                  <c:v>22.470202262566144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2-4C50-98B4-047429080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953568"/>
        <c:axId val="915955208"/>
      </c:scatterChart>
      <c:valAx>
        <c:axId val="9159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5955208"/>
        <c:crosses val="autoZero"/>
        <c:crossBetween val="midCat"/>
      </c:valAx>
      <c:valAx>
        <c:axId val="9159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59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Белон ао и ТГК-14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'Все данные'!$P$4:$P$276</c:f>
              <c:numCache>
                <c:formatCode>General</c:formatCode>
                <c:ptCount val="273"/>
                <c:pt idx="0">
                  <c:v>14.832044735596776</c:v>
                </c:pt>
                <c:pt idx="1">
                  <c:v>13.874345343685167</c:v>
                </c:pt>
                <c:pt idx="2">
                  <c:v>14.779104634954296</c:v>
                </c:pt>
                <c:pt idx="3">
                  <c:v>15.126758044761253</c:v>
                </c:pt>
                <c:pt idx="4">
                  <c:v>15.154503645966152</c:v>
                </c:pt>
                <c:pt idx="5">
                  <c:v>15.218317827458378</c:v>
                </c:pt>
                <c:pt idx="6">
                  <c:v>15.407395311150784</c:v>
                </c:pt>
                <c:pt idx="7">
                  <c:v>14.662494083239087</c:v>
                </c:pt>
                <c:pt idx="8">
                  <c:v>15.379092995811922</c:v>
                </c:pt>
                <c:pt idx="9">
                  <c:v>15.590734058552229</c:v>
                </c:pt>
                <c:pt idx="10">
                  <c:v>15.033800382885003</c:v>
                </c:pt>
                <c:pt idx="11">
                  <c:v>13.978224468452021</c:v>
                </c:pt>
                <c:pt idx="12">
                  <c:v>13.671986547878232</c:v>
                </c:pt>
                <c:pt idx="13">
                  <c:v>14.262373494768367</c:v>
                </c:pt>
                <c:pt idx="14">
                  <c:v>14.005882952947939</c:v>
                </c:pt>
                <c:pt idx="15">
                  <c:v>13.643654051018084</c:v>
                </c:pt>
                <c:pt idx="16">
                  <c:v>13.475833190394113</c:v>
                </c:pt>
                <c:pt idx="17">
                  <c:v>13.257243859598146</c:v>
                </c:pt>
                <c:pt idx="18">
                  <c:v>14.049317057446737</c:v>
                </c:pt>
                <c:pt idx="19">
                  <c:v>12.684168444673245</c:v>
                </c:pt>
                <c:pt idx="20">
                  <c:v>14.217636764806924</c:v>
                </c:pt>
                <c:pt idx="21">
                  <c:v>12.380865935903337</c:v>
                </c:pt>
                <c:pt idx="22">
                  <c:v>13.043752976822418</c:v>
                </c:pt>
                <c:pt idx="23">
                  <c:v>12.755060730390513</c:v>
                </c:pt>
                <c:pt idx="24">
                  <c:v>12.323411137947407</c:v>
                </c:pt>
                <c:pt idx="25">
                  <c:v>12.891943417119343</c:v>
                </c:pt>
                <c:pt idx="26">
                  <c:v>13.359646492272258</c:v>
                </c:pt>
                <c:pt idx="27">
                  <c:v>13.612659709917827</c:v>
                </c:pt>
                <c:pt idx="28">
                  <c:v>12.606525211814795</c:v>
                </c:pt>
                <c:pt idx="29">
                  <c:v>12.593373783010668</c:v>
                </c:pt>
                <c:pt idx="30">
                  <c:v>12.527431244341338</c:v>
                </c:pt>
                <c:pt idx="31">
                  <c:v>12.735818154148676</c:v>
                </c:pt>
                <c:pt idx="32">
                  <c:v>13.235513475336985</c:v>
                </c:pt>
                <c:pt idx="33">
                  <c:v>12.825842356285344</c:v>
                </c:pt>
                <c:pt idx="34">
                  <c:v>13.654872212001461</c:v>
                </c:pt>
                <c:pt idx="35">
                  <c:v>12.904953357937879</c:v>
                </c:pt>
                <c:pt idx="36">
                  <c:v>12.277462641616847</c:v>
                </c:pt>
                <c:pt idx="37">
                  <c:v>13.625197151240767</c:v>
                </c:pt>
                <c:pt idx="38">
                  <c:v>13.053656179394538</c:v>
                </c:pt>
                <c:pt idx="39">
                  <c:v>13.236941282111763</c:v>
                </c:pt>
                <c:pt idx="40">
                  <c:v>13.197470849891134</c:v>
                </c:pt>
                <c:pt idx="41">
                  <c:v>12.672319225898198</c:v>
                </c:pt>
                <c:pt idx="42">
                  <c:v>13.389638640078447</c:v>
                </c:pt>
                <c:pt idx="43">
                  <c:v>13.783710245414476</c:v>
                </c:pt>
                <c:pt idx="44">
                  <c:v>14.01280282568805</c:v>
                </c:pt>
                <c:pt idx="45">
                  <c:v>14.416268289230873</c:v>
                </c:pt>
                <c:pt idx="46">
                  <c:v>13.643772794709964</c:v>
                </c:pt>
                <c:pt idx="47">
                  <c:v>13.16292933915099</c:v>
                </c:pt>
                <c:pt idx="48">
                  <c:v>12.535016615730594</c:v>
                </c:pt>
                <c:pt idx="49">
                  <c:v>13.358541606988995</c:v>
                </c:pt>
                <c:pt idx="50">
                  <c:v>12.643359365961294</c:v>
                </c:pt>
                <c:pt idx="51">
                  <c:v>12.66349749256905</c:v>
                </c:pt>
                <c:pt idx="52">
                  <c:v>15.61908330814452</c:v>
                </c:pt>
                <c:pt idx="53">
                  <c:v>16.903156340069785</c:v>
                </c:pt>
                <c:pt idx="54">
                  <c:v>14.933664001839219</c:v>
                </c:pt>
                <c:pt idx="55">
                  <c:v>14.307764796144829</c:v>
                </c:pt>
                <c:pt idx="56">
                  <c:v>13.203205765248429</c:v>
                </c:pt>
                <c:pt idx="57">
                  <c:v>13.021437458814368</c:v>
                </c:pt>
                <c:pt idx="58">
                  <c:v>13.379637787434683</c:v>
                </c:pt>
                <c:pt idx="59">
                  <c:v>12.372857463174999</c:v>
                </c:pt>
                <c:pt idx="60">
                  <c:v>13.165614419398644</c:v>
                </c:pt>
                <c:pt idx="61">
                  <c:v>14.722962341171225</c:v>
                </c:pt>
                <c:pt idx="62">
                  <c:v>14.020571601727719</c:v>
                </c:pt>
                <c:pt idx="63">
                  <c:v>13.359173119482353</c:v>
                </c:pt>
                <c:pt idx="64">
                  <c:v>12.420377248177179</c:v>
                </c:pt>
                <c:pt idx="65">
                  <c:v>15.489049395804898</c:v>
                </c:pt>
                <c:pt idx="66">
                  <c:v>14.73798214891351</c:v>
                </c:pt>
                <c:pt idx="67">
                  <c:v>13.810799478234156</c:v>
                </c:pt>
                <c:pt idx="68">
                  <c:v>13.806167042961121</c:v>
                </c:pt>
                <c:pt idx="69">
                  <c:v>14.28244698816054</c:v>
                </c:pt>
                <c:pt idx="70">
                  <c:v>13.005829561148378</c:v>
                </c:pt>
                <c:pt idx="71">
                  <c:v>12.729913206373659</c:v>
                </c:pt>
                <c:pt idx="72">
                  <c:v>12.123234367221169</c:v>
                </c:pt>
                <c:pt idx="73">
                  <c:v>13.104810218156739</c:v>
                </c:pt>
                <c:pt idx="74">
                  <c:v>11.908340237224891</c:v>
                </c:pt>
                <c:pt idx="75">
                  <c:v>12.388810782209344</c:v>
                </c:pt>
                <c:pt idx="76">
                  <c:v>12.717697949466729</c:v>
                </c:pt>
                <c:pt idx="77">
                  <c:v>12.442724546869176</c:v>
                </c:pt>
                <c:pt idx="78">
                  <c:v>13.007625699933905</c:v>
                </c:pt>
                <c:pt idx="79">
                  <c:v>13.814309837387755</c:v>
                </c:pt>
                <c:pt idx="80">
                  <c:v>13.277313737402151</c:v>
                </c:pt>
                <c:pt idx="81">
                  <c:v>14.475204362265</c:v>
                </c:pt>
                <c:pt idx="82">
                  <c:v>12.174065849395086</c:v>
                </c:pt>
                <c:pt idx="83">
                  <c:v>12.863592648446968</c:v>
                </c:pt>
                <c:pt idx="84">
                  <c:v>13.816709838539756</c:v>
                </c:pt>
                <c:pt idx="85">
                  <c:v>14.131269752987945</c:v>
                </c:pt>
                <c:pt idx="86">
                  <c:v>14.066269276311457</c:v>
                </c:pt>
                <c:pt idx="87">
                  <c:v>15.204999809980684</c:v>
                </c:pt>
                <c:pt idx="88">
                  <c:v>14.101516226035111</c:v>
                </c:pt>
                <c:pt idx="89">
                  <c:v>13.738521516436139</c:v>
                </c:pt>
                <c:pt idx="90">
                  <c:v>14.733919045809431</c:v>
                </c:pt>
                <c:pt idx="91">
                  <c:v>13.578014500425663</c:v>
                </c:pt>
                <c:pt idx="92">
                  <c:v>14.559065641068065</c:v>
                </c:pt>
                <c:pt idx="93">
                  <c:v>14.172555433469887</c:v>
                </c:pt>
                <c:pt idx="94">
                  <c:v>16.028247526931001</c:v>
                </c:pt>
                <c:pt idx="95">
                  <c:v>13.844098014816186</c:v>
                </c:pt>
                <c:pt idx="96">
                  <c:v>15.152509627359287</c:v>
                </c:pt>
                <c:pt idx="97">
                  <c:v>15.433531530328848</c:v>
                </c:pt>
                <c:pt idx="98">
                  <c:v>14.424025347683516</c:v>
                </c:pt>
                <c:pt idx="99">
                  <c:v>13.792958153493762</c:v>
                </c:pt>
                <c:pt idx="100">
                  <c:v>13.851263727670093</c:v>
                </c:pt>
                <c:pt idx="101">
                  <c:v>14.682274854688028</c:v>
                </c:pt>
                <c:pt idx="102">
                  <c:v>14.174093680172309</c:v>
                </c:pt>
                <c:pt idx="103">
                  <c:v>13.23515620487945</c:v>
                </c:pt>
                <c:pt idx="104">
                  <c:v>12.738757603649058</c:v>
                </c:pt>
                <c:pt idx="105">
                  <c:v>13.555184215522349</c:v>
                </c:pt>
                <c:pt idx="106">
                  <c:v>13.729843731207183</c:v>
                </c:pt>
                <c:pt idx="107">
                  <c:v>13.901045846070536</c:v>
                </c:pt>
                <c:pt idx="108">
                  <c:v>13.655693856510389</c:v>
                </c:pt>
                <c:pt idx="109">
                  <c:v>14.410879515605515</c:v>
                </c:pt>
                <c:pt idx="110">
                  <c:v>14.511254364371485</c:v>
                </c:pt>
                <c:pt idx="111">
                  <c:v>13.084661510220318</c:v>
                </c:pt>
                <c:pt idx="112">
                  <c:v>13.618643729728284</c:v>
                </c:pt>
                <c:pt idx="113">
                  <c:v>13.28804729304526</c:v>
                </c:pt>
                <c:pt idx="114">
                  <c:v>13.375609272534982</c:v>
                </c:pt>
                <c:pt idx="115">
                  <c:v>13.947240328642168</c:v>
                </c:pt>
                <c:pt idx="116">
                  <c:v>13.389179257174725</c:v>
                </c:pt>
                <c:pt idx="117">
                  <c:v>13.841178304712852</c:v>
                </c:pt>
                <c:pt idx="118">
                  <c:v>13.805056100060416</c:v>
                </c:pt>
                <c:pt idx="119">
                  <c:v>15.643055358995118</c:v>
                </c:pt>
                <c:pt idx="120">
                  <c:v>13.623259870092435</c:v>
                </c:pt>
                <c:pt idx="121">
                  <c:v>13.942847806425469</c:v>
                </c:pt>
                <c:pt idx="122">
                  <c:v>11.887243844081556</c:v>
                </c:pt>
                <c:pt idx="123">
                  <c:v>12.990887014615943</c:v>
                </c:pt>
                <c:pt idx="124">
                  <c:v>13.736575569876132</c:v>
                </c:pt>
                <c:pt idx="125">
                  <c:v>13.688245206918397</c:v>
                </c:pt>
                <c:pt idx="126">
                  <c:v>13.786493608893782</c:v>
                </c:pt>
                <c:pt idx="127">
                  <c:v>12.392967064169262</c:v>
                </c:pt>
                <c:pt idx="128">
                  <c:v>13.555184215522349</c:v>
                </c:pt>
                <c:pt idx="129">
                  <c:v>13.680950064568579</c:v>
                </c:pt>
                <c:pt idx="130">
                  <c:v>14.15319634365115</c:v>
                </c:pt>
                <c:pt idx="131">
                  <c:v>14.080256599132998</c:v>
                </c:pt>
                <c:pt idx="132">
                  <c:v>13.570504759792929</c:v>
                </c:pt>
                <c:pt idx="133">
                  <c:v>12.639152920671311</c:v>
                </c:pt>
                <c:pt idx="134">
                  <c:v>13.046777390447733</c:v>
                </c:pt>
                <c:pt idx="135">
                  <c:v>13.386572093670468</c:v>
                </c:pt>
                <c:pt idx="136">
                  <c:v>13.017669306289664</c:v>
                </c:pt>
                <c:pt idx="137">
                  <c:v>12.627739132976346</c:v>
                </c:pt>
                <c:pt idx="138">
                  <c:v>15.570398552416425</c:v>
                </c:pt>
                <c:pt idx="139">
                  <c:v>13.725585850436287</c:v>
                </c:pt>
                <c:pt idx="140">
                  <c:v>13.291261913866142</c:v>
                </c:pt>
                <c:pt idx="141">
                  <c:v>13.197470849891134</c:v>
                </c:pt>
                <c:pt idx="142">
                  <c:v>13.253040701045945</c:v>
                </c:pt>
                <c:pt idx="143">
                  <c:v>12.560945967522278</c:v>
                </c:pt>
                <c:pt idx="144">
                  <c:v>13.457119857242038</c:v>
                </c:pt>
                <c:pt idx="145">
                  <c:v>13.757987371720608</c:v>
                </c:pt>
                <c:pt idx="146">
                  <c:v>13.635426496110512</c:v>
                </c:pt>
                <c:pt idx="147">
                  <c:v>12.5429019612482</c:v>
                </c:pt>
                <c:pt idx="148">
                  <c:v>12.657785004803658</c:v>
                </c:pt>
                <c:pt idx="149">
                  <c:v>13.110493204833841</c:v>
                </c:pt>
                <c:pt idx="150">
                  <c:v>13.237654421739064</c:v>
                </c:pt>
                <c:pt idx="151">
                  <c:v>13.261255376270947</c:v>
                </c:pt>
                <c:pt idx="152">
                  <c:v>13.305018211988404</c:v>
                </c:pt>
                <c:pt idx="153">
                  <c:v>12.896716695872</c:v>
                </c:pt>
                <c:pt idx="154">
                  <c:v>13.389179257174725</c:v>
                </c:pt>
                <c:pt idx="155">
                  <c:v>14.165533425822629</c:v>
                </c:pt>
                <c:pt idx="156">
                  <c:v>12.715597423563116</c:v>
                </c:pt>
                <c:pt idx="157">
                  <c:v>12.542187675503545</c:v>
                </c:pt>
                <c:pt idx="158">
                  <c:v>14.106537031666445</c:v>
                </c:pt>
                <c:pt idx="159">
                  <c:v>15.602441723002356</c:v>
                </c:pt>
                <c:pt idx="160">
                  <c:v>14.470592357717427</c:v>
                </c:pt>
                <c:pt idx="161">
                  <c:v>14.181472246294739</c:v>
                </c:pt>
                <c:pt idx="162">
                  <c:v>13.190395787796156</c:v>
                </c:pt>
                <c:pt idx="163">
                  <c:v>12.665078520566368</c:v>
                </c:pt>
                <c:pt idx="164">
                  <c:v>12.853437633434991</c:v>
                </c:pt>
                <c:pt idx="165">
                  <c:v>13.025852477023484</c:v>
                </c:pt>
                <c:pt idx="166">
                  <c:v>13.675673612776475</c:v>
                </c:pt>
                <c:pt idx="167">
                  <c:v>13.009866346177184</c:v>
                </c:pt>
                <c:pt idx="168">
                  <c:v>13.468220013907182</c:v>
                </c:pt>
                <c:pt idx="169">
                  <c:v>13.511021367196111</c:v>
                </c:pt>
                <c:pt idx="170">
                  <c:v>14.268304445478817</c:v>
                </c:pt>
                <c:pt idx="171">
                  <c:v>12.46612655086448</c:v>
                </c:pt>
                <c:pt idx="172">
                  <c:v>13.041803869545912</c:v>
                </c:pt>
                <c:pt idx="173">
                  <c:v>11.928340903931561</c:v>
                </c:pt>
                <c:pt idx="174">
                  <c:v>12.165250651009918</c:v>
                </c:pt>
                <c:pt idx="175">
                  <c:v>12.154252896800378</c:v>
                </c:pt>
                <c:pt idx="176">
                  <c:v>12.81746732421786</c:v>
                </c:pt>
                <c:pt idx="177">
                  <c:v>12.300928176542852</c:v>
                </c:pt>
                <c:pt idx="178">
                  <c:v>12.698326883710729</c:v>
                </c:pt>
                <c:pt idx="179">
                  <c:v>11.393015168297671</c:v>
                </c:pt>
                <c:pt idx="180">
                  <c:v>12.085598492062299</c:v>
                </c:pt>
                <c:pt idx="181">
                  <c:v>14.135998582141232</c:v>
                </c:pt>
                <c:pt idx="182">
                  <c:v>14.211261973884799</c:v>
                </c:pt>
                <c:pt idx="183">
                  <c:v>12.98033887737491</c:v>
                </c:pt>
                <c:pt idx="184">
                  <c:v>14.3783781957573</c:v>
                </c:pt>
                <c:pt idx="185">
                  <c:v>12.883344476931828</c:v>
                </c:pt>
                <c:pt idx="186">
                  <c:v>12.066235700342375</c:v>
                </c:pt>
                <c:pt idx="187">
                  <c:v>13.397719800165472</c:v>
                </c:pt>
                <c:pt idx="188">
                  <c:v>11.793582922485045</c:v>
                </c:pt>
                <c:pt idx="189">
                  <c:v>12.768541502448002</c:v>
                </c:pt>
                <c:pt idx="190">
                  <c:v>11.721564330081556</c:v>
                </c:pt>
                <c:pt idx="191">
                  <c:v>11.751942365440728</c:v>
                </c:pt>
                <c:pt idx="192">
                  <c:v>12.73405032811373</c:v>
                </c:pt>
                <c:pt idx="193">
                  <c:v>13.128742984368367</c:v>
                </c:pt>
                <c:pt idx="194">
                  <c:v>13.32350668843887</c:v>
                </c:pt>
                <c:pt idx="195">
                  <c:v>12.411866558509271</c:v>
                </c:pt>
                <c:pt idx="196">
                  <c:v>12.664762514875635</c:v>
                </c:pt>
                <c:pt idx="197">
                  <c:v>13.02121619539937</c:v>
                </c:pt>
                <c:pt idx="198">
                  <c:v>12.873902018105829</c:v>
                </c:pt>
                <c:pt idx="199">
                  <c:v>12.540399725804999</c:v>
                </c:pt>
                <c:pt idx="200">
                  <c:v>12.318954802586846</c:v>
                </c:pt>
                <c:pt idx="201">
                  <c:v>13.952921913787234</c:v>
                </c:pt>
                <c:pt idx="202">
                  <c:v>12.670435394885823</c:v>
                </c:pt>
                <c:pt idx="203">
                  <c:v>12.387143420422476</c:v>
                </c:pt>
                <c:pt idx="204">
                  <c:v>12.973167071042202</c:v>
                </c:pt>
                <c:pt idx="205">
                  <c:v>11.976659481202368</c:v>
                </c:pt>
                <c:pt idx="206">
                  <c:v>12.644972529724576</c:v>
                </c:pt>
                <c:pt idx="207">
                  <c:v>12.414305584108629</c:v>
                </c:pt>
                <c:pt idx="208">
                  <c:v>9.7526646628015445</c:v>
                </c:pt>
                <c:pt idx="209">
                  <c:v>12.289034166244521</c:v>
                </c:pt>
                <c:pt idx="210">
                  <c:v>14.195179111028429</c:v>
                </c:pt>
                <c:pt idx="211">
                  <c:v>12.515026853257494</c:v>
                </c:pt>
                <c:pt idx="212">
                  <c:v>13.736142622580701</c:v>
                </c:pt>
                <c:pt idx="213">
                  <c:v>11.609144322710771</c:v>
                </c:pt>
                <c:pt idx="214">
                  <c:v>13.466378523196271</c:v>
                </c:pt>
                <c:pt idx="215">
                  <c:v>11.932293478247384</c:v>
                </c:pt>
                <c:pt idx="216">
                  <c:v>12.26434155365415</c:v>
                </c:pt>
                <c:pt idx="217">
                  <c:v>13.530491602931978</c:v>
                </c:pt>
                <c:pt idx="218">
                  <c:v>15.12891159356384</c:v>
                </c:pt>
                <c:pt idx="219">
                  <c:v>14.497445111310116</c:v>
                </c:pt>
                <c:pt idx="220">
                  <c:v>14.198048161428733</c:v>
                </c:pt>
                <c:pt idx="221">
                  <c:v>13.774896875078976</c:v>
                </c:pt>
                <c:pt idx="222">
                  <c:v>13.612169633946245</c:v>
                </c:pt>
                <c:pt idx="223">
                  <c:v>14.378093368503103</c:v>
                </c:pt>
                <c:pt idx="224">
                  <c:v>15.418809666438964</c:v>
                </c:pt>
                <c:pt idx="225">
                  <c:v>14.390268269023997</c:v>
                </c:pt>
                <c:pt idx="226">
                  <c:v>13.412642075703376</c:v>
                </c:pt>
                <c:pt idx="227">
                  <c:v>12.810661799108328</c:v>
                </c:pt>
                <c:pt idx="228">
                  <c:v>13.733106731709459</c:v>
                </c:pt>
                <c:pt idx="229">
                  <c:v>12.373703486914124</c:v>
                </c:pt>
                <c:pt idx="230">
                  <c:v>13.360750158131232</c:v>
                </c:pt>
                <c:pt idx="231">
                  <c:v>12.786331044011501</c:v>
                </c:pt>
                <c:pt idx="232">
                  <c:v>13.758410965923701</c:v>
                </c:pt>
                <c:pt idx="233">
                  <c:v>12.995665724358371</c:v>
                </c:pt>
                <c:pt idx="234">
                  <c:v>12.740224094599661</c:v>
                </c:pt>
                <c:pt idx="235">
                  <c:v>12.913369249194538</c:v>
                </c:pt>
                <c:pt idx="236">
                  <c:v>13.375609272534982</c:v>
                </c:pt>
                <c:pt idx="237">
                  <c:v>12.953708011374189</c:v>
                </c:pt>
                <c:pt idx="238">
                  <c:v>12.652999543445933</c:v>
                </c:pt>
                <c:pt idx="239">
                  <c:v>11.872695613816264</c:v>
                </c:pt>
                <c:pt idx="240">
                  <c:v>13.370784735902808</c:v>
                </c:pt>
                <c:pt idx="241">
                  <c:v>12.047662908782533</c:v>
                </c:pt>
                <c:pt idx="242">
                  <c:v>12.851603972148455</c:v>
                </c:pt>
                <c:pt idx="243">
                  <c:v>12.260087233836412</c:v>
                </c:pt>
                <c:pt idx="244">
                  <c:v>12.684788215377932</c:v>
                </c:pt>
                <c:pt idx="245">
                  <c:v>12.961725031441516</c:v>
                </c:pt>
                <c:pt idx="246">
                  <c:v>12.057572637211729</c:v>
                </c:pt>
                <c:pt idx="247">
                  <c:v>12.111212364506214</c:v>
                </c:pt>
                <c:pt idx="248">
                  <c:v>13.207255844422292</c:v>
                </c:pt>
                <c:pt idx="249">
                  <c:v>13.224017031130829</c:v>
                </c:pt>
                <c:pt idx="250">
                  <c:v>12.91386210282699</c:v>
                </c:pt>
                <c:pt idx="251">
                  <c:v>13.076738199378052</c:v>
                </c:pt>
                <c:pt idx="252">
                  <c:v>12.5429019612482</c:v>
                </c:pt>
                <c:pt idx="253">
                  <c:v>13.061763755275399</c:v>
                </c:pt>
                <c:pt idx="254">
                  <c:v>13.269920941761944</c:v>
                </c:pt>
                <c:pt idx="255">
                  <c:v>13.914722208035222</c:v>
                </c:pt>
                <c:pt idx="256">
                  <c:v>13.600087129665203</c:v>
                </c:pt>
                <c:pt idx="257">
                  <c:v>13.749263912145349</c:v>
                </c:pt>
                <c:pt idx="258">
                  <c:v>13.882140640262037</c:v>
                </c:pt>
                <c:pt idx="259">
                  <c:v>13.479198308544426</c:v>
                </c:pt>
                <c:pt idx="260">
                  <c:v>11.766016092652391</c:v>
                </c:pt>
                <c:pt idx="261">
                  <c:v>12.964070798409736</c:v>
                </c:pt>
                <c:pt idx="262">
                  <c:v>12.132426105361874</c:v>
                </c:pt>
                <c:pt idx="263">
                  <c:v>13.079038252665955</c:v>
                </c:pt>
                <c:pt idx="264">
                  <c:v>12.818009770664576</c:v>
                </c:pt>
                <c:pt idx="265">
                  <c:v>17.165288321470893</c:v>
                </c:pt>
                <c:pt idx="266">
                  <c:v>14.273757851511409</c:v>
                </c:pt>
                <c:pt idx="267">
                  <c:v>13.94645109722487</c:v>
                </c:pt>
                <c:pt idx="268">
                  <c:v>13.79060292225809</c:v>
                </c:pt>
                <c:pt idx="269">
                  <c:v>14.876490205158829</c:v>
                </c:pt>
                <c:pt idx="270">
                  <c:v>13.872646749335082</c:v>
                </c:pt>
                <c:pt idx="271">
                  <c:v>14.266904597960838</c:v>
                </c:pt>
                <c:pt idx="272">
                  <c:v>13.20835757057119</c:v>
                </c:pt>
              </c:numCache>
            </c:numRef>
          </c:xVal>
          <c:yVal>
            <c:numRef>
              <c:f>'Все данные'!$Z$4:$Z$276</c:f>
              <c:numCache>
                <c:formatCode>General</c:formatCode>
                <c:ptCount val="273"/>
                <c:pt idx="0">
                  <c:v>14.508657738524219</c:v>
                </c:pt>
                <c:pt idx="1">
                  <c:v>20.498871503730548</c:v>
                </c:pt>
                <c:pt idx="2">
                  <c:v>19.181486572986124</c:v>
                </c:pt>
                <c:pt idx="3">
                  <c:v>20.586299981873253</c:v>
                </c:pt>
                <c:pt idx="4">
                  <c:v>19.804471974854138</c:v>
                </c:pt>
                <c:pt idx="5">
                  <c:v>18.997294108256359</c:v>
                </c:pt>
                <c:pt idx="6">
                  <c:v>19.676296781430139</c:v>
                </c:pt>
                <c:pt idx="7">
                  <c:v>20.176813035537268</c:v>
                </c:pt>
                <c:pt idx="8">
                  <c:v>21.64155457148324</c:v>
                </c:pt>
                <c:pt idx="9">
                  <c:v>19.95539511019053</c:v>
                </c:pt>
                <c:pt idx="10">
                  <c:v>18.643824295266576</c:v>
                </c:pt>
                <c:pt idx="11">
                  <c:v>18.619531602697531</c:v>
                </c:pt>
                <c:pt idx="12">
                  <c:v>18.420680743952367</c:v>
                </c:pt>
                <c:pt idx="13">
                  <c:v>17.98989782785991</c:v>
                </c:pt>
                <c:pt idx="14">
                  <c:v>19.758309933090974</c:v>
                </c:pt>
                <c:pt idx="15">
                  <c:v>17.599700191882537</c:v>
                </c:pt>
                <c:pt idx="16">
                  <c:v>17.7473361906886</c:v>
                </c:pt>
                <c:pt idx="17">
                  <c:v>16.759949537130716</c:v>
                </c:pt>
                <c:pt idx="18">
                  <c:v>16.588099280204055</c:v>
                </c:pt>
                <c:pt idx="19">
                  <c:v>18.525040759276607</c:v>
                </c:pt>
                <c:pt idx="20">
                  <c:v>18.146243898250606</c:v>
                </c:pt>
                <c:pt idx="21">
                  <c:v>17.822843743196746</c:v>
                </c:pt>
                <c:pt idx="22">
                  <c:v>18.03501826314038</c:v>
                </c:pt>
                <c:pt idx="23">
                  <c:v>18.430631074805532</c:v>
                </c:pt>
                <c:pt idx="24">
                  <c:v>19.035866383042599</c:v>
                </c:pt>
                <c:pt idx="25">
                  <c:v>18.845948479356711</c:v>
                </c:pt>
                <c:pt idx="26">
                  <c:v>18.37985874943211</c:v>
                </c:pt>
                <c:pt idx="27">
                  <c:v>17.073607095985757</c:v>
                </c:pt>
                <c:pt idx="28">
                  <c:v>18.997294108256359</c:v>
                </c:pt>
                <c:pt idx="29">
                  <c:v>17.111347423968603</c:v>
                </c:pt>
                <c:pt idx="30">
                  <c:v>19.073005929992057</c:v>
                </c:pt>
                <c:pt idx="31">
                  <c:v>20.016019732006963</c:v>
                </c:pt>
                <c:pt idx="32">
                  <c:v>19.90228528487658</c:v>
                </c:pt>
                <c:pt idx="33">
                  <c:v>19.753046763046701</c:v>
                </c:pt>
                <c:pt idx="34">
                  <c:v>20.055786403135045</c:v>
                </c:pt>
                <c:pt idx="35">
                  <c:v>19.693246339743911</c:v>
                </c:pt>
                <c:pt idx="36">
                  <c:v>17.98989782785991</c:v>
                </c:pt>
                <c:pt idx="37">
                  <c:v>18.390221536467656</c:v>
                </c:pt>
                <c:pt idx="38">
                  <c:v>19.046619174818861</c:v>
                </c:pt>
                <c:pt idx="39">
                  <c:v>17.686711568872166</c:v>
                </c:pt>
                <c:pt idx="40">
                  <c:v>18.659697644422867</c:v>
                </c:pt>
                <c:pt idx="41">
                  <c:v>19.924758140728638</c:v>
                </c:pt>
                <c:pt idx="42">
                  <c:v>20.440902925972232</c:v>
                </c:pt>
                <c:pt idx="43">
                  <c:v>20.05383518300378</c:v>
                </c:pt>
                <c:pt idx="44">
                  <c:v>20.166396274679013</c:v>
                </c:pt>
                <c:pt idx="45">
                  <c:v>21.508080206032179</c:v>
                </c:pt>
                <c:pt idx="46">
                  <c:v>21.97574305033196</c:v>
                </c:pt>
                <c:pt idx="47">
                  <c:v>21.214908641295629</c:v>
                </c:pt>
                <c:pt idx="48">
                  <c:v>21.695180472568563</c:v>
                </c:pt>
                <c:pt idx="49">
                  <c:v>21.069688404420791</c:v>
                </c:pt>
                <c:pt idx="50">
                  <c:v>20.556029917570498</c:v>
                </c:pt>
                <c:pt idx="51">
                  <c:v>18.845948479356711</c:v>
                </c:pt>
                <c:pt idx="52">
                  <c:v>17.453096717690659</c:v>
                </c:pt>
                <c:pt idx="53">
                  <c:v>18.792244300384848</c:v>
                </c:pt>
                <c:pt idx="54">
                  <c:v>19.599335740294013</c:v>
                </c:pt>
                <c:pt idx="55">
                  <c:v>18.997294108256359</c:v>
                </c:pt>
                <c:pt idx="56">
                  <c:v>19.138520537102682</c:v>
                </c:pt>
                <c:pt idx="57">
                  <c:v>19.661949333021997</c:v>
                </c:pt>
                <c:pt idx="58">
                  <c:v>19.073005929992057</c:v>
                </c:pt>
                <c:pt idx="59">
                  <c:v>19.227156609819314</c:v>
                </c:pt>
                <c:pt idx="60">
                  <c:v>20.412656259850927</c:v>
                </c:pt>
                <c:pt idx="61">
                  <c:v>20.407184289972932</c:v>
                </c:pt>
                <c:pt idx="62">
                  <c:v>21.255069867097593</c:v>
                </c:pt>
                <c:pt idx="63">
                  <c:v>19.824323743406868</c:v>
                </c:pt>
                <c:pt idx="64">
                  <c:v>21.902228478268178</c:v>
                </c:pt>
                <c:pt idx="65">
                  <c:v>21.588263274433015</c:v>
                </c:pt>
                <c:pt idx="66">
                  <c:v>20.324279694935957</c:v>
                </c:pt>
                <c:pt idx="67">
                  <c:v>20.007873047439148</c:v>
                </c:pt>
                <c:pt idx="68">
                  <c:v>19.270831673321975</c:v>
                </c:pt>
                <c:pt idx="69">
                  <c:v>22.649847531981912</c:v>
                </c:pt>
                <c:pt idx="70">
                  <c:v>21.176250461022551</c:v>
                </c:pt>
                <c:pt idx="71">
                  <c:v>20.979457242306822</c:v>
                </c:pt>
                <c:pt idx="72">
                  <c:v>19.789320169833534</c:v>
                </c:pt>
                <c:pt idx="73">
                  <c:v>21.455152845822287</c:v>
                </c:pt>
                <c:pt idx="74">
                  <c:v>20.858670473952614</c:v>
                </c:pt>
                <c:pt idx="75">
                  <c:v>20.608976690544285</c:v>
                </c:pt>
                <c:pt idx="76">
                  <c:v>19.760931166570849</c:v>
                </c:pt>
                <c:pt idx="77">
                  <c:v>18.651792464915751</c:v>
                </c:pt>
                <c:pt idx="78">
                  <c:v>21.335202962080814</c:v>
                </c:pt>
                <c:pt idx="79">
                  <c:v>19.283570699099407</c:v>
                </c:pt>
                <c:pt idx="80">
                  <c:v>23.726817459552535</c:v>
                </c:pt>
                <c:pt idx="81">
                  <c:v>24.456712264385473</c:v>
                </c:pt>
                <c:pt idx="82">
                  <c:v>23.129039087736626</c:v>
                </c:pt>
                <c:pt idx="83">
                  <c:v>23.50345063580782</c:v>
                </c:pt>
                <c:pt idx="84">
                  <c:v>23.051518676689035</c:v>
                </c:pt>
                <c:pt idx="85">
                  <c:v>24.350216694438181</c:v>
                </c:pt>
                <c:pt idx="86">
                  <c:v>22.712098629755491</c:v>
                </c:pt>
                <c:pt idx="87">
                  <c:v>23.251551210036357</c:v>
                </c:pt>
                <c:pt idx="88">
                  <c:v>21.11935378324198</c:v>
                </c:pt>
                <c:pt idx="89">
                  <c:v>20.013989274456581</c:v>
                </c:pt>
                <c:pt idx="90">
                  <c:v>22.171595588985756</c:v>
                </c:pt>
                <c:pt idx="91">
                  <c:v>21.149839908264809</c:v>
                </c:pt>
                <c:pt idx="92">
                  <c:v>22.032679153730346</c:v>
                </c:pt>
                <c:pt idx="93">
                  <c:v>19.599335740294013</c:v>
                </c:pt>
                <c:pt idx="94">
                  <c:v>21.666393222774126</c:v>
                </c:pt>
                <c:pt idx="95">
                  <c:v>21.020403068168946</c:v>
                </c:pt>
                <c:pt idx="96">
                  <c:v>21.561811220195715</c:v>
                </c:pt>
                <c:pt idx="97">
                  <c:v>21.094829393378895</c:v>
                </c:pt>
                <c:pt idx="98">
                  <c:v>21.892957707295473</c:v>
                </c:pt>
                <c:pt idx="99">
                  <c:v>21.407876686484069</c:v>
                </c:pt>
                <c:pt idx="100">
                  <c:v>20.574765828627967</c:v>
                </c:pt>
                <c:pt idx="101">
                  <c:v>21.778970624603243</c:v>
                </c:pt>
                <c:pt idx="102">
                  <c:v>22.770958680311665</c:v>
                </c:pt>
                <c:pt idx="103">
                  <c:v>22.872932823515743</c:v>
                </c:pt>
                <c:pt idx="104">
                  <c:v>20.256457098597195</c:v>
                </c:pt>
                <c:pt idx="105">
                  <c:v>21.479387816667746</c:v>
                </c:pt>
                <c:pt idx="106">
                  <c:v>21.309384444747835</c:v>
                </c:pt>
                <c:pt idx="107">
                  <c:v>21.004678296384597</c:v>
                </c:pt>
                <c:pt idx="108">
                  <c:v>20.157631976685426</c:v>
                </c:pt>
                <c:pt idx="109">
                  <c:v>19.806975105072254</c:v>
                </c:pt>
                <c:pt idx="110">
                  <c:v>20.703063129628891</c:v>
                </c:pt>
                <c:pt idx="111">
                  <c:v>20.159390992090604</c:v>
                </c:pt>
                <c:pt idx="112">
                  <c:v>21.490128055328636</c:v>
                </c:pt>
                <c:pt idx="113">
                  <c:v>20.626754936565568</c:v>
                </c:pt>
                <c:pt idx="114">
                  <c:v>20.516241667512084</c:v>
                </c:pt>
                <c:pt idx="115">
                  <c:v>20.220739015995115</c:v>
                </c:pt>
                <c:pt idx="116">
                  <c:v>23.069963504558778</c:v>
                </c:pt>
                <c:pt idx="117">
                  <c:v>19.308572001304821</c:v>
                </c:pt>
                <c:pt idx="118">
                  <c:v>22.180018661714865</c:v>
                </c:pt>
                <c:pt idx="119">
                  <c:v>19.900009971039445</c:v>
                </c:pt>
                <c:pt idx="120">
                  <c:v>22.363038949176584</c:v>
                </c:pt>
                <c:pt idx="121">
                  <c:v>20.248450650703454</c:v>
                </c:pt>
                <c:pt idx="122">
                  <c:v>21.066146069862953</c:v>
                </c:pt>
                <c:pt idx="123">
                  <c:v>21.925336833982751</c:v>
                </c:pt>
                <c:pt idx="124">
                  <c:v>21.740668070188978</c:v>
                </c:pt>
                <c:pt idx="125">
                  <c:v>22.051136277928585</c:v>
                </c:pt>
                <c:pt idx="126">
                  <c:v>19.406497538475129</c:v>
                </c:pt>
                <c:pt idx="127">
                  <c:v>21.805071007298139</c:v>
                </c:pt>
                <c:pt idx="128">
                  <c:v>18.337299135013314</c:v>
                </c:pt>
                <c:pt idx="129">
                  <c:v>19.525937575339142</c:v>
                </c:pt>
                <c:pt idx="130">
                  <c:v>19.492264360232557</c:v>
                </c:pt>
                <c:pt idx="131">
                  <c:v>20.802077017370699</c:v>
                </c:pt>
                <c:pt idx="132">
                  <c:v>20.56309708479359</c:v>
                </c:pt>
                <c:pt idx="133">
                  <c:v>20.508834226234224</c:v>
                </c:pt>
                <c:pt idx="134">
                  <c:v>19.380030965286966</c:v>
                </c:pt>
                <c:pt idx="135">
                  <c:v>20.801152375603483</c:v>
                </c:pt>
                <c:pt idx="136">
                  <c:v>19.707154769790044</c:v>
                </c:pt>
                <c:pt idx="137">
                  <c:v>19.865244013196232</c:v>
                </c:pt>
                <c:pt idx="138">
                  <c:v>19.35284482498281</c:v>
                </c:pt>
                <c:pt idx="139">
                  <c:v>18.627694913336693</c:v>
                </c:pt>
                <c:pt idx="140">
                  <c:v>20.656057087252961</c:v>
                </c:pt>
                <c:pt idx="141">
                  <c:v>21.466630733666975</c:v>
                </c:pt>
                <c:pt idx="142">
                  <c:v>20.270709121304396</c:v>
                </c:pt>
                <c:pt idx="143">
                  <c:v>20.082711106505638</c:v>
                </c:pt>
                <c:pt idx="144">
                  <c:v>19.227156609819314</c:v>
                </c:pt>
                <c:pt idx="145">
                  <c:v>19.391459661110591</c:v>
                </c:pt>
                <c:pt idx="146">
                  <c:v>19.653241005130216</c:v>
                </c:pt>
                <c:pt idx="147">
                  <c:v>18.450239546193909</c:v>
                </c:pt>
                <c:pt idx="148">
                  <c:v>21.766012992773124</c:v>
                </c:pt>
                <c:pt idx="149">
                  <c:v>21.576403753815299</c:v>
                </c:pt>
                <c:pt idx="150">
                  <c:v>21.13736027175263</c:v>
                </c:pt>
                <c:pt idx="151">
                  <c:v>20.386393520303859</c:v>
                </c:pt>
                <c:pt idx="152">
                  <c:v>19.696043544364976</c:v>
                </c:pt>
                <c:pt idx="153">
                  <c:v>18.896914922948739</c:v>
                </c:pt>
                <c:pt idx="154">
                  <c:v>19.953237612050508</c:v>
                </c:pt>
                <c:pt idx="155">
                  <c:v>18.29284737244248</c:v>
                </c:pt>
                <c:pt idx="156">
                  <c:v>18.698312480550644</c:v>
                </c:pt>
                <c:pt idx="157">
                  <c:v>18.735491483792398</c:v>
                </c:pt>
                <c:pt idx="158">
                  <c:v>19.391459661110591</c:v>
                </c:pt>
                <c:pt idx="159">
                  <c:v>18.805943144743011</c:v>
                </c:pt>
                <c:pt idx="160">
                  <c:v>19.95754796355163</c:v>
                </c:pt>
                <c:pt idx="161">
                  <c:v>19.410221937566114</c:v>
                </c:pt>
                <c:pt idx="162">
                  <c:v>18.884414760184505</c:v>
                </c:pt>
                <c:pt idx="163">
                  <c:v>16.705882315860439</c:v>
                </c:pt>
                <c:pt idx="164">
                  <c:v>18.79911717967261</c:v>
                </c:pt>
                <c:pt idx="165">
                  <c:v>18.643824295266576</c:v>
                </c:pt>
                <c:pt idx="166">
                  <c:v>18.48833939242618</c:v>
                </c:pt>
                <c:pt idx="167">
                  <c:v>18.957174114466934</c:v>
                </c:pt>
                <c:pt idx="168">
                  <c:v>19.712664425601016</c:v>
                </c:pt>
                <c:pt idx="169">
                  <c:v>20.346388185690159</c:v>
                </c:pt>
                <c:pt idx="170">
                  <c:v>20.349299395897617</c:v>
                </c:pt>
                <c:pt idx="171">
                  <c:v>19.664835337911132</c:v>
                </c:pt>
                <c:pt idx="172">
                  <c:v>18.951308995014536</c:v>
                </c:pt>
                <c:pt idx="173">
                  <c:v>18.234351165760874</c:v>
                </c:pt>
                <c:pt idx="174">
                  <c:v>17.875953568510692</c:v>
                </c:pt>
                <c:pt idx="175">
                  <c:v>19.98512129045573</c:v>
                </c:pt>
                <c:pt idx="176">
                  <c:v>19.014007589230101</c:v>
                </c:pt>
                <c:pt idx="177">
                  <c:v>19.078200746869161</c:v>
                </c:pt>
                <c:pt idx="178">
                  <c:v>18.469470908121796</c:v>
                </c:pt>
                <c:pt idx="179">
                  <c:v>19.673443712447732</c:v>
                </c:pt>
                <c:pt idx="180">
                  <c:v>20.352202155555577</c:v>
                </c:pt>
                <c:pt idx="181">
                  <c:v>19.87696747689229</c:v>
                </c:pt>
                <c:pt idx="182">
                  <c:v>19.019517245041069</c:v>
                </c:pt>
                <c:pt idx="183">
                  <c:v>18.705859686186027</c:v>
                </c:pt>
                <c:pt idx="184">
                  <c:v>18.915376985788473</c:v>
                </c:pt>
                <c:pt idx="185">
                  <c:v>19.786772397754735</c:v>
                </c:pt>
                <c:pt idx="186">
                  <c:v>18.690707881165427</c:v>
                </c:pt>
                <c:pt idx="187">
                  <c:v>18.997294108256359</c:v>
                </c:pt>
                <c:pt idx="188">
                  <c:v>18.560442686327523</c:v>
                </c:pt>
                <c:pt idx="189">
                  <c:v>18.845948479356711</c:v>
                </c:pt>
                <c:pt idx="190">
                  <c:v>20.444873811401724</c:v>
                </c:pt>
                <c:pt idx="191">
                  <c:v>19.36847014288589</c:v>
                </c:pt>
                <c:pt idx="192">
                  <c:v>19.946737047447414</c:v>
                </c:pt>
                <c:pt idx="193">
                  <c:v>20.207427671356875</c:v>
                </c:pt>
                <c:pt idx="194">
                  <c:v>20.409924017714051</c:v>
                </c:pt>
                <c:pt idx="195">
                  <c:v>18.234351165760874</c:v>
                </c:pt>
                <c:pt idx="196">
                  <c:v>18.871756363312581</c:v>
                </c:pt>
                <c:pt idx="197">
                  <c:v>17.875953568510692</c:v>
                </c:pt>
                <c:pt idx="198">
                  <c:v>18.909260758771037</c:v>
                </c:pt>
                <c:pt idx="199">
                  <c:v>18.078190435005588</c:v>
                </c:pt>
                <c:pt idx="200">
                  <c:v>17.72753356339242</c:v>
                </c:pt>
                <c:pt idx="201">
                  <c:v>19.838958150925308</c:v>
                </c:pt>
                <c:pt idx="202">
                  <c:v>19.632621717927478</c:v>
                </c:pt>
                <c:pt idx="203">
                  <c:v>20.318300603879898</c:v>
                </c:pt>
                <c:pt idx="204">
                  <c:v>18.83939107881055</c:v>
                </c:pt>
                <c:pt idx="205">
                  <c:v>17.622173047734595</c:v>
                </c:pt>
                <c:pt idx="206">
                  <c:v>18.515990923756689</c:v>
                </c:pt>
                <c:pt idx="207">
                  <c:v>19.545610340937849</c:v>
                </c:pt>
                <c:pt idx="208">
                  <c:v>17.399029496420383</c:v>
                </c:pt>
                <c:pt idx="209">
                  <c:v>18.234351165760874</c:v>
                </c:pt>
                <c:pt idx="210">
                  <c:v>18.603002300746319</c:v>
                </c:pt>
                <c:pt idx="211">
                  <c:v>17.72753356339242</c:v>
                </c:pt>
                <c:pt idx="212">
                  <c:v>18.064005800013632</c:v>
                </c:pt>
                <c:pt idx="213">
                  <c:v>20.199017192848281</c:v>
                </c:pt>
                <c:pt idx="214">
                  <c:v>17.312018119430753</c:v>
                </c:pt>
                <c:pt idx="215">
                  <c:v>19.814447119910959</c:v>
                </c:pt>
                <c:pt idx="216">
                  <c:v>19.580701660749117</c:v>
                </c:pt>
                <c:pt idx="217">
                  <c:v>18.159315979817958</c:v>
                </c:pt>
                <c:pt idx="218">
                  <c:v>17.822843743196746</c:v>
                </c:pt>
                <c:pt idx="219">
                  <c:v>18.03501826314038</c:v>
                </c:pt>
                <c:pt idx="220">
                  <c:v>16.759949537130716</c:v>
                </c:pt>
                <c:pt idx="221">
                  <c:v>18.410630408098864</c:v>
                </c:pt>
                <c:pt idx="222">
                  <c:v>17.504390012078211</c:v>
                </c:pt>
                <c:pt idx="223">
                  <c:v>17.707330856074901</c:v>
                </c:pt>
                <c:pt idx="224">
                  <c:v>17.216707939626428</c:v>
                </c:pt>
                <c:pt idx="225">
                  <c:v>18.064005800013632</c:v>
                </c:pt>
                <c:pt idx="226">
                  <c:v>19.49568316698134</c:v>
                </c:pt>
                <c:pt idx="227">
                  <c:v>18.720785336402702</c:v>
                </c:pt>
                <c:pt idx="228">
                  <c:v>17.216707939626428</c:v>
                </c:pt>
                <c:pt idx="229">
                  <c:v>16.759949537130716</c:v>
                </c:pt>
                <c:pt idx="230">
                  <c:v>19.157844809929085</c:v>
                </c:pt>
                <c:pt idx="231">
                  <c:v>17.785802471516394</c:v>
                </c:pt>
                <c:pt idx="232">
                  <c:v>19.167368691440341</c:v>
                </c:pt>
                <c:pt idx="233">
                  <c:v>17.111347423968603</c:v>
                </c:pt>
                <c:pt idx="234">
                  <c:v>17.686711568872166</c:v>
                </c:pt>
                <c:pt idx="235">
                  <c:v>19.062534630124759</c:v>
                </c:pt>
                <c:pt idx="236">
                  <c:v>17.822843743196746</c:v>
                </c:pt>
                <c:pt idx="237">
                  <c:v>17.893048001869992</c:v>
                </c:pt>
                <c:pt idx="238">
                  <c:v>19.153048637665592</c:v>
                </c:pt>
                <c:pt idx="239">
                  <c:v>18.945409272887346</c:v>
                </c:pt>
                <c:pt idx="240">
                  <c:v>16.90655301132259</c:v>
                </c:pt>
                <c:pt idx="241">
                  <c:v>17.785802471516394</c:v>
                </c:pt>
                <c:pt idx="242">
                  <c:v>17.249497762449419</c:v>
                </c:pt>
                <c:pt idx="243">
                  <c:v>17.312018119430753</c:v>
                </c:pt>
                <c:pt idx="244">
                  <c:v>17.875953568510692</c:v>
                </c:pt>
                <c:pt idx="245">
                  <c:v>18.506858440193419</c:v>
                </c:pt>
                <c:pt idx="246">
                  <c:v>17.453096717690659</c:v>
                </c:pt>
                <c:pt idx="247">
                  <c:v>18.478949652076341</c:v>
                </c:pt>
                <c:pt idx="248">
                  <c:v>17.479072204093921</c:v>
                </c:pt>
                <c:pt idx="249">
                  <c:v>17.98989782785991</c:v>
                </c:pt>
                <c:pt idx="250">
                  <c:v>18.146243898250606</c:v>
                </c:pt>
                <c:pt idx="251">
                  <c:v>17.686711568872166</c:v>
                </c:pt>
                <c:pt idx="252">
                  <c:v>18.064005800013632</c:v>
                </c:pt>
                <c:pt idx="253">
                  <c:v>17.111347423968603</c:v>
                </c:pt>
                <c:pt idx="254">
                  <c:v>17.840862248699423</c:v>
                </c:pt>
                <c:pt idx="255">
                  <c:v>17.766754276545701</c:v>
                </c:pt>
                <c:pt idx="256">
                  <c:v>18.369387449564815</c:v>
                </c:pt>
                <c:pt idx="257">
                  <c:v>17.958645284355807</c:v>
                </c:pt>
                <c:pt idx="258">
                  <c:v>18.58619518242994</c:v>
                </c:pt>
                <c:pt idx="259">
                  <c:v>19.348900046691796</c:v>
                </c:pt>
                <c:pt idx="260">
                  <c:v>17.822843743196746</c:v>
                </c:pt>
                <c:pt idx="261">
                  <c:v>19.204582287780774</c:v>
                </c:pt>
                <c:pt idx="262">
                  <c:v>22.428377499448793</c:v>
                </c:pt>
                <c:pt idx="263">
                  <c:v>21.135375487773246</c:v>
                </c:pt>
                <c:pt idx="264">
                  <c:v>20.007873047439148</c:v>
                </c:pt>
                <c:pt idx="265">
                  <c:v>19.690441288816306</c:v>
                </c:pt>
                <c:pt idx="266">
                  <c:v>23.487507317698363</c:v>
                </c:pt>
                <c:pt idx="267">
                  <c:v>25.241471917554826</c:v>
                </c:pt>
                <c:pt idx="268">
                  <c:v>23.343285960541586</c:v>
                </c:pt>
                <c:pt idx="269">
                  <c:v>23.229036641913719</c:v>
                </c:pt>
                <c:pt idx="270">
                  <c:v>23.115783037441066</c:v>
                </c:pt>
                <c:pt idx="271">
                  <c:v>23.125062580011406</c:v>
                </c:pt>
                <c:pt idx="272">
                  <c:v>22.470202262566144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8-4E28-9644-7F69E23B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59176"/>
        <c:axId val="510259504"/>
      </c:scatterChart>
      <c:valAx>
        <c:axId val="51025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259504"/>
        <c:crosses val="autoZero"/>
        <c:crossBetween val="midCat"/>
      </c:valAx>
      <c:valAx>
        <c:axId val="5102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25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Пирсон!$AD$3:$AD$12</c:f>
              <c:strCache>
                <c:ptCount val="10"/>
                <c:pt idx="0">
                  <c:v>-0,053928221</c:v>
                </c:pt>
                <c:pt idx="1">
                  <c:v>-0,038367415</c:v>
                </c:pt>
                <c:pt idx="2">
                  <c:v>-0,022806609</c:v>
                </c:pt>
                <c:pt idx="3">
                  <c:v>-0,007245803</c:v>
                </c:pt>
                <c:pt idx="4">
                  <c:v>0,008315002</c:v>
                </c:pt>
                <c:pt idx="5">
                  <c:v>0,023875808</c:v>
                </c:pt>
                <c:pt idx="6">
                  <c:v>0,039436614</c:v>
                </c:pt>
                <c:pt idx="7">
                  <c:v>0,05499742</c:v>
                </c:pt>
                <c:pt idx="8">
                  <c:v>0,070558225</c:v>
                </c:pt>
                <c:pt idx="9">
                  <c:v>Еще</c:v>
                </c:pt>
              </c:strCache>
            </c:strRef>
          </c:cat>
          <c:val>
            <c:numRef>
              <c:f>Пирсон!$AE$3:$AE$12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19</c:v>
                </c:pt>
                <c:pt idx="3">
                  <c:v>49</c:v>
                </c:pt>
                <c:pt idx="4">
                  <c:v>47</c:v>
                </c:pt>
                <c:pt idx="5">
                  <c:v>30</c:v>
                </c:pt>
                <c:pt idx="6">
                  <c:v>18</c:v>
                </c:pt>
                <c:pt idx="7">
                  <c:v>11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A-4846-9E73-C48CD79A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000552"/>
        <c:axId val="866996944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Пирсон!$AD$3:$AD$12</c:f>
              <c:strCache>
                <c:ptCount val="10"/>
                <c:pt idx="0">
                  <c:v>-0,053928221</c:v>
                </c:pt>
                <c:pt idx="1">
                  <c:v>-0,038367415</c:v>
                </c:pt>
                <c:pt idx="2">
                  <c:v>-0,022806609</c:v>
                </c:pt>
                <c:pt idx="3">
                  <c:v>-0,007245803</c:v>
                </c:pt>
                <c:pt idx="4">
                  <c:v>0,008315002</c:v>
                </c:pt>
                <c:pt idx="5">
                  <c:v>0,023875808</c:v>
                </c:pt>
                <c:pt idx="6">
                  <c:v>0,039436614</c:v>
                </c:pt>
                <c:pt idx="7">
                  <c:v>0,05499742</c:v>
                </c:pt>
                <c:pt idx="8">
                  <c:v>0,070558225</c:v>
                </c:pt>
                <c:pt idx="9">
                  <c:v>Еще</c:v>
                </c:pt>
              </c:strCache>
            </c:strRef>
          </c:cat>
          <c:val>
            <c:numRef>
              <c:f>Пирсон!$AF$3:$AF$12</c:f>
              <c:numCache>
                <c:formatCode>0.00%</c:formatCode>
                <c:ptCount val="10"/>
                <c:pt idx="0">
                  <c:v>3.5353535353535352E-2</c:v>
                </c:pt>
                <c:pt idx="1">
                  <c:v>7.575757575757576E-2</c:v>
                </c:pt>
                <c:pt idx="2">
                  <c:v>0.17171717171717171</c:v>
                </c:pt>
                <c:pt idx="3">
                  <c:v>0.41919191919191917</c:v>
                </c:pt>
                <c:pt idx="4">
                  <c:v>0.65656565656565657</c:v>
                </c:pt>
                <c:pt idx="5">
                  <c:v>0.80808080808080807</c:v>
                </c:pt>
                <c:pt idx="6">
                  <c:v>0.89898989898989901</c:v>
                </c:pt>
                <c:pt idx="7">
                  <c:v>0.95454545454545459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A-4846-9E73-C48CD79A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013344"/>
        <c:axId val="867008096"/>
      </c:lineChart>
      <c:catAx>
        <c:axId val="86700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996944"/>
        <c:crosses val="autoZero"/>
        <c:auto val="1"/>
        <c:lblAlgn val="ctr"/>
        <c:lblOffset val="100"/>
        <c:noMultiLvlLbl val="0"/>
      </c:catAx>
      <c:valAx>
        <c:axId val="86699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000552"/>
        <c:crosses val="autoZero"/>
        <c:crossBetween val="between"/>
      </c:valAx>
      <c:valAx>
        <c:axId val="8670080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67013344"/>
        <c:crosses val="max"/>
        <c:crossBetween val="between"/>
      </c:valAx>
      <c:catAx>
        <c:axId val="86701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70080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Пирсон!$AD$16:$AD$25</c:f>
              <c:strCache>
                <c:ptCount val="10"/>
                <c:pt idx="0">
                  <c:v>-0,056163847</c:v>
                </c:pt>
                <c:pt idx="1">
                  <c:v>-0,039117571</c:v>
                </c:pt>
                <c:pt idx="2">
                  <c:v>-0,022071295</c:v>
                </c:pt>
                <c:pt idx="3">
                  <c:v>-0,005025019</c:v>
                </c:pt>
                <c:pt idx="4">
                  <c:v>0,012021257</c:v>
                </c:pt>
                <c:pt idx="5">
                  <c:v>0,029067533</c:v>
                </c:pt>
                <c:pt idx="6">
                  <c:v>0,046113809</c:v>
                </c:pt>
                <c:pt idx="7">
                  <c:v>0,063160084</c:v>
                </c:pt>
                <c:pt idx="8">
                  <c:v>0,08020636</c:v>
                </c:pt>
                <c:pt idx="9">
                  <c:v>Еще</c:v>
                </c:pt>
              </c:strCache>
            </c:strRef>
          </c:cat>
          <c:val>
            <c:numRef>
              <c:f>Пирсон!$AE$16:$AE$25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21</c:v>
                </c:pt>
                <c:pt idx="3">
                  <c:v>47</c:v>
                </c:pt>
                <c:pt idx="4">
                  <c:v>56</c:v>
                </c:pt>
                <c:pt idx="5">
                  <c:v>34</c:v>
                </c:pt>
                <c:pt idx="6">
                  <c:v>16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9-40DF-A268-B048D87E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007112"/>
        <c:axId val="867016952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Пирсон!$AD$16:$AD$25</c:f>
              <c:strCache>
                <c:ptCount val="10"/>
                <c:pt idx="0">
                  <c:v>-0,056163847</c:v>
                </c:pt>
                <c:pt idx="1">
                  <c:v>-0,039117571</c:v>
                </c:pt>
                <c:pt idx="2">
                  <c:v>-0,022071295</c:v>
                </c:pt>
                <c:pt idx="3">
                  <c:v>-0,005025019</c:v>
                </c:pt>
                <c:pt idx="4">
                  <c:v>0,012021257</c:v>
                </c:pt>
                <c:pt idx="5">
                  <c:v>0,029067533</c:v>
                </c:pt>
                <c:pt idx="6">
                  <c:v>0,046113809</c:v>
                </c:pt>
                <c:pt idx="7">
                  <c:v>0,063160084</c:v>
                </c:pt>
                <c:pt idx="8">
                  <c:v>0,08020636</c:v>
                </c:pt>
                <c:pt idx="9">
                  <c:v>Еще</c:v>
                </c:pt>
              </c:strCache>
            </c:strRef>
          </c:cat>
          <c:val>
            <c:numRef>
              <c:f>Пирсон!$AF$16:$AF$25</c:f>
              <c:numCache>
                <c:formatCode>0.00%</c:formatCode>
                <c:ptCount val="10"/>
                <c:pt idx="0">
                  <c:v>2.5252525252525252E-2</c:v>
                </c:pt>
                <c:pt idx="1">
                  <c:v>7.575757575757576E-2</c:v>
                </c:pt>
                <c:pt idx="2">
                  <c:v>0.18181818181818182</c:v>
                </c:pt>
                <c:pt idx="3">
                  <c:v>0.41919191919191917</c:v>
                </c:pt>
                <c:pt idx="4">
                  <c:v>0.70202020202020199</c:v>
                </c:pt>
                <c:pt idx="5">
                  <c:v>0.8737373737373737</c:v>
                </c:pt>
                <c:pt idx="6">
                  <c:v>0.95454545454545459</c:v>
                </c:pt>
                <c:pt idx="7">
                  <c:v>0.98484848484848486</c:v>
                </c:pt>
                <c:pt idx="8">
                  <c:v>0.99494949494949492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9-40DF-A268-B048D87E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021544"/>
        <c:axId val="867016296"/>
      </c:lineChart>
      <c:catAx>
        <c:axId val="86700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016952"/>
        <c:crosses val="autoZero"/>
        <c:auto val="1"/>
        <c:lblAlgn val="ctr"/>
        <c:lblOffset val="100"/>
        <c:noMultiLvlLbl val="0"/>
      </c:catAx>
      <c:valAx>
        <c:axId val="867016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007112"/>
        <c:crosses val="autoZero"/>
        <c:crossBetween val="between"/>
      </c:valAx>
      <c:valAx>
        <c:axId val="8670162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67021544"/>
        <c:crosses val="max"/>
        <c:crossBetween val="between"/>
      </c:valAx>
      <c:catAx>
        <c:axId val="867021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70162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Пирсон!$AD$29:$AD$38</c:f>
              <c:strCache>
                <c:ptCount val="10"/>
                <c:pt idx="0">
                  <c:v>-0,046608248</c:v>
                </c:pt>
                <c:pt idx="1">
                  <c:v>-0,033013135</c:v>
                </c:pt>
                <c:pt idx="2">
                  <c:v>-0,019418021</c:v>
                </c:pt>
                <c:pt idx="3">
                  <c:v>-0,005822907</c:v>
                </c:pt>
                <c:pt idx="4">
                  <c:v>0,007772207</c:v>
                </c:pt>
                <c:pt idx="5">
                  <c:v>0,02136732</c:v>
                </c:pt>
                <c:pt idx="6">
                  <c:v>0,034962434</c:v>
                </c:pt>
                <c:pt idx="7">
                  <c:v>0,048557548</c:v>
                </c:pt>
                <c:pt idx="8">
                  <c:v>0,062152662</c:v>
                </c:pt>
                <c:pt idx="9">
                  <c:v>Еще</c:v>
                </c:pt>
              </c:strCache>
            </c:strRef>
          </c:cat>
          <c:val>
            <c:numRef>
              <c:f>Пирсон!$AE$29:$AE$38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26</c:v>
                </c:pt>
                <c:pt idx="3">
                  <c:v>48</c:v>
                </c:pt>
                <c:pt idx="4">
                  <c:v>49</c:v>
                </c:pt>
                <c:pt idx="5">
                  <c:v>33</c:v>
                </c:pt>
                <c:pt idx="6">
                  <c:v>13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9-4B74-9AF1-B5F827B7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324456"/>
        <c:axId val="743328720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Пирсон!$AD$29:$AD$38</c:f>
              <c:strCache>
                <c:ptCount val="10"/>
                <c:pt idx="0">
                  <c:v>-0,046608248</c:v>
                </c:pt>
                <c:pt idx="1">
                  <c:v>-0,033013135</c:v>
                </c:pt>
                <c:pt idx="2">
                  <c:v>-0,019418021</c:v>
                </c:pt>
                <c:pt idx="3">
                  <c:v>-0,005822907</c:v>
                </c:pt>
                <c:pt idx="4">
                  <c:v>0,007772207</c:v>
                </c:pt>
                <c:pt idx="5">
                  <c:v>0,02136732</c:v>
                </c:pt>
                <c:pt idx="6">
                  <c:v>0,034962434</c:v>
                </c:pt>
                <c:pt idx="7">
                  <c:v>0,048557548</c:v>
                </c:pt>
                <c:pt idx="8">
                  <c:v>0,062152662</c:v>
                </c:pt>
                <c:pt idx="9">
                  <c:v>Еще</c:v>
                </c:pt>
              </c:strCache>
            </c:strRef>
          </c:cat>
          <c:val>
            <c:numRef>
              <c:f>Пирсон!$AF$29:$AF$38</c:f>
              <c:numCache>
                <c:formatCode>0.00%</c:formatCode>
                <c:ptCount val="10"/>
                <c:pt idx="0">
                  <c:v>4.0404040404040407E-2</c:v>
                </c:pt>
                <c:pt idx="1">
                  <c:v>9.0909090909090912E-2</c:v>
                </c:pt>
                <c:pt idx="2">
                  <c:v>0.22222222222222221</c:v>
                </c:pt>
                <c:pt idx="3">
                  <c:v>0.46464646464646464</c:v>
                </c:pt>
                <c:pt idx="4">
                  <c:v>0.71212121212121215</c:v>
                </c:pt>
                <c:pt idx="5">
                  <c:v>0.87878787878787878</c:v>
                </c:pt>
                <c:pt idx="6">
                  <c:v>0.94444444444444442</c:v>
                </c:pt>
                <c:pt idx="7">
                  <c:v>0.97979797979797978</c:v>
                </c:pt>
                <c:pt idx="8">
                  <c:v>0.99494949494949492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9-4B74-9AF1-B5F827B7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302480"/>
        <c:axId val="743302152"/>
      </c:lineChart>
      <c:catAx>
        <c:axId val="74332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328720"/>
        <c:crosses val="autoZero"/>
        <c:auto val="1"/>
        <c:lblAlgn val="ctr"/>
        <c:lblOffset val="100"/>
        <c:noMultiLvlLbl val="0"/>
      </c:catAx>
      <c:valAx>
        <c:axId val="74332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324456"/>
        <c:crosses val="autoZero"/>
        <c:crossBetween val="between"/>
      </c:valAx>
      <c:valAx>
        <c:axId val="7433021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43302480"/>
        <c:crosses val="max"/>
        <c:crossBetween val="between"/>
      </c:valAx>
      <c:catAx>
        <c:axId val="74330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33021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</a:t>
            </a:r>
            <a:r>
              <a:rPr lang="ru-RU" baseline="0"/>
              <a:t> эмпирическая и нормальная для логдохода Соллерс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Пирсон!$AS$3:$AS$11</c:f>
              <c:numCache>
                <c:formatCode>General</c:formatCode>
                <c:ptCount val="9"/>
                <c:pt idx="0">
                  <c:v>2.2719604598955692</c:v>
                </c:pt>
                <c:pt idx="1">
                  <c:v>2.5965262398806508</c:v>
                </c:pt>
                <c:pt idx="2">
                  <c:v>6.1667498197165456</c:v>
                </c:pt>
                <c:pt idx="3">
                  <c:v>15.903723219268988</c:v>
                </c:pt>
                <c:pt idx="4">
                  <c:v>15.254591659298825</c:v>
                </c:pt>
                <c:pt idx="5">
                  <c:v>9.7369733995524435</c:v>
                </c:pt>
                <c:pt idx="6">
                  <c:v>5.8421840397314639</c:v>
                </c:pt>
                <c:pt idx="7">
                  <c:v>3.5702235798358948</c:v>
                </c:pt>
                <c:pt idx="8">
                  <c:v>2.921092019865732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5-4FC4-B407-F24B88BA47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Пирсон!$AT$3:$AT$11</c:f>
              <c:numCache>
                <c:formatCode>General</c:formatCode>
                <c:ptCount val="9"/>
                <c:pt idx="0">
                  <c:v>1.3046108081914214</c:v>
                </c:pt>
                <c:pt idx="1">
                  <c:v>3.6654575610778077</c:v>
                </c:pt>
                <c:pt idx="2">
                  <c:v>7.6731218596365451</c:v>
                </c:pt>
                <c:pt idx="3">
                  <c:v>11.967754500655527</c:v>
                </c:pt>
                <c:pt idx="4">
                  <c:v>13.90752740867668</c:v>
                </c:pt>
                <c:pt idx="5">
                  <c:v>12.041590491842451</c:v>
                </c:pt>
                <c:pt idx="6">
                  <c:v>7.7680937698615944</c:v>
                </c:pt>
                <c:pt idx="7">
                  <c:v>3.7337199599672628</c:v>
                </c:pt>
                <c:pt idx="8">
                  <c:v>1.3371055763183874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5-4FC4-B407-F24B88BA4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378264"/>
        <c:axId val="868379248"/>
      </c:barChart>
      <c:catAx>
        <c:axId val="86837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8379248"/>
        <c:crosses val="autoZero"/>
        <c:auto val="1"/>
        <c:lblAlgn val="ctr"/>
        <c:lblOffset val="100"/>
        <c:noMultiLvlLbl val="0"/>
      </c:catAx>
      <c:valAx>
        <c:axId val="8683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837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Плотность эмпирическая и нормальная для логдохода Белон-ао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Пирсон!$AS$16:$AS$24</c:f>
              <c:numCache>
                <c:formatCode>General</c:formatCode>
                <c:ptCount val="9"/>
                <c:pt idx="0">
                  <c:v>1.4889299447829789</c:v>
                </c:pt>
                <c:pt idx="1">
                  <c:v>2.9778598895659578</c:v>
                </c:pt>
                <c:pt idx="2">
                  <c:v>6.2535057680885116</c:v>
                </c:pt>
                <c:pt idx="3">
                  <c:v>13.995941480960003</c:v>
                </c:pt>
                <c:pt idx="4">
                  <c:v>16.676015381569364</c:v>
                </c:pt>
                <c:pt idx="5">
                  <c:v>10.124723624524256</c:v>
                </c:pt>
                <c:pt idx="6">
                  <c:v>4.7645758233055329</c:v>
                </c:pt>
                <c:pt idx="7">
                  <c:v>1.7867159337395746</c:v>
                </c:pt>
                <c:pt idx="8">
                  <c:v>0.59557197791319161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3-4212-9EEF-0A0F8F913F7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Пирсон!$AT$16:$AT$24</c:f>
              <c:numCache>
                <c:formatCode>General</c:formatCode>
                <c:ptCount val="9"/>
                <c:pt idx="0">
                  <c:v>0.92692099458680832</c:v>
                </c:pt>
                <c:pt idx="1">
                  <c:v>3.195609483930506</c:v>
                </c:pt>
                <c:pt idx="2">
                  <c:v>7.6059843362438055</c:v>
                </c:pt>
                <c:pt idx="3">
                  <c:v>12.49821222407153</c:v>
                </c:pt>
                <c:pt idx="4">
                  <c:v>14.178526718030028</c:v>
                </c:pt>
                <c:pt idx="5">
                  <c:v>11.104654729850479</c:v>
                </c:pt>
                <c:pt idx="6">
                  <c:v>6.0044019405820102</c:v>
                </c:pt>
                <c:pt idx="7">
                  <c:v>2.2414300823147242</c:v>
                </c:pt>
                <c:pt idx="8">
                  <c:v>0.57765878022987283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3-4212-9EEF-0A0F8F91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153472"/>
        <c:axId val="749154128"/>
      </c:barChart>
      <c:catAx>
        <c:axId val="7491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154128"/>
        <c:crosses val="autoZero"/>
        <c:auto val="1"/>
        <c:lblAlgn val="ctr"/>
        <c:lblOffset val="100"/>
        <c:noMultiLvlLbl val="0"/>
      </c:catAx>
      <c:valAx>
        <c:axId val="7491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1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9180</xdr:colOff>
      <xdr:row>2</xdr:row>
      <xdr:rowOff>5507</xdr:rowOff>
    </xdr:from>
    <xdr:to>
      <xdr:col>37</xdr:col>
      <xdr:colOff>605927</xdr:colOff>
      <xdr:row>17</xdr:row>
      <xdr:rowOff>174433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DFD7C7-CDA7-420A-AAB1-D7EEDB242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13854</xdr:colOff>
      <xdr:row>2</xdr:row>
      <xdr:rowOff>13855</xdr:rowOff>
    </xdr:from>
    <xdr:to>
      <xdr:col>48</xdr:col>
      <xdr:colOff>554182</xdr:colOff>
      <xdr:row>17</xdr:row>
      <xdr:rowOff>55418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6AEA311-CAE7-4C1B-AE43-B1165EC8F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316674</xdr:colOff>
      <xdr:row>2</xdr:row>
      <xdr:rowOff>23751</xdr:rowOff>
    </xdr:from>
    <xdr:to>
      <xdr:col>55</xdr:col>
      <xdr:colOff>275111</xdr:colOff>
      <xdr:row>17</xdr:row>
      <xdr:rowOff>65314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D1024CD-08ED-4210-B5DA-7FC50CED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191985</xdr:colOff>
      <xdr:row>2</xdr:row>
      <xdr:rowOff>3959</xdr:rowOff>
    </xdr:from>
    <xdr:to>
      <xdr:col>63</xdr:col>
      <xdr:colOff>496785</xdr:colOff>
      <xdr:row>17</xdr:row>
      <xdr:rowOff>45522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5E2B9821-DF67-4DA9-9746-C3893F24A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38100</xdr:colOff>
      <xdr:row>2</xdr:row>
      <xdr:rowOff>0</xdr:rowOff>
    </xdr:from>
    <xdr:to>
      <xdr:col>38</xdr:col>
      <xdr:colOff>38100</xdr:colOff>
      <xdr:row>11</xdr:row>
      <xdr:rowOff>182880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35673CA-C0AC-46A9-82E5-8F26E1CDC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7620</xdr:colOff>
      <xdr:row>14</xdr:row>
      <xdr:rowOff>167640</xdr:rowOff>
    </xdr:from>
    <xdr:to>
      <xdr:col>38</xdr:col>
      <xdr:colOff>7620</xdr:colOff>
      <xdr:row>24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8A09533-02DF-475E-AEB7-E5B4BE306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15240</xdr:colOff>
      <xdr:row>28</xdr:row>
      <xdr:rowOff>22860</xdr:rowOff>
    </xdr:from>
    <xdr:to>
      <xdr:col>38</xdr:col>
      <xdr:colOff>15240</xdr:colOff>
      <xdr:row>38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B3AC58-A8CE-4F0E-A2A7-0EAA677A6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22860</xdr:colOff>
      <xdr:row>1</xdr:row>
      <xdr:rowOff>15240</xdr:rowOff>
    </xdr:from>
    <xdr:to>
      <xdr:col>53</xdr:col>
      <xdr:colOff>586740</xdr:colOff>
      <xdr:row>11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A1AD58B-FCEA-4407-B884-0EEDE2F0F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7620</xdr:colOff>
      <xdr:row>14</xdr:row>
      <xdr:rowOff>30480</xdr:rowOff>
    </xdr:from>
    <xdr:to>
      <xdr:col>54</xdr:col>
      <xdr:colOff>0</xdr:colOff>
      <xdr:row>24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126E872-C2D2-47E8-9E77-616716552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7620</xdr:colOff>
      <xdr:row>27</xdr:row>
      <xdr:rowOff>30480</xdr:rowOff>
    </xdr:from>
    <xdr:to>
      <xdr:col>54</xdr:col>
      <xdr:colOff>15240</xdr:colOff>
      <xdr:row>37</xdr:row>
      <xdr:rowOff>7620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A14524E-2DB8-4D73-A08F-8367E5674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15240</xdr:colOff>
      <xdr:row>1</xdr:row>
      <xdr:rowOff>30480</xdr:rowOff>
    </xdr:from>
    <xdr:to>
      <xdr:col>61</xdr:col>
      <xdr:colOff>15240</xdr:colOff>
      <xdr:row>11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98C5AF9-69D6-4BFC-9C0B-0372564F2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7620</xdr:colOff>
      <xdr:row>14</xdr:row>
      <xdr:rowOff>30480</xdr:rowOff>
    </xdr:from>
    <xdr:to>
      <xdr:col>61</xdr:col>
      <xdr:colOff>15240</xdr:colOff>
      <xdr:row>24</xdr:row>
      <xdr:rowOff>15240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3D723DC-96E5-4791-9751-A4E266EF0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601980</xdr:colOff>
      <xdr:row>27</xdr:row>
      <xdr:rowOff>45720</xdr:rowOff>
    </xdr:from>
    <xdr:to>
      <xdr:col>61</xdr:col>
      <xdr:colOff>30480</xdr:colOff>
      <xdr:row>37</xdr:row>
      <xdr:rowOff>30480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6BD6E0D-7DFA-4692-A26C-5B7BA2C39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14654</xdr:colOff>
      <xdr:row>16</xdr:row>
      <xdr:rowOff>35169</xdr:rowOff>
    </xdr:from>
    <xdr:to>
      <xdr:col>40</xdr:col>
      <xdr:colOff>278423</xdr:colOff>
      <xdr:row>31</xdr:row>
      <xdr:rowOff>140677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345462E-51EC-49E9-8EFE-8EF4936AD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278424</xdr:colOff>
      <xdr:row>16</xdr:row>
      <xdr:rowOff>20516</xdr:rowOff>
    </xdr:from>
    <xdr:to>
      <xdr:col>47</xdr:col>
      <xdr:colOff>542193</xdr:colOff>
      <xdr:row>31</xdr:row>
      <xdr:rowOff>126024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C03027-2D3E-42E8-AC6D-177C8485F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542192</xdr:colOff>
      <xdr:row>16</xdr:row>
      <xdr:rowOff>5862</xdr:rowOff>
    </xdr:from>
    <xdr:to>
      <xdr:col>55</xdr:col>
      <xdr:colOff>190500</xdr:colOff>
      <xdr:row>31</xdr:row>
      <xdr:rowOff>111370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E49EF07-2F73-4FFC-A595-C6D5CB534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B6EA17C-3F0E-4C43-BBB1-30D0EA0E0632}" autoFormatId="16" applyNumberFormats="0" applyBorderFormats="0" applyFontFormats="0" applyPatternFormats="0" applyAlignmentFormats="0" applyWidthHeightFormats="0">
  <queryTableRefresh nextId="7">
    <queryTableFields count="4">
      <queryTableField id="1" name="&lt;TICKER&gt;" tableColumnId="1"/>
      <queryTableField id="3" name="&lt;DATE&gt;" tableColumnId="3"/>
      <queryTableField id="5" name="&lt;CLOSE&gt;" tableColumnId="5"/>
      <queryTableField id="6" name="&lt;VOL&gt;" tableColumnId="6"/>
    </queryTableFields>
    <queryTableDeletedFields count="2">
      <deletedField name="&lt;PER&gt;"/>
      <deletedField name="&lt;TIME&gt;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6D040A-5292-4D8C-88DC-AEF7B530391E}" name="mfdexport_1week_01012010_29032020__3" displayName="mfdexport_1week_01012010_29032020__3" ref="A1:D1594" tableType="queryTable" totalsRowShown="0">
  <autoFilter ref="A1:D1594" xr:uid="{A19BDF8B-812C-4ABF-95D1-D05E1A9C75C5}"/>
  <tableColumns count="4">
    <tableColumn id="1" xr3:uid="{DA44DA57-2E80-4044-B92F-1EFA22CCC86B}" uniqueName="1" name="&lt;TICKER&gt;" queryTableFieldId="1" dataDxfId="1"/>
    <tableColumn id="3" xr3:uid="{2085F196-481F-4265-8019-61E6F0845ABE}" uniqueName="3" name="&lt;DATE&gt;" queryTableFieldId="3" dataDxfId="0"/>
    <tableColumn id="5" xr3:uid="{DF6C6166-ACA2-40A7-A5F2-D4A80BCAC51B}" uniqueName="5" name="&lt;CLOSE&gt;" queryTableFieldId="5"/>
    <tableColumn id="6" xr3:uid="{B3573CE0-287D-45C5-8E95-26199178CBD8}" uniqueName="6" name="&lt;VOL&gt;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1B82-2188-4BE8-A626-19D1C9F09A9D}">
  <dimension ref="A1:D1594"/>
  <sheetViews>
    <sheetView topLeftCell="A1076" workbookViewId="0">
      <selection activeCell="J1069" sqref="J1069"/>
    </sheetView>
  </sheetViews>
  <sheetFormatPr defaultRowHeight="14.4" x14ac:dyDescent="0.3"/>
  <cols>
    <col min="1" max="1" width="11.109375" bestFit="1" customWidth="1"/>
    <col min="2" max="2" width="10.109375" bestFit="1" customWidth="1"/>
    <col min="3" max="3" width="10.5546875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2">
        <v>40189</v>
      </c>
      <c r="C2">
        <v>3.5000000000000001E-3</v>
      </c>
      <c r="D2">
        <v>5205210000</v>
      </c>
    </row>
    <row r="3" spans="1:4" x14ac:dyDescent="0.3">
      <c r="A3" s="1" t="s">
        <v>4</v>
      </c>
      <c r="B3" s="2">
        <v>40196</v>
      </c>
      <c r="C3">
        <v>3.5000000000000001E-3</v>
      </c>
      <c r="D3">
        <v>4755156000</v>
      </c>
    </row>
    <row r="4" spans="1:4" x14ac:dyDescent="0.3">
      <c r="A4" s="1" t="s">
        <v>4</v>
      </c>
      <c r="B4" s="2">
        <v>40203</v>
      </c>
      <c r="C4">
        <v>3.5999999999999999E-3</v>
      </c>
      <c r="D4">
        <v>4459242000</v>
      </c>
    </row>
    <row r="5" spans="1:4" x14ac:dyDescent="0.3">
      <c r="A5" s="1" t="s">
        <v>4</v>
      </c>
      <c r="B5" s="2">
        <v>40210</v>
      </c>
      <c r="C5">
        <v>3.8E-3</v>
      </c>
      <c r="D5">
        <v>12036013000</v>
      </c>
    </row>
    <row r="6" spans="1:4" x14ac:dyDescent="0.3">
      <c r="A6" s="1" t="s">
        <v>4</v>
      </c>
      <c r="B6" s="2">
        <v>40217</v>
      </c>
      <c r="C6">
        <v>3.7000000000000002E-3</v>
      </c>
      <c r="D6">
        <v>6017676000</v>
      </c>
    </row>
    <row r="7" spans="1:4" x14ac:dyDescent="0.3">
      <c r="A7" s="1" t="s">
        <v>4</v>
      </c>
      <c r="B7" s="2">
        <v>40224</v>
      </c>
      <c r="C7">
        <v>3.8E-3</v>
      </c>
      <c r="D7">
        <v>4900884000</v>
      </c>
    </row>
    <row r="8" spans="1:4" x14ac:dyDescent="0.3">
      <c r="A8" s="1" t="s">
        <v>4</v>
      </c>
      <c r="B8" s="2">
        <v>40231</v>
      </c>
      <c r="C8">
        <v>3.8E-3</v>
      </c>
      <c r="D8">
        <v>2144203000</v>
      </c>
    </row>
    <row r="9" spans="1:4" x14ac:dyDescent="0.3">
      <c r="A9" s="1" t="s">
        <v>4</v>
      </c>
      <c r="B9" s="2">
        <v>40238</v>
      </c>
      <c r="C9">
        <v>4.1999999999999997E-3</v>
      </c>
      <c r="D9">
        <v>8218545000</v>
      </c>
    </row>
    <row r="10" spans="1:4" x14ac:dyDescent="0.3">
      <c r="A10" s="1" t="s">
        <v>4</v>
      </c>
      <c r="B10" s="2">
        <v>40245</v>
      </c>
      <c r="C10">
        <v>4.7999999999999996E-3</v>
      </c>
      <c r="D10">
        <v>22589532000</v>
      </c>
    </row>
    <row r="11" spans="1:4" x14ac:dyDescent="0.3">
      <c r="A11" s="1" t="s">
        <v>4</v>
      </c>
      <c r="B11" s="2">
        <v>40252</v>
      </c>
      <c r="C11">
        <v>5.0000000000000001E-3</v>
      </c>
      <c r="D11">
        <v>13819534000</v>
      </c>
    </row>
    <row r="12" spans="1:4" x14ac:dyDescent="0.3">
      <c r="A12" s="1" t="s">
        <v>4</v>
      </c>
      <c r="B12" s="2">
        <v>40259</v>
      </c>
      <c r="C12">
        <v>5.0000000000000001E-3</v>
      </c>
      <c r="D12">
        <v>2308221000</v>
      </c>
    </row>
    <row r="13" spans="1:4" x14ac:dyDescent="0.3">
      <c r="A13" s="1" t="s">
        <v>4</v>
      </c>
      <c r="B13" s="2">
        <v>40266</v>
      </c>
      <c r="C13">
        <v>5.4000000000000003E-3</v>
      </c>
      <c r="D13">
        <v>9510945000</v>
      </c>
    </row>
    <row r="14" spans="1:4" x14ac:dyDescent="0.3">
      <c r="A14" s="1" t="s">
        <v>4</v>
      </c>
      <c r="B14" s="2">
        <v>40273</v>
      </c>
      <c r="C14">
        <v>5.4999999999999997E-3</v>
      </c>
      <c r="D14">
        <v>20495596000</v>
      </c>
    </row>
    <row r="15" spans="1:4" x14ac:dyDescent="0.3">
      <c r="A15" s="1" t="s">
        <v>4</v>
      </c>
      <c r="B15" s="2">
        <v>40280</v>
      </c>
      <c r="C15">
        <v>4.8999999999999998E-3</v>
      </c>
      <c r="D15">
        <v>10650297000</v>
      </c>
    </row>
    <row r="16" spans="1:4" x14ac:dyDescent="0.3">
      <c r="A16" s="1" t="s">
        <v>4</v>
      </c>
      <c r="B16" s="2">
        <v>40287</v>
      </c>
      <c r="C16">
        <v>5.4000000000000003E-3</v>
      </c>
      <c r="D16">
        <v>11556545000</v>
      </c>
    </row>
    <row r="17" spans="1:4" x14ac:dyDescent="0.3">
      <c r="A17" s="1" t="s">
        <v>4</v>
      </c>
      <c r="B17" s="2">
        <v>40294</v>
      </c>
      <c r="C17">
        <v>5.1999999999999998E-3</v>
      </c>
      <c r="D17">
        <v>4546348000</v>
      </c>
    </row>
    <row r="18" spans="1:4" x14ac:dyDescent="0.3">
      <c r="A18" s="1" t="s">
        <v>4</v>
      </c>
      <c r="B18" s="2">
        <v>40301</v>
      </c>
      <c r="C18">
        <v>4.3E-3</v>
      </c>
      <c r="D18">
        <v>4747225000</v>
      </c>
    </row>
    <row r="19" spans="1:4" x14ac:dyDescent="0.3">
      <c r="A19" s="1" t="s">
        <v>4</v>
      </c>
      <c r="B19" s="2">
        <v>40308</v>
      </c>
      <c r="C19">
        <v>4.5999999999999999E-3</v>
      </c>
      <c r="D19">
        <v>4043252000</v>
      </c>
    </row>
    <row r="20" spans="1:4" x14ac:dyDescent="0.3">
      <c r="A20" s="1" t="s">
        <v>4</v>
      </c>
      <c r="B20" s="2">
        <v>40315</v>
      </c>
      <c r="C20">
        <v>4.1000000000000003E-3</v>
      </c>
      <c r="D20">
        <v>4927914000</v>
      </c>
    </row>
    <row r="21" spans="1:4" x14ac:dyDescent="0.3">
      <c r="A21" s="1" t="s">
        <v>4</v>
      </c>
      <c r="B21" s="2">
        <v>40322</v>
      </c>
      <c r="C21">
        <v>4.4000000000000003E-3</v>
      </c>
      <c r="D21">
        <v>4223099000</v>
      </c>
    </row>
    <row r="22" spans="1:4" x14ac:dyDescent="0.3">
      <c r="A22" s="1" t="s">
        <v>4</v>
      </c>
      <c r="B22" s="2">
        <v>40329</v>
      </c>
      <c r="C22">
        <v>4.4000000000000003E-3</v>
      </c>
      <c r="D22">
        <v>3495286000</v>
      </c>
    </row>
    <row r="23" spans="1:4" x14ac:dyDescent="0.3">
      <c r="A23" s="1" t="s">
        <v>4</v>
      </c>
      <c r="B23" s="2">
        <v>40336</v>
      </c>
      <c r="C23">
        <v>4.4000000000000003E-3</v>
      </c>
      <c r="D23">
        <v>2763456000</v>
      </c>
    </row>
    <row r="24" spans="1:4" x14ac:dyDescent="0.3">
      <c r="A24" s="1" t="s">
        <v>4</v>
      </c>
      <c r="B24" s="2">
        <v>40343</v>
      </c>
      <c r="C24">
        <v>4.4000000000000003E-3</v>
      </c>
      <c r="D24">
        <v>2103823000</v>
      </c>
    </row>
    <row r="25" spans="1:4" x14ac:dyDescent="0.3">
      <c r="A25" s="1" t="s">
        <v>4</v>
      </c>
      <c r="B25" s="2">
        <v>40350</v>
      </c>
      <c r="C25">
        <v>4.1000000000000003E-3</v>
      </c>
      <c r="D25">
        <v>7272815000</v>
      </c>
    </row>
    <row r="26" spans="1:4" x14ac:dyDescent="0.3">
      <c r="A26" s="1" t="s">
        <v>4</v>
      </c>
      <c r="B26" s="2">
        <v>40357</v>
      </c>
      <c r="C26">
        <v>3.7000000000000002E-3</v>
      </c>
      <c r="D26">
        <v>4108427000</v>
      </c>
    </row>
    <row r="27" spans="1:4" x14ac:dyDescent="0.3">
      <c r="A27" s="1" t="s">
        <v>4</v>
      </c>
      <c r="B27" s="2">
        <v>40364</v>
      </c>
      <c r="C27">
        <v>3.8E-3</v>
      </c>
      <c r="D27">
        <v>2453982000</v>
      </c>
    </row>
    <row r="28" spans="1:4" x14ac:dyDescent="0.3">
      <c r="A28" s="1" t="s">
        <v>4</v>
      </c>
      <c r="B28" s="2">
        <v>40371</v>
      </c>
      <c r="C28">
        <v>3.7000000000000002E-3</v>
      </c>
      <c r="D28">
        <v>3038150000</v>
      </c>
    </row>
    <row r="29" spans="1:4" x14ac:dyDescent="0.3">
      <c r="A29" s="1" t="s">
        <v>4</v>
      </c>
      <c r="B29" s="2">
        <v>40378</v>
      </c>
      <c r="C29">
        <v>3.7000000000000002E-3</v>
      </c>
      <c r="D29">
        <v>1943534000</v>
      </c>
    </row>
    <row r="30" spans="1:4" x14ac:dyDescent="0.3">
      <c r="A30" s="1" t="s">
        <v>4</v>
      </c>
      <c r="B30" s="2">
        <v>40385</v>
      </c>
      <c r="C30">
        <v>3.8E-3</v>
      </c>
      <c r="D30">
        <v>3478507000</v>
      </c>
    </row>
    <row r="31" spans="1:4" x14ac:dyDescent="0.3">
      <c r="A31" s="1" t="s">
        <v>4</v>
      </c>
      <c r="B31" s="2">
        <v>40392</v>
      </c>
      <c r="C31">
        <v>4.1999999999999997E-3</v>
      </c>
      <c r="D31">
        <v>9368186000</v>
      </c>
    </row>
    <row r="32" spans="1:4" x14ac:dyDescent="0.3">
      <c r="A32" s="1" t="s">
        <v>4</v>
      </c>
      <c r="B32" s="2">
        <v>40399</v>
      </c>
      <c r="C32">
        <v>4.1999999999999997E-3</v>
      </c>
      <c r="D32">
        <v>2962876000</v>
      </c>
    </row>
    <row r="33" spans="1:4" x14ac:dyDescent="0.3">
      <c r="A33" s="1" t="s">
        <v>4</v>
      </c>
      <c r="B33" s="2">
        <v>40406</v>
      </c>
      <c r="C33">
        <v>4.1000000000000003E-3</v>
      </c>
      <c r="D33">
        <v>1706845000</v>
      </c>
    </row>
    <row r="34" spans="1:4" x14ac:dyDescent="0.3">
      <c r="A34" s="1" t="s">
        <v>4</v>
      </c>
      <c r="B34" s="2">
        <v>40413</v>
      </c>
      <c r="C34">
        <v>4.0000000000000001E-3</v>
      </c>
      <c r="D34">
        <v>2021967000</v>
      </c>
    </row>
    <row r="35" spans="1:4" x14ac:dyDescent="0.3">
      <c r="A35" s="1" t="s">
        <v>4</v>
      </c>
      <c r="B35" s="2">
        <v>40420</v>
      </c>
      <c r="C35">
        <v>4.3E-3</v>
      </c>
      <c r="D35">
        <v>4583510000</v>
      </c>
    </row>
    <row r="36" spans="1:4" x14ac:dyDescent="0.3">
      <c r="A36" s="1" t="s">
        <v>4</v>
      </c>
      <c r="B36" s="2">
        <v>40427</v>
      </c>
      <c r="C36">
        <v>4.4999999999999997E-3</v>
      </c>
      <c r="D36">
        <v>5190510000</v>
      </c>
    </row>
    <row r="37" spans="1:4" x14ac:dyDescent="0.3">
      <c r="A37" s="1" t="s">
        <v>4</v>
      </c>
      <c r="B37" s="2">
        <v>40434</v>
      </c>
      <c r="C37">
        <v>4.4000000000000003E-3</v>
      </c>
      <c r="D37">
        <v>3487505000</v>
      </c>
    </row>
    <row r="38" spans="1:4" x14ac:dyDescent="0.3">
      <c r="A38" s="1" t="s">
        <v>4</v>
      </c>
      <c r="B38" s="2">
        <v>40441</v>
      </c>
      <c r="C38">
        <v>4.4000000000000003E-3</v>
      </c>
      <c r="D38">
        <v>1593473000</v>
      </c>
    </row>
    <row r="39" spans="1:4" x14ac:dyDescent="0.3">
      <c r="A39" s="1" t="s">
        <v>4</v>
      </c>
      <c r="B39" s="2">
        <v>40448</v>
      </c>
      <c r="C39">
        <v>4.4000000000000003E-3</v>
      </c>
      <c r="D39">
        <v>2387293000</v>
      </c>
    </row>
    <row r="40" spans="1:4" x14ac:dyDescent="0.3">
      <c r="A40" s="1" t="s">
        <v>4</v>
      </c>
      <c r="B40" s="2">
        <v>40455</v>
      </c>
      <c r="C40">
        <v>4.3E-3</v>
      </c>
      <c r="D40">
        <v>2468442000</v>
      </c>
    </row>
    <row r="41" spans="1:4" x14ac:dyDescent="0.3">
      <c r="A41" s="1" t="s">
        <v>4</v>
      </c>
      <c r="B41" s="2">
        <v>40462</v>
      </c>
      <c r="C41">
        <v>4.3E-3</v>
      </c>
      <c r="D41">
        <v>2010705000</v>
      </c>
    </row>
    <row r="42" spans="1:4" x14ac:dyDescent="0.3">
      <c r="A42" s="1" t="s">
        <v>4</v>
      </c>
      <c r="B42" s="2">
        <v>40469</v>
      </c>
      <c r="C42">
        <v>4.3E-3</v>
      </c>
      <c r="D42">
        <v>1732959000</v>
      </c>
    </row>
    <row r="43" spans="1:4" x14ac:dyDescent="0.3">
      <c r="A43" s="1" t="s">
        <v>4</v>
      </c>
      <c r="B43" s="2">
        <v>40476</v>
      </c>
      <c r="C43">
        <v>4.3E-3</v>
      </c>
      <c r="D43">
        <v>2033584000</v>
      </c>
    </row>
    <row r="44" spans="1:4" x14ac:dyDescent="0.3">
      <c r="A44" s="1" t="s">
        <v>4</v>
      </c>
      <c r="B44" s="2">
        <v>40483</v>
      </c>
      <c r="C44">
        <v>4.3E-3</v>
      </c>
      <c r="D44">
        <v>545451000</v>
      </c>
    </row>
    <row r="45" spans="1:4" x14ac:dyDescent="0.3">
      <c r="A45" s="1" t="s">
        <v>4</v>
      </c>
      <c r="B45" s="2">
        <v>40490</v>
      </c>
      <c r="C45">
        <v>4.1000000000000003E-3</v>
      </c>
      <c r="D45">
        <v>1766089000</v>
      </c>
    </row>
    <row r="46" spans="1:4" x14ac:dyDescent="0.3">
      <c r="A46" s="1" t="s">
        <v>4</v>
      </c>
      <c r="B46" s="2">
        <v>40497</v>
      </c>
      <c r="C46">
        <v>4.1999999999999997E-3</v>
      </c>
      <c r="D46">
        <v>24136699000</v>
      </c>
    </row>
    <row r="47" spans="1:4" x14ac:dyDescent="0.3">
      <c r="A47" s="1" t="s">
        <v>4</v>
      </c>
      <c r="B47" s="2">
        <v>40504</v>
      </c>
      <c r="C47">
        <v>4.1000000000000003E-3</v>
      </c>
      <c r="D47">
        <v>2582949000</v>
      </c>
    </row>
    <row r="48" spans="1:4" x14ac:dyDescent="0.3">
      <c r="A48" s="1" t="s">
        <v>4</v>
      </c>
      <c r="B48" s="2">
        <v>40511</v>
      </c>
      <c r="C48">
        <v>4.4999999999999997E-3</v>
      </c>
      <c r="D48">
        <v>20797981000</v>
      </c>
    </row>
    <row r="49" spans="1:4" x14ac:dyDescent="0.3">
      <c r="A49" s="1" t="s">
        <v>4</v>
      </c>
      <c r="B49" s="2">
        <v>40518</v>
      </c>
      <c r="C49">
        <v>4.3E-3</v>
      </c>
      <c r="D49">
        <v>4432762000</v>
      </c>
    </row>
    <row r="50" spans="1:4" x14ac:dyDescent="0.3">
      <c r="A50" s="1" t="s">
        <v>4</v>
      </c>
      <c r="B50" s="2">
        <v>40525</v>
      </c>
      <c r="C50">
        <v>4.1999999999999997E-3</v>
      </c>
      <c r="D50">
        <v>7432420000</v>
      </c>
    </row>
    <row r="51" spans="1:4" x14ac:dyDescent="0.3">
      <c r="A51" s="1" t="s">
        <v>4</v>
      </c>
      <c r="B51" s="2">
        <v>40532</v>
      </c>
      <c r="C51">
        <v>4.1999999999999997E-3</v>
      </c>
      <c r="D51">
        <v>6070508000</v>
      </c>
    </row>
    <row r="52" spans="1:4" x14ac:dyDescent="0.3">
      <c r="A52" s="1" t="s">
        <v>4</v>
      </c>
      <c r="B52" s="2">
        <v>40539</v>
      </c>
      <c r="C52">
        <v>4.1999999999999997E-3</v>
      </c>
      <c r="D52">
        <v>1307387000</v>
      </c>
    </row>
    <row r="53" spans="1:4" x14ac:dyDescent="0.3">
      <c r="A53" s="1" t="s">
        <v>4</v>
      </c>
      <c r="B53" s="2">
        <v>40553</v>
      </c>
      <c r="C53">
        <v>4.1999999999999997E-3</v>
      </c>
      <c r="D53">
        <v>3418298000</v>
      </c>
    </row>
    <row r="54" spans="1:4" x14ac:dyDescent="0.3">
      <c r="A54" s="1" t="s">
        <v>4</v>
      </c>
      <c r="B54" s="2">
        <v>40560</v>
      </c>
      <c r="C54">
        <v>4.1999999999999997E-3</v>
      </c>
      <c r="D54">
        <v>3711742000</v>
      </c>
    </row>
    <row r="55" spans="1:4" x14ac:dyDescent="0.3">
      <c r="A55" s="1" t="s">
        <v>4</v>
      </c>
      <c r="B55" s="2">
        <v>40567</v>
      </c>
      <c r="C55">
        <v>4.1000000000000003E-3</v>
      </c>
      <c r="D55">
        <v>3248572000</v>
      </c>
    </row>
    <row r="56" spans="1:4" x14ac:dyDescent="0.3">
      <c r="A56" s="1" t="s">
        <v>4</v>
      </c>
      <c r="B56" s="2">
        <v>40574</v>
      </c>
      <c r="C56">
        <v>3.8999999999999998E-3</v>
      </c>
      <c r="D56">
        <v>5525947000</v>
      </c>
    </row>
    <row r="57" spans="1:4" x14ac:dyDescent="0.3">
      <c r="A57" s="1" t="s">
        <v>4</v>
      </c>
      <c r="B57" s="2">
        <v>40581</v>
      </c>
      <c r="C57">
        <v>3.8E-3</v>
      </c>
      <c r="D57">
        <v>8633910000</v>
      </c>
    </row>
    <row r="58" spans="1:4" x14ac:dyDescent="0.3">
      <c r="A58" s="1" t="s">
        <v>4</v>
      </c>
      <c r="B58" s="2">
        <v>40588</v>
      </c>
      <c r="C58">
        <v>3.5999999999999999E-3</v>
      </c>
      <c r="D58">
        <v>2378093000</v>
      </c>
    </row>
    <row r="59" spans="1:4" x14ac:dyDescent="0.3">
      <c r="A59" s="1" t="s">
        <v>4</v>
      </c>
      <c r="B59" s="2">
        <v>40595</v>
      </c>
      <c r="C59">
        <v>3.8999999999999998E-3</v>
      </c>
      <c r="D59">
        <v>3827669000</v>
      </c>
    </row>
    <row r="60" spans="1:4" x14ac:dyDescent="0.3">
      <c r="A60" s="1" t="s">
        <v>4</v>
      </c>
      <c r="B60" s="2">
        <v>40602</v>
      </c>
      <c r="C60">
        <v>3.5959999999999998E-3</v>
      </c>
      <c r="D60">
        <v>3139262000</v>
      </c>
    </row>
    <row r="61" spans="1:4" x14ac:dyDescent="0.3">
      <c r="A61" s="1" t="s">
        <v>4</v>
      </c>
      <c r="B61" s="2">
        <v>40609</v>
      </c>
      <c r="C61">
        <v>3.4099999999999998E-3</v>
      </c>
      <c r="D61">
        <v>2204000000</v>
      </c>
    </row>
    <row r="62" spans="1:4" x14ac:dyDescent="0.3">
      <c r="A62" s="1" t="s">
        <v>4</v>
      </c>
      <c r="B62" s="2">
        <v>40616</v>
      </c>
      <c r="C62">
        <v>3.3909999999999999E-3</v>
      </c>
      <c r="D62">
        <v>4026000000</v>
      </c>
    </row>
    <row r="63" spans="1:4" x14ac:dyDescent="0.3">
      <c r="A63" s="1" t="s">
        <v>4</v>
      </c>
      <c r="B63" s="2">
        <v>40623</v>
      </c>
      <c r="C63">
        <v>3.5000000000000001E-3</v>
      </c>
      <c r="D63">
        <v>1541000000</v>
      </c>
    </row>
    <row r="64" spans="1:4" x14ac:dyDescent="0.3">
      <c r="A64" s="1" t="s">
        <v>4</v>
      </c>
      <c r="B64" s="2">
        <v>40630</v>
      </c>
      <c r="C64">
        <v>3.4450000000000001E-3</v>
      </c>
      <c r="D64">
        <v>1472000000</v>
      </c>
    </row>
    <row r="65" spans="1:4" x14ac:dyDescent="0.3">
      <c r="A65" s="1" t="s">
        <v>4</v>
      </c>
      <c r="B65" s="2">
        <v>40637</v>
      </c>
      <c r="C65">
        <v>3.3969999999999998E-3</v>
      </c>
      <c r="D65">
        <v>1981000000</v>
      </c>
    </row>
    <row r="66" spans="1:4" x14ac:dyDescent="0.3">
      <c r="A66" s="1" t="s">
        <v>4</v>
      </c>
      <c r="B66" s="2">
        <v>40644</v>
      </c>
      <c r="C66">
        <v>3.192E-3</v>
      </c>
      <c r="D66">
        <v>2879000000</v>
      </c>
    </row>
    <row r="67" spans="1:4" x14ac:dyDescent="0.3">
      <c r="A67" s="1" t="s">
        <v>4</v>
      </c>
      <c r="B67" s="2">
        <v>40651</v>
      </c>
      <c r="C67">
        <v>3.14E-3</v>
      </c>
      <c r="D67">
        <v>1202000000</v>
      </c>
    </row>
    <row r="68" spans="1:4" x14ac:dyDescent="0.3">
      <c r="A68" s="1" t="s">
        <v>4</v>
      </c>
      <c r="B68" s="2">
        <v>40658</v>
      </c>
      <c r="C68">
        <v>3.0049999999999999E-3</v>
      </c>
      <c r="D68">
        <v>1710000000</v>
      </c>
    </row>
    <row r="69" spans="1:4" x14ac:dyDescent="0.3">
      <c r="A69" s="1" t="s">
        <v>4</v>
      </c>
      <c r="B69" s="2">
        <v>40665</v>
      </c>
      <c r="C69">
        <v>2.8800000000000002E-3</v>
      </c>
      <c r="D69">
        <v>1369000000</v>
      </c>
    </row>
    <row r="70" spans="1:4" x14ac:dyDescent="0.3">
      <c r="A70" s="1" t="s">
        <v>4</v>
      </c>
      <c r="B70" s="2">
        <v>40672</v>
      </c>
      <c r="C70">
        <v>2.9789999999999999E-3</v>
      </c>
      <c r="D70">
        <v>2141000000</v>
      </c>
    </row>
    <row r="71" spans="1:4" x14ac:dyDescent="0.3">
      <c r="A71" s="1" t="s">
        <v>4</v>
      </c>
      <c r="B71" s="2">
        <v>40679</v>
      </c>
      <c r="C71">
        <v>2.8119999999999998E-3</v>
      </c>
      <c r="D71">
        <v>914000000</v>
      </c>
    </row>
    <row r="72" spans="1:4" x14ac:dyDescent="0.3">
      <c r="A72" s="1" t="s">
        <v>4</v>
      </c>
      <c r="B72" s="2">
        <v>40686</v>
      </c>
      <c r="C72">
        <v>2.8159999999999999E-3</v>
      </c>
      <c r="D72">
        <v>1326000000</v>
      </c>
    </row>
    <row r="73" spans="1:4" x14ac:dyDescent="0.3">
      <c r="A73" s="1" t="s">
        <v>4</v>
      </c>
      <c r="B73" s="2">
        <v>40693</v>
      </c>
      <c r="C73">
        <v>2.8869999999999998E-3</v>
      </c>
      <c r="D73">
        <v>2338000000</v>
      </c>
    </row>
    <row r="74" spans="1:4" x14ac:dyDescent="0.3">
      <c r="A74" s="1" t="s">
        <v>4</v>
      </c>
      <c r="B74" s="2">
        <v>40700</v>
      </c>
      <c r="C74">
        <v>2.9229999999999998E-3</v>
      </c>
      <c r="D74">
        <v>726000000</v>
      </c>
    </row>
    <row r="75" spans="1:4" x14ac:dyDescent="0.3">
      <c r="A75" s="1" t="s">
        <v>4</v>
      </c>
      <c r="B75" s="2">
        <v>40707</v>
      </c>
      <c r="C75">
        <v>2.8700000000000002E-3</v>
      </c>
      <c r="D75">
        <v>217000000</v>
      </c>
    </row>
    <row r="76" spans="1:4" x14ac:dyDescent="0.3">
      <c r="A76" s="1" t="s">
        <v>4</v>
      </c>
      <c r="B76" s="2">
        <v>40714</v>
      </c>
      <c r="C76">
        <v>2.771E-3</v>
      </c>
      <c r="D76">
        <v>1460000000</v>
      </c>
    </row>
    <row r="77" spans="1:4" x14ac:dyDescent="0.3">
      <c r="A77" s="1" t="s">
        <v>4</v>
      </c>
      <c r="B77" s="2">
        <v>40721</v>
      </c>
      <c r="C77">
        <v>2.6979999999999999E-3</v>
      </c>
      <c r="D77">
        <v>2490000000</v>
      </c>
    </row>
    <row r="78" spans="1:4" x14ac:dyDescent="0.3">
      <c r="A78" s="1" t="s">
        <v>4</v>
      </c>
      <c r="B78" s="2">
        <v>40728</v>
      </c>
      <c r="C78">
        <v>2.7299999999999998E-3</v>
      </c>
      <c r="D78">
        <v>2958000000</v>
      </c>
    </row>
    <row r="79" spans="1:4" x14ac:dyDescent="0.3">
      <c r="A79" s="1" t="s">
        <v>4</v>
      </c>
      <c r="B79" s="2">
        <v>40735</v>
      </c>
      <c r="C79">
        <v>2.7209999999999999E-3</v>
      </c>
      <c r="D79">
        <v>1006000000</v>
      </c>
    </row>
    <row r="80" spans="1:4" x14ac:dyDescent="0.3">
      <c r="A80" s="1" t="s">
        <v>4</v>
      </c>
      <c r="B80" s="2">
        <v>40742</v>
      </c>
      <c r="C80">
        <v>2.712E-3</v>
      </c>
      <c r="D80">
        <v>661000000</v>
      </c>
    </row>
    <row r="81" spans="1:4" x14ac:dyDescent="0.3">
      <c r="A81" s="1" t="s">
        <v>4</v>
      </c>
      <c r="B81" s="2">
        <v>40749</v>
      </c>
      <c r="C81">
        <v>2.6870000000000002E-3</v>
      </c>
      <c r="D81">
        <v>706000000</v>
      </c>
    </row>
    <row r="82" spans="1:4" x14ac:dyDescent="0.3">
      <c r="A82" s="1" t="s">
        <v>4</v>
      </c>
      <c r="B82" s="2">
        <v>40756</v>
      </c>
      <c r="C82">
        <v>2.4710000000000001E-3</v>
      </c>
      <c r="D82">
        <v>1612000000</v>
      </c>
    </row>
    <row r="83" spans="1:4" x14ac:dyDescent="0.3">
      <c r="A83" s="1" t="s">
        <v>4</v>
      </c>
      <c r="B83" s="2">
        <v>40763</v>
      </c>
      <c r="C83">
        <v>1.9940000000000001E-3</v>
      </c>
      <c r="D83">
        <v>6000000000</v>
      </c>
    </row>
    <row r="84" spans="1:4" x14ac:dyDescent="0.3">
      <c r="A84" s="1" t="s">
        <v>4</v>
      </c>
      <c r="B84" s="2">
        <v>40770</v>
      </c>
      <c r="C84">
        <v>2.0339999999999998E-3</v>
      </c>
      <c r="D84">
        <v>1789000000</v>
      </c>
    </row>
    <row r="85" spans="1:4" x14ac:dyDescent="0.3">
      <c r="A85" s="1" t="s">
        <v>4</v>
      </c>
      <c r="B85" s="2">
        <v>40777</v>
      </c>
      <c r="C85">
        <v>2.0179999999999998E-3</v>
      </c>
      <c r="D85">
        <v>1478000000</v>
      </c>
    </row>
    <row r="86" spans="1:4" x14ac:dyDescent="0.3">
      <c r="A86" s="1" t="s">
        <v>4</v>
      </c>
      <c r="B86" s="2">
        <v>40784</v>
      </c>
      <c r="C86">
        <v>2.0219999999999999E-3</v>
      </c>
      <c r="D86">
        <v>1749000000</v>
      </c>
    </row>
    <row r="87" spans="1:4" x14ac:dyDescent="0.3">
      <c r="A87" s="1" t="s">
        <v>4</v>
      </c>
      <c r="B87" s="2">
        <v>40791</v>
      </c>
      <c r="C87">
        <v>2.091E-3</v>
      </c>
      <c r="D87">
        <v>3183000000</v>
      </c>
    </row>
    <row r="88" spans="1:4" x14ac:dyDescent="0.3">
      <c r="A88" s="1" t="s">
        <v>4</v>
      </c>
      <c r="B88" s="2">
        <v>40798</v>
      </c>
      <c r="C88">
        <v>2.1029999999999998E-3</v>
      </c>
      <c r="D88">
        <v>1283000000</v>
      </c>
    </row>
    <row r="89" spans="1:4" x14ac:dyDescent="0.3">
      <c r="A89" s="1" t="s">
        <v>4</v>
      </c>
      <c r="B89" s="2">
        <v>40805</v>
      </c>
      <c r="C89">
        <v>1.82E-3</v>
      </c>
      <c r="D89">
        <v>2351000000</v>
      </c>
    </row>
    <row r="90" spans="1:4" x14ac:dyDescent="0.3">
      <c r="A90" s="1" t="s">
        <v>4</v>
      </c>
      <c r="B90" s="2">
        <v>40812</v>
      </c>
      <c r="C90">
        <v>1.8270000000000001E-3</v>
      </c>
      <c r="D90">
        <v>2359000000</v>
      </c>
    </row>
    <row r="91" spans="1:4" x14ac:dyDescent="0.3">
      <c r="A91" s="1" t="s">
        <v>4</v>
      </c>
      <c r="B91" s="2">
        <v>40819</v>
      </c>
      <c r="C91">
        <v>1.8990000000000001E-3</v>
      </c>
      <c r="D91">
        <v>1280000000</v>
      </c>
    </row>
    <row r="92" spans="1:4" x14ac:dyDescent="0.3">
      <c r="A92" s="1" t="s">
        <v>4</v>
      </c>
      <c r="B92" s="2">
        <v>40826</v>
      </c>
      <c r="C92">
        <v>1.9E-3</v>
      </c>
      <c r="D92">
        <v>1703000000</v>
      </c>
    </row>
    <row r="93" spans="1:4" x14ac:dyDescent="0.3">
      <c r="A93" s="1" t="s">
        <v>4</v>
      </c>
      <c r="B93" s="2">
        <v>40833</v>
      </c>
      <c r="C93">
        <v>1.928E-3</v>
      </c>
      <c r="D93">
        <v>1141000000</v>
      </c>
    </row>
    <row r="94" spans="1:4" x14ac:dyDescent="0.3">
      <c r="A94" s="1" t="s">
        <v>4</v>
      </c>
      <c r="B94" s="2">
        <v>40840</v>
      </c>
      <c r="C94">
        <v>1.9910000000000001E-3</v>
      </c>
      <c r="D94">
        <v>1489000000</v>
      </c>
    </row>
    <row r="95" spans="1:4" x14ac:dyDescent="0.3">
      <c r="A95" s="1" t="s">
        <v>4</v>
      </c>
      <c r="B95" s="2">
        <v>40847</v>
      </c>
      <c r="C95">
        <v>1.941E-3</v>
      </c>
      <c r="D95">
        <v>271000000</v>
      </c>
    </row>
    <row r="96" spans="1:4" x14ac:dyDescent="0.3">
      <c r="A96" s="1" t="s">
        <v>4</v>
      </c>
      <c r="B96" s="2">
        <v>40854</v>
      </c>
      <c r="C96">
        <v>1.8910000000000001E-3</v>
      </c>
      <c r="D96">
        <v>669000000</v>
      </c>
    </row>
    <row r="97" spans="1:4" x14ac:dyDescent="0.3">
      <c r="A97" s="1" t="s">
        <v>4</v>
      </c>
      <c r="B97" s="2">
        <v>40861</v>
      </c>
      <c r="C97">
        <v>1.866E-3</v>
      </c>
      <c r="D97">
        <v>674000000</v>
      </c>
    </row>
    <row r="98" spans="1:4" x14ac:dyDescent="0.3">
      <c r="A98" s="1" t="s">
        <v>4</v>
      </c>
      <c r="B98" s="2">
        <v>40868</v>
      </c>
      <c r="C98">
        <v>1.8E-3</v>
      </c>
      <c r="D98">
        <v>1497000000</v>
      </c>
    </row>
    <row r="99" spans="1:4" x14ac:dyDescent="0.3">
      <c r="A99" s="1" t="s">
        <v>4</v>
      </c>
      <c r="B99" s="2">
        <v>40875</v>
      </c>
      <c r="C99">
        <v>1.9E-3</v>
      </c>
      <c r="D99">
        <v>1457000000</v>
      </c>
    </row>
    <row r="100" spans="1:4" x14ac:dyDescent="0.3">
      <c r="A100" s="1" t="s">
        <v>4</v>
      </c>
      <c r="B100" s="2">
        <v>40882</v>
      </c>
      <c r="C100">
        <v>1.7979999999999999E-3</v>
      </c>
      <c r="D100">
        <v>1563000000</v>
      </c>
    </row>
    <row r="101" spans="1:4" x14ac:dyDescent="0.3">
      <c r="A101" s="1" t="s">
        <v>4</v>
      </c>
      <c r="B101" s="2">
        <v>40889</v>
      </c>
      <c r="C101">
        <v>1.673E-3</v>
      </c>
      <c r="D101">
        <v>1534000000</v>
      </c>
    </row>
    <row r="102" spans="1:4" x14ac:dyDescent="0.3">
      <c r="A102" s="1" t="s">
        <v>4</v>
      </c>
      <c r="B102" s="2">
        <v>40896</v>
      </c>
      <c r="C102">
        <v>1.668E-3</v>
      </c>
      <c r="D102">
        <v>1054000000</v>
      </c>
    </row>
    <row r="103" spans="1:4" x14ac:dyDescent="0.3">
      <c r="A103" s="1" t="s">
        <v>4</v>
      </c>
      <c r="B103" s="2">
        <v>40903</v>
      </c>
      <c r="C103">
        <v>1.603E-3</v>
      </c>
      <c r="D103">
        <v>1620000000</v>
      </c>
    </row>
    <row r="104" spans="1:4" x14ac:dyDescent="0.3">
      <c r="A104" s="1" t="s">
        <v>4</v>
      </c>
      <c r="B104" s="2">
        <v>40910</v>
      </c>
      <c r="C104">
        <v>1.683E-3</v>
      </c>
      <c r="D104">
        <v>187000000</v>
      </c>
    </row>
    <row r="105" spans="1:4" x14ac:dyDescent="0.3">
      <c r="A105" s="1" t="s">
        <v>4</v>
      </c>
      <c r="B105" s="2">
        <v>40917</v>
      </c>
      <c r="C105">
        <v>1.6999999999999999E-3</v>
      </c>
      <c r="D105">
        <v>240000000</v>
      </c>
    </row>
    <row r="106" spans="1:4" x14ac:dyDescent="0.3">
      <c r="A106" s="1" t="s">
        <v>4</v>
      </c>
      <c r="B106" s="2">
        <v>40924</v>
      </c>
      <c r="C106">
        <v>1.6919999999999999E-3</v>
      </c>
      <c r="D106">
        <v>257000000</v>
      </c>
    </row>
    <row r="107" spans="1:4" x14ac:dyDescent="0.3">
      <c r="A107" s="1" t="s">
        <v>4</v>
      </c>
      <c r="B107" s="2">
        <v>40931</v>
      </c>
      <c r="C107">
        <v>1.6999999999999999E-3</v>
      </c>
      <c r="D107">
        <v>478000000</v>
      </c>
    </row>
    <row r="108" spans="1:4" x14ac:dyDescent="0.3">
      <c r="A108" s="1" t="s">
        <v>4</v>
      </c>
      <c r="B108" s="2">
        <v>40938</v>
      </c>
      <c r="C108">
        <v>1.7979999999999999E-3</v>
      </c>
      <c r="D108">
        <v>1869000000</v>
      </c>
    </row>
    <row r="109" spans="1:4" x14ac:dyDescent="0.3">
      <c r="A109" s="1" t="s">
        <v>4</v>
      </c>
      <c r="B109" s="2">
        <v>40945</v>
      </c>
      <c r="C109">
        <v>1.7470000000000001E-3</v>
      </c>
      <c r="D109">
        <v>8202000000</v>
      </c>
    </row>
    <row r="110" spans="1:4" x14ac:dyDescent="0.3">
      <c r="A110" s="1" t="s">
        <v>4</v>
      </c>
      <c r="B110" s="2">
        <v>40952</v>
      </c>
      <c r="C110">
        <v>1.7470000000000001E-3</v>
      </c>
      <c r="D110">
        <v>3910000000</v>
      </c>
    </row>
    <row r="111" spans="1:4" x14ac:dyDescent="0.3">
      <c r="A111" s="1" t="s">
        <v>4</v>
      </c>
      <c r="B111" s="2">
        <v>40959</v>
      </c>
      <c r="C111">
        <v>1.689E-3</v>
      </c>
      <c r="D111">
        <v>3096000000</v>
      </c>
    </row>
    <row r="112" spans="1:4" x14ac:dyDescent="0.3">
      <c r="A112" s="1" t="s">
        <v>4</v>
      </c>
      <c r="B112" s="2">
        <v>40966</v>
      </c>
      <c r="C112">
        <v>1.635E-3</v>
      </c>
      <c r="D112">
        <v>2940000000</v>
      </c>
    </row>
    <row r="113" spans="1:4" x14ac:dyDescent="0.3">
      <c r="A113" s="1" t="s">
        <v>4</v>
      </c>
      <c r="B113" s="2">
        <v>40973</v>
      </c>
      <c r="C113">
        <v>1.6249999999999999E-3</v>
      </c>
      <c r="D113">
        <v>2332000000</v>
      </c>
    </row>
    <row r="114" spans="1:4" x14ac:dyDescent="0.3">
      <c r="A114" s="1" t="s">
        <v>4</v>
      </c>
      <c r="B114" s="2">
        <v>40980</v>
      </c>
      <c r="C114">
        <v>1.58E-3</v>
      </c>
      <c r="D114">
        <v>2273000000</v>
      </c>
    </row>
    <row r="115" spans="1:4" x14ac:dyDescent="0.3">
      <c r="A115" s="1" t="s">
        <v>4</v>
      </c>
      <c r="B115" s="2">
        <v>40987</v>
      </c>
      <c r="C115">
        <v>1.526E-3</v>
      </c>
      <c r="D115">
        <v>2033000000</v>
      </c>
    </row>
    <row r="116" spans="1:4" x14ac:dyDescent="0.3">
      <c r="A116" s="1" t="s">
        <v>4</v>
      </c>
      <c r="B116" s="2">
        <v>40994</v>
      </c>
      <c r="C116">
        <v>1.5529999999999999E-3</v>
      </c>
      <c r="D116">
        <v>1658000000</v>
      </c>
    </row>
    <row r="117" spans="1:4" x14ac:dyDescent="0.3">
      <c r="A117" s="1" t="s">
        <v>4</v>
      </c>
      <c r="B117" s="2">
        <v>41001</v>
      </c>
      <c r="C117">
        <v>1.555E-3</v>
      </c>
      <c r="D117">
        <v>1844000000</v>
      </c>
    </row>
    <row r="118" spans="1:4" x14ac:dyDescent="0.3">
      <c r="A118" s="1" t="s">
        <v>4</v>
      </c>
      <c r="B118" s="2">
        <v>41008</v>
      </c>
      <c r="C118">
        <v>1.627E-3</v>
      </c>
      <c r="D118">
        <v>2456000000</v>
      </c>
    </row>
    <row r="119" spans="1:4" x14ac:dyDescent="0.3">
      <c r="A119" s="1" t="s">
        <v>4</v>
      </c>
      <c r="B119" s="2">
        <v>41015</v>
      </c>
      <c r="C119">
        <v>1.5740000000000001E-3</v>
      </c>
      <c r="D119">
        <v>2060000000</v>
      </c>
    </row>
    <row r="120" spans="1:4" x14ac:dyDescent="0.3">
      <c r="A120" s="1" t="s">
        <v>4</v>
      </c>
      <c r="B120" s="2">
        <v>41022</v>
      </c>
      <c r="C120">
        <v>1.498E-3</v>
      </c>
      <c r="D120">
        <v>2183000000</v>
      </c>
    </row>
    <row r="121" spans="1:4" x14ac:dyDescent="0.3">
      <c r="A121" s="1" t="s">
        <v>4</v>
      </c>
      <c r="B121" s="2">
        <v>41029</v>
      </c>
      <c r="C121">
        <v>1.346E-3</v>
      </c>
      <c r="D121">
        <v>2299000000</v>
      </c>
    </row>
    <row r="122" spans="1:4" x14ac:dyDescent="0.3">
      <c r="A122" s="1" t="s">
        <v>4</v>
      </c>
      <c r="B122" s="2">
        <v>41036</v>
      </c>
      <c r="C122">
        <v>1.289E-3</v>
      </c>
      <c r="D122">
        <v>743000000</v>
      </c>
    </row>
    <row r="123" spans="1:4" x14ac:dyDescent="0.3">
      <c r="A123" s="1" t="s">
        <v>4</v>
      </c>
      <c r="B123" s="2">
        <v>41043</v>
      </c>
      <c r="C123">
        <v>1.1509999999999999E-3</v>
      </c>
      <c r="D123">
        <v>2158000000</v>
      </c>
    </row>
    <row r="124" spans="1:4" x14ac:dyDescent="0.3">
      <c r="A124" s="1" t="s">
        <v>4</v>
      </c>
      <c r="B124" s="2">
        <v>41050</v>
      </c>
      <c r="C124">
        <v>1.1000000000000001E-3</v>
      </c>
      <c r="D124">
        <v>1141000000</v>
      </c>
    </row>
    <row r="125" spans="1:4" x14ac:dyDescent="0.3">
      <c r="A125" s="1" t="s">
        <v>4</v>
      </c>
      <c r="B125" s="2">
        <v>41057</v>
      </c>
      <c r="C125">
        <v>1.0349999999999999E-3</v>
      </c>
      <c r="D125">
        <v>2435000000</v>
      </c>
    </row>
    <row r="126" spans="1:4" x14ac:dyDescent="0.3">
      <c r="A126" s="1" t="s">
        <v>4</v>
      </c>
      <c r="B126" s="2">
        <v>41064</v>
      </c>
      <c r="C126">
        <v>1.0950000000000001E-3</v>
      </c>
      <c r="D126">
        <v>956000000</v>
      </c>
    </row>
    <row r="127" spans="1:4" x14ac:dyDescent="0.3">
      <c r="A127" s="1" t="s">
        <v>4</v>
      </c>
      <c r="B127" s="2">
        <v>41071</v>
      </c>
      <c r="C127">
        <v>1.093E-3</v>
      </c>
      <c r="D127">
        <v>442000000</v>
      </c>
    </row>
    <row r="128" spans="1:4" x14ac:dyDescent="0.3">
      <c r="A128" s="1" t="s">
        <v>4</v>
      </c>
      <c r="B128" s="2">
        <v>41078</v>
      </c>
      <c r="C128">
        <v>1.065E-3</v>
      </c>
      <c r="D128">
        <v>549000000</v>
      </c>
    </row>
    <row r="129" spans="1:4" x14ac:dyDescent="0.3">
      <c r="A129" s="1" t="s">
        <v>4</v>
      </c>
      <c r="B129" s="2">
        <v>41085</v>
      </c>
      <c r="C129">
        <v>1.08E-3</v>
      </c>
      <c r="D129">
        <v>1795000000</v>
      </c>
    </row>
    <row r="130" spans="1:4" x14ac:dyDescent="0.3">
      <c r="A130" s="1" t="s">
        <v>4</v>
      </c>
      <c r="B130" s="2">
        <v>41092</v>
      </c>
      <c r="C130">
        <v>1.0889999999999999E-3</v>
      </c>
      <c r="D130">
        <v>659000000</v>
      </c>
    </row>
    <row r="131" spans="1:4" x14ac:dyDescent="0.3">
      <c r="A131" s="1" t="s">
        <v>4</v>
      </c>
      <c r="B131" s="2">
        <v>41099</v>
      </c>
      <c r="C131">
        <v>1.073E-3</v>
      </c>
      <c r="D131">
        <v>359000000</v>
      </c>
    </row>
    <row r="132" spans="1:4" x14ac:dyDescent="0.3">
      <c r="A132" s="1" t="s">
        <v>4</v>
      </c>
      <c r="B132" s="2">
        <v>41106</v>
      </c>
      <c r="C132">
        <v>1.078E-3</v>
      </c>
      <c r="D132">
        <v>461000000</v>
      </c>
    </row>
    <row r="133" spans="1:4" x14ac:dyDescent="0.3">
      <c r="A133" s="1" t="s">
        <v>4</v>
      </c>
      <c r="B133" s="2">
        <v>41113</v>
      </c>
      <c r="C133">
        <v>1.07E-3</v>
      </c>
      <c r="D133">
        <v>419000000</v>
      </c>
    </row>
    <row r="134" spans="1:4" x14ac:dyDescent="0.3">
      <c r="A134" s="1" t="s">
        <v>4</v>
      </c>
      <c r="B134" s="2">
        <v>41120</v>
      </c>
      <c r="C134">
        <v>1.062E-3</v>
      </c>
      <c r="D134">
        <v>434000000</v>
      </c>
    </row>
    <row r="135" spans="1:4" x14ac:dyDescent="0.3">
      <c r="A135" s="1" t="s">
        <v>4</v>
      </c>
      <c r="B135" s="2">
        <v>41127</v>
      </c>
      <c r="C135">
        <v>1.109E-3</v>
      </c>
      <c r="D135">
        <v>3324000000</v>
      </c>
    </row>
    <row r="136" spans="1:4" x14ac:dyDescent="0.3">
      <c r="A136" s="1" t="s">
        <v>4</v>
      </c>
      <c r="B136" s="2">
        <v>41134</v>
      </c>
      <c r="C136">
        <v>1.688E-3</v>
      </c>
      <c r="D136">
        <v>25601000000</v>
      </c>
    </row>
    <row r="137" spans="1:4" x14ac:dyDescent="0.3">
      <c r="A137" s="1" t="s">
        <v>4</v>
      </c>
      <c r="B137" s="2">
        <v>41141</v>
      </c>
      <c r="C137">
        <v>1.397E-3</v>
      </c>
      <c r="D137">
        <v>11241000000</v>
      </c>
    </row>
    <row r="138" spans="1:4" x14ac:dyDescent="0.3">
      <c r="A138" s="1" t="s">
        <v>4</v>
      </c>
      <c r="B138" s="2">
        <v>41148</v>
      </c>
      <c r="C138">
        <v>1.328E-3</v>
      </c>
      <c r="D138">
        <v>2699000000</v>
      </c>
    </row>
    <row r="139" spans="1:4" x14ac:dyDescent="0.3">
      <c r="A139" s="1" t="s">
        <v>4</v>
      </c>
      <c r="B139" s="2">
        <v>41155</v>
      </c>
      <c r="C139">
        <v>1.3550000000000001E-3</v>
      </c>
      <c r="D139">
        <v>5305000000</v>
      </c>
    </row>
    <row r="140" spans="1:4" x14ac:dyDescent="0.3">
      <c r="A140" s="1" t="s">
        <v>4</v>
      </c>
      <c r="B140" s="2">
        <v>41162</v>
      </c>
      <c r="C140">
        <v>1.4059999999999999E-3</v>
      </c>
      <c r="D140">
        <v>5775000000</v>
      </c>
    </row>
    <row r="141" spans="1:4" x14ac:dyDescent="0.3">
      <c r="A141" s="1" t="s">
        <v>4</v>
      </c>
      <c r="B141" s="2">
        <v>41169</v>
      </c>
      <c r="C141">
        <v>1.3320000000000001E-3</v>
      </c>
      <c r="D141">
        <v>1851000000</v>
      </c>
    </row>
    <row r="142" spans="1:4" x14ac:dyDescent="0.3">
      <c r="A142" s="1" t="s">
        <v>4</v>
      </c>
      <c r="B142" s="2">
        <v>41176</v>
      </c>
      <c r="C142">
        <v>1.3140000000000001E-3</v>
      </c>
      <c r="D142">
        <v>2157000000</v>
      </c>
    </row>
    <row r="143" spans="1:4" x14ac:dyDescent="0.3">
      <c r="A143" s="1" t="s">
        <v>4</v>
      </c>
      <c r="B143" s="2">
        <v>41183</v>
      </c>
      <c r="C143">
        <v>1.284E-3</v>
      </c>
      <c r="D143">
        <v>1188000000</v>
      </c>
    </row>
    <row r="144" spans="1:4" x14ac:dyDescent="0.3">
      <c r="A144" s="1" t="s">
        <v>4</v>
      </c>
      <c r="B144" s="2">
        <v>41190</v>
      </c>
      <c r="C144">
        <v>1.268E-3</v>
      </c>
      <c r="D144">
        <v>1653000000</v>
      </c>
    </row>
    <row r="145" spans="1:4" x14ac:dyDescent="0.3">
      <c r="A145" s="1" t="s">
        <v>4</v>
      </c>
      <c r="B145" s="2">
        <v>41197</v>
      </c>
      <c r="C145">
        <v>1.3270000000000001E-3</v>
      </c>
      <c r="D145">
        <v>2993000000</v>
      </c>
    </row>
    <row r="146" spans="1:4" x14ac:dyDescent="0.3">
      <c r="A146" s="1" t="s">
        <v>4</v>
      </c>
      <c r="B146" s="2">
        <v>41204</v>
      </c>
      <c r="C146">
        <v>1.3940000000000001E-3</v>
      </c>
      <c r="D146">
        <v>9293000000</v>
      </c>
    </row>
    <row r="147" spans="1:4" x14ac:dyDescent="0.3">
      <c r="A147" s="1" t="s">
        <v>4</v>
      </c>
      <c r="B147" s="2">
        <v>41211</v>
      </c>
      <c r="C147">
        <v>1.371E-3</v>
      </c>
      <c r="D147">
        <v>871000000</v>
      </c>
    </row>
    <row r="148" spans="1:4" x14ac:dyDescent="0.3">
      <c r="A148" s="1" t="s">
        <v>4</v>
      </c>
      <c r="B148" s="2">
        <v>41218</v>
      </c>
      <c r="C148">
        <v>1.387E-3</v>
      </c>
      <c r="D148">
        <v>759000000</v>
      </c>
    </row>
    <row r="149" spans="1:4" x14ac:dyDescent="0.3">
      <c r="A149" s="1" t="s">
        <v>4</v>
      </c>
      <c r="B149" s="2">
        <v>41225</v>
      </c>
      <c r="C149">
        <v>1.338E-3</v>
      </c>
      <c r="D149">
        <v>714000000</v>
      </c>
    </row>
    <row r="150" spans="1:4" x14ac:dyDescent="0.3">
      <c r="A150" s="1" t="s">
        <v>4</v>
      </c>
      <c r="B150" s="2">
        <v>41232</v>
      </c>
      <c r="C150">
        <v>1.356E-3</v>
      </c>
      <c r="D150">
        <v>961000000</v>
      </c>
    </row>
    <row r="151" spans="1:4" x14ac:dyDescent="0.3">
      <c r="A151" s="1" t="s">
        <v>4</v>
      </c>
      <c r="B151" s="2">
        <v>41239</v>
      </c>
      <c r="C151">
        <v>1.354E-3</v>
      </c>
      <c r="D151">
        <v>545000000</v>
      </c>
    </row>
    <row r="152" spans="1:4" x14ac:dyDescent="0.3">
      <c r="A152" s="1" t="s">
        <v>4</v>
      </c>
      <c r="B152" s="2">
        <v>41246</v>
      </c>
      <c r="C152">
        <v>1.377E-3</v>
      </c>
      <c r="D152">
        <v>1918000000</v>
      </c>
    </row>
    <row r="153" spans="1:4" x14ac:dyDescent="0.3">
      <c r="A153" s="1" t="s">
        <v>4</v>
      </c>
      <c r="B153" s="2">
        <v>41253</v>
      </c>
      <c r="C153">
        <v>1.3799999999999999E-3</v>
      </c>
      <c r="D153">
        <v>866000000</v>
      </c>
    </row>
    <row r="154" spans="1:4" x14ac:dyDescent="0.3">
      <c r="A154" s="1" t="s">
        <v>4</v>
      </c>
      <c r="B154" s="2">
        <v>41260</v>
      </c>
      <c r="C154">
        <v>1.4499999999999999E-3</v>
      </c>
      <c r="D154">
        <v>3594000000</v>
      </c>
    </row>
    <row r="155" spans="1:4" x14ac:dyDescent="0.3">
      <c r="A155" s="1" t="s">
        <v>4</v>
      </c>
      <c r="B155" s="2">
        <v>41267</v>
      </c>
      <c r="C155">
        <v>1.5709999999999999E-3</v>
      </c>
      <c r="D155">
        <v>2566000000</v>
      </c>
    </row>
    <row r="156" spans="1:4" x14ac:dyDescent="0.3">
      <c r="A156" s="1" t="s">
        <v>4</v>
      </c>
      <c r="B156" s="2">
        <v>41281</v>
      </c>
      <c r="C156">
        <v>1.5430000000000001E-3</v>
      </c>
      <c r="D156">
        <v>1465000000</v>
      </c>
    </row>
    <row r="157" spans="1:4" x14ac:dyDescent="0.3">
      <c r="A157" s="1" t="s">
        <v>4</v>
      </c>
      <c r="B157" s="2">
        <v>41288</v>
      </c>
      <c r="C157">
        <v>1.56E-3</v>
      </c>
      <c r="D157">
        <v>1731000000</v>
      </c>
    </row>
    <row r="158" spans="1:4" x14ac:dyDescent="0.3">
      <c r="A158" s="1" t="s">
        <v>4</v>
      </c>
      <c r="B158" s="2">
        <v>41295</v>
      </c>
      <c r="C158">
        <v>1.5410000000000001E-3</v>
      </c>
      <c r="D158">
        <v>1076000000</v>
      </c>
    </row>
    <row r="159" spans="1:4" x14ac:dyDescent="0.3">
      <c r="A159" s="1" t="s">
        <v>4</v>
      </c>
      <c r="B159" s="2">
        <v>41302</v>
      </c>
      <c r="C159">
        <v>1.5219999999999999E-3</v>
      </c>
      <c r="D159">
        <v>1149000000</v>
      </c>
    </row>
    <row r="160" spans="1:4" x14ac:dyDescent="0.3">
      <c r="A160" s="1" t="s">
        <v>4</v>
      </c>
      <c r="B160" s="2">
        <v>41309</v>
      </c>
      <c r="C160">
        <v>1.634E-3</v>
      </c>
      <c r="D160">
        <v>2243000000</v>
      </c>
    </row>
    <row r="161" spans="1:4" x14ac:dyDescent="0.3">
      <c r="A161" s="1" t="s">
        <v>4</v>
      </c>
      <c r="B161" s="2">
        <v>41316</v>
      </c>
      <c r="C161">
        <v>1.635E-3</v>
      </c>
      <c r="D161">
        <v>1653000000</v>
      </c>
    </row>
    <row r="162" spans="1:4" x14ac:dyDescent="0.3">
      <c r="A162" s="1" t="s">
        <v>4</v>
      </c>
      <c r="B162" s="2">
        <v>41323</v>
      </c>
      <c r="C162">
        <v>1.6329999999999999E-3</v>
      </c>
      <c r="D162">
        <v>45417000000</v>
      </c>
    </row>
    <row r="163" spans="1:4" x14ac:dyDescent="0.3">
      <c r="A163" s="1" t="s">
        <v>4</v>
      </c>
      <c r="B163" s="2">
        <v>41330</v>
      </c>
      <c r="C163">
        <v>1.64E-3</v>
      </c>
      <c r="D163">
        <v>28977000000</v>
      </c>
    </row>
    <row r="164" spans="1:4" x14ac:dyDescent="0.3">
      <c r="A164" s="1" t="s">
        <v>4</v>
      </c>
      <c r="B164" s="2">
        <v>41337</v>
      </c>
      <c r="C164">
        <v>1.5950000000000001E-3</v>
      </c>
      <c r="D164">
        <v>2118000000</v>
      </c>
    </row>
    <row r="165" spans="1:4" x14ac:dyDescent="0.3">
      <c r="A165" s="1" t="s">
        <v>4</v>
      </c>
      <c r="B165" s="2">
        <v>41344</v>
      </c>
      <c r="C165">
        <v>1.5410000000000001E-3</v>
      </c>
      <c r="D165">
        <v>1395000000</v>
      </c>
    </row>
    <row r="166" spans="1:4" x14ac:dyDescent="0.3">
      <c r="A166" s="1" t="s">
        <v>4</v>
      </c>
      <c r="B166" s="2">
        <v>41351</v>
      </c>
      <c r="C166">
        <v>1.5380000000000001E-3</v>
      </c>
      <c r="D166">
        <v>1991000000</v>
      </c>
    </row>
    <row r="167" spans="1:4" x14ac:dyDescent="0.3">
      <c r="A167" s="1" t="s">
        <v>4</v>
      </c>
      <c r="B167" s="2">
        <v>41358</v>
      </c>
      <c r="C167">
        <v>1.513E-3</v>
      </c>
      <c r="D167">
        <v>1135000000</v>
      </c>
    </row>
    <row r="168" spans="1:4" x14ac:dyDescent="0.3">
      <c r="A168" s="1" t="s">
        <v>4</v>
      </c>
      <c r="B168" s="2">
        <v>41365</v>
      </c>
      <c r="C168">
        <v>1.5889999999999999E-3</v>
      </c>
      <c r="D168">
        <v>4743000000</v>
      </c>
    </row>
    <row r="169" spans="1:4" x14ac:dyDescent="0.3">
      <c r="A169" s="1" t="s">
        <v>4</v>
      </c>
      <c r="B169" s="2">
        <v>41372</v>
      </c>
      <c r="C169">
        <v>1.4599999999999999E-3</v>
      </c>
      <c r="D169">
        <v>6806000000</v>
      </c>
    </row>
    <row r="170" spans="1:4" x14ac:dyDescent="0.3">
      <c r="A170" s="1" t="s">
        <v>4</v>
      </c>
      <c r="B170" s="2">
        <v>41379</v>
      </c>
      <c r="C170">
        <v>1.621E-3</v>
      </c>
      <c r="D170">
        <v>3902000000</v>
      </c>
    </row>
    <row r="171" spans="1:4" x14ac:dyDescent="0.3">
      <c r="A171" s="1" t="s">
        <v>4</v>
      </c>
      <c r="B171" s="2">
        <v>41386</v>
      </c>
      <c r="C171">
        <v>1.6999999999999999E-3</v>
      </c>
      <c r="D171">
        <v>1309000000</v>
      </c>
    </row>
    <row r="172" spans="1:4" x14ac:dyDescent="0.3">
      <c r="A172" s="1" t="s">
        <v>4</v>
      </c>
      <c r="B172" s="2">
        <v>41393</v>
      </c>
      <c r="C172">
        <v>1.586E-3</v>
      </c>
      <c r="D172">
        <v>340000000</v>
      </c>
    </row>
    <row r="173" spans="1:4" x14ac:dyDescent="0.3">
      <c r="A173" s="1" t="s">
        <v>4</v>
      </c>
      <c r="B173" s="2">
        <v>41400</v>
      </c>
      <c r="C173">
        <v>1.629E-3</v>
      </c>
      <c r="D173">
        <v>112000000</v>
      </c>
    </row>
    <row r="174" spans="1:4" x14ac:dyDescent="0.3">
      <c r="A174" s="1" t="s">
        <v>4</v>
      </c>
      <c r="B174" s="2">
        <v>41407</v>
      </c>
      <c r="C174">
        <v>1.5349999999999999E-3</v>
      </c>
      <c r="D174">
        <v>626000000</v>
      </c>
    </row>
    <row r="175" spans="1:4" x14ac:dyDescent="0.3">
      <c r="A175" s="1" t="s">
        <v>4</v>
      </c>
      <c r="B175" s="2">
        <v>41414</v>
      </c>
      <c r="C175">
        <v>1.523E-3</v>
      </c>
      <c r="D175">
        <v>257000000</v>
      </c>
    </row>
    <row r="176" spans="1:4" x14ac:dyDescent="0.3">
      <c r="A176" s="1" t="s">
        <v>4</v>
      </c>
      <c r="B176" s="2">
        <v>41421</v>
      </c>
      <c r="C176">
        <v>1.5989999999999999E-3</v>
      </c>
      <c r="D176">
        <v>1836000000</v>
      </c>
    </row>
    <row r="177" spans="1:4" x14ac:dyDescent="0.3">
      <c r="A177" s="1" t="s">
        <v>4</v>
      </c>
      <c r="B177" s="2">
        <v>41428</v>
      </c>
      <c r="C177">
        <v>1.49E-3</v>
      </c>
      <c r="D177">
        <v>696000000</v>
      </c>
    </row>
    <row r="178" spans="1:4" x14ac:dyDescent="0.3">
      <c r="A178" s="1" t="s">
        <v>4</v>
      </c>
      <c r="B178" s="2">
        <v>41435</v>
      </c>
      <c r="C178">
        <v>1.518E-3</v>
      </c>
      <c r="D178">
        <v>428000000</v>
      </c>
    </row>
    <row r="179" spans="1:4" x14ac:dyDescent="0.3">
      <c r="A179" s="1" t="s">
        <v>4</v>
      </c>
      <c r="B179" s="2">
        <v>41442</v>
      </c>
      <c r="C179">
        <v>1.5E-3</v>
      </c>
      <c r="D179">
        <v>182000000</v>
      </c>
    </row>
    <row r="180" spans="1:4" x14ac:dyDescent="0.3">
      <c r="A180" s="1" t="s">
        <v>4</v>
      </c>
      <c r="B180" s="2">
        <v>41449</v>
      </c>
      <c r="C180">
        <v>1.5150000000000001E-3</v>
      </c>
      <c r="D180">
        <v>600000000</v>
      </c>
    </row>
    <row r="181" spans="1:4" x14ac:dyDescent="0.3">
      <c r="A181" s="1" t="s">
        <v>4</v>
      </c>
      <c r="B181" s="2">
        <v>41456</v>
      </c>
      <c r="C181">
        <v>1.4989999999999999E-3</v>
      </c>
      <c r="D181">
        <v>217000000</v>
      </c>
    </row>
    <row r="182" spans="1:4" x14ac:dyDescent="0.3">
      <c r="A182" s="1" t="s">
        <v>4</v>
      </c>
      <c r="B182" s="2">
        <v>41463</v>
      </c>
      <c r="C182">
        <v>1.4989999999999999E-3</v>
      </c>
      <c r="D182">
        <v>462000000</v>
      </c>
    </row>
    <row r="183" spans="1:4" x14ac:dyDescent="0.3">
      <c r="A183" s="1" t="s">
        <v>4</v>
      </c>
      <c r="B183" s="2">
        <v>41470</v>
      </c>
      <c r="C183">
        <v>1.4610000000000001E-3</v>
      </c>
      <c r="D183">
        <v>1014000000</v>
      </c>
    </row>
    <row r="184" spans="1:4" x14ac:dyDescent="0.3">
      <c r="A184" s="1" t="s">
        <v>4</v>
      </c>
      <c r="B184" s="2">
        <v>41477</v>
      </c>
      <c r="C184">
        <v>1.5449999999999999E-3</v>
      </c>
      <c r="D184">
        <v>128000000</v>
      </c>
    </row>
    <row r="185" spans="1:4" x14ac:dyDescent="0.3">
      <c r="A185" s="1" t="s">
        <v>4</v>
      </c>
      <c r="B185" s="2">
        <v>41484</v>
      </c>
      <c r="C185">
        <v>1.6019999999999999E-3</v>
      </c>
      <c r="D185">
        <v>865000000</v>
      </c>
    </row>
    <row r="186" spans="1:4" x14ac:dyDescent="0.3">
      <c r="A186" s="1" t="s">
        <v>4</v>
      </c>
      <c r="B186" s="2">
        <v>41491</v>
      </c>
      <c r="C186">
        <v>1.6689999999999999E-3</v>
      </c>
      <c r="D186">
        <v>292000000</v>
      </c>
    </row>
    <row r="187" spans="1:4" x14ac:dyDescent="0.3">
      <c r="A187" s="1" t="s">
        <v>4</v>
      </c>
      <c r="B187" s="2">
        <v>41498</v>
      </c>
      <c r="C187">
        <v>1.6900000000000001E-3</v>
      </c>
      <c r="D187">
        <v>433000000</v>
      </c>
    </row>
    <row r="188" spans="1:4" x14ac:dyDescent="0.3">
      <c r="A188" s="1" t="s">
        <v>4</v>
      </c>
      <c r="B188" s="2">
        <v>41505</v>
      </c>
      <c r="C188">
        <v>1.6000000000000001E-3</v>
      </c>
      <c r="D188">
        <v>898000000</v>
      </c>
    </row>
    <row r="189" spans="1:4" x14ac:dyDescent="0.3">
      <c r="A189" s="1" t="s">
        <v>4</v>
      </c>
      <c r="B189" s="2">
        <v>41512</v>
      </c>
      <c r="C189">
        <v>1.593E-3</v>
      </c>
      <c r="D189">
        <v>281000000</v>
      </c>
    </row>
    <row r="190" spans="1:4" x14ac:dyDescent="0.3">
      <c r="A190" s="1" t="s">
        <v>4</v>
      </c>
      <c r="B190" s="2">
        <v>41519</v>
      </c>
      <c r="C190">
        <v>1.624E-3</v>
      </c>
      <c r="D190">
        <v>86000000</v>
      </c>
    </row>
    <row r="191" spans="1:4" x14ac:dyDescent="0.3">
      <c r="A191" s="1" t="s">
        <v>4</v>
      </c>
      <c r="B191" s="2">
        <v>41526</v>
      </c>
      <c r="C191">
        <v>1.6019999999999999E-3</v>
      </c>
      <c r="D191">
        <v>303000000</v>
      </c>
    </row>
    <row r="192" spans="1:4" x14ac:dyDescent="0.3">
      <c r="A192" s="1" t="s">
        <v>4</v>
      </c>
      <c r="B192" s="2">
        <v>41533</v>
      </c>
      <c r="C192">
        <v>1.645E-3</v>
      </c>
      <c r="D192">
        <v>732000000</v>
      </c>
    </row>
    <row r="193" spans="1:4" x14ac:dyDescent="0.3">
      <c r="A193" s="1" t="s">
        <v>4</v>
      </c>
      <c r="B193" s="2">
        <v>41540</v>
      </c>
      <c r="C193">
        <v>1.6119999999999999E-3</v>
      </c>
      <c r="D193">
        <v>887000000</v>
      </c>
    </row>
    <row r="194" spans="1:4" x14ac:dyDescent="0.3">
      <c r="A194" s="1" t="s">
        <v>4</v>
      </c>
      <c r="B194" s="2">
        <v>41547</v>
      </c>
      <c r="C194">
        <v>1.6000000000000001E-3</v>
      </c>
      <c r="D194">
        <v>616000000</v>
      </c>
    </row>
    <row r="195" spans="1:4" x14ac:dyDescent="0.3">
      <c r="A195" s="1" t="s">
        <v>4</v>
      </c>
      <c r="B195" s="2">
        <v>41554</v>
      </c>
      <c r="C195">
        <v>1.586E-3</v>
      </c>
      <c r="D195">
        <v>202000000</v>
      </c>
    </row>
    <row r="196" spans="1:4" x14ac:dyDescent="0.3">
      <c r="A196" s="1" t="s">
        <v>4</v>
      </c>
      <c r="B196" s="2">
        <v>41561</v>
      </c>
      <c r="C196">
        <v>1.575E-3</v>
      </c>
      <c r="D196">
        <v>53000000</v>
      </c>
    </row>
    <row r="197" spans="1:4" x14ac:dyDescent="0.3">
      <c r="A197" s="1" t="s">
        <v>4</v>
      </c>
      <c r="B197" s="2">
        <v>41568</v>
      </c>
      <c r="C197">
        <v>1.5499999999999999E-3</v>
      </c>
      <c r="D197">
        <v>100000000</v>
      </c>
    </row>
    <row r="198" spans="1:4" x14ac:dyDescent="0.3">
      <c r="A198" s="1" t="s">
        <v>4</v>
      </c>
      <c r="B198" s="2">
        <v>41575</v>
      </c>
      <c r="C198">
        <v>1.5969999999999999E-3</v>
      </c>
      <c r="D198">
        <v>219000000</v>
      </c>
    </row>
    <row r="199" spans="1:4" x14ac:dyDescent="0.3">
      <c r="A199" s="1" t="s">
        <v>4</v>
      </c>
      <c r="B199" s="2">
        <v>41582</v>
      </c>
      <c r="C199">
        <v>1.552E-3</v>
      </c>
      <c r="D199">
        <v>98000000</v>
      </c>
    </row>
    <row r="200" spans="1:4" x14ac:dyDescent="0.3">
      <c r="A200" s="1" t="s">
        <v>4</v>
      </c>
      <c r="B200" s="2">
        <v>41589</v>
      </c>
      <c r="C200">
        <v>1.5E-3</v>
      </c>
      <c r="D200">
        <v>251000000</v>
      </c>
    </row>
    <row r="201" spans="1:4" x14ac:dyDescent="0.3">
      <c r="A201" s="1" t="s">
        <v>4</v>
      </c>
      <c r="B201" s="2">
        <v>41596</v>
      </c>
      <c r="C201">
        <v>1.4859999999999999E-3</v>
      </c>
      <c r="D201">
        <v>475000000</v>
      </c>
    </row>
    <row r="202" spans="1:4" x14ac:dyDescent="0.3">
      <c r="A202" s="1" t="s">
        <v>4</v>
      </c>
      <c r="B202" s="2">
        <v>41603</v>
      </c>
      <c r="C202">
        <v>1.4729999999999999E-3</v>
      </c>
      <c r="D202">
        <v>148000000</v>
      </c>
    </row>
    <row r="203" spans="1:4" x14ac:dyDescent="0.3">
      <c r="A203" s="1" t="s">
        <v>4</v>
      </c>
      <c r="B203" s="2">
        <v>41610</v>
      </c>
      <c r="C203">
        <v>1.4E-3</v>
      </c>
      <c r="D203">
        <v>103000000</v>
      </c>
    </row>
    <row r="204" spans="1:4" x14ac:dyDescent="0.3">
      <c r="A204" s="1" t="s">
        <v>4</v>
      </c>
      <c r="B204" s="2">
        <v>41617</v>
      </c>
      <c r="C204">
        <v>1.5610000000000001E-3</v>
      </c>
      <c r="D204">
        <v>267000000</v>
      </c>
    </row>
    <row r="205" spans="1:4" x14ac:dyDescent="0.3">
      <c r="A205" s="1" t="s">
        <v>4</v>
      </c>
      <c r="B205" s="2">
        <v>41624</v>
      </c>
      <c r="C205">
        <v>1.5579999999999999E-3</v>
      </c>
      <c r="D205">
        <v>789000000</v>
      </c>
    </row>
    <row r="206" spans="1:4" x14ac:dyDescent="0.3">
      <c r="A206" s="1" t="s">
        <v>4</v>
      </c>
      <c r="B206" s="2">
        <v>41631</v>
      </c>
      <c r="C206">
        <v>1.5200000000000001E-3</v>
      </c>
      <c r="D206">
        <v>117000000</v>
      </c>
    </row>
    <row r="207" spans="1:4" x14ac:dyDescent="0.3">
      <c r="A207" s="1" t="s">
        <v>4</v>
      </c>
      <c r="B207" s="2">
        <v>41638</v>
      </c>
      <c r="C207">
        <v>1.549E-3</v>
      </c>
      <c r="D207">
        <v>1000000</v>
      </c>
    </row>
    <row r="208" spans="1:4" x14ac:dyDescent="0.3">
      <c r="A208" s="1" t="s">
        <v>4</v>
      </c>
      <c r="B208" s="2">
        <v>41645</v>
      </c>
      <c r="C208">
        <v>1.519E-3</v>
      </c>
      <c r="D208">
        <v>5000000</v>
      </c>
    </row>
    <row r="209" spans="1:4" x14ac:dyDescent="0.3">
      <c r="A209" s="1" t="s">
        <v>4</v>
      </c>
      <c r="B209" s="2">
        <v>41652</v>
      </c>
      <c r="C209">
        <v>1.5200000000000001E-3</v>
      </c>
      <c r="D209">
        <v>196000000</v>
      </c>
    </row>
    <row r="210" spans="1:4" x14ac:dyDescent="0.3">
      <c r="A210" s="1" t="s">
        <v>4</v>
      </c>
      <c r="B210" s="2">
        <v>41659</v>
      </c>
      <c r="C210">
        <v>1.521E-3</v>
      </c>
      <c r="D210">
        <v>519000000</v>
      </c>
    </row>
    <row r="211" spans="1:4" x14ac:dyDescent="0.3">
      <c r="A211" s="1" t="s">
        <v>4</v>
      </c>
      <c r="B211" s="2">
        <v>41666</v>
      </c>
      <c r="C211">
        <v>1.4909999999999999E-3</v>
      </c>
      <c r="D211">
        <v>701000000</v>
      </c>
    </row>
    <row r="212" spans="1:4" x14ac:dyDescent="0.3">
      <c r="A212" s="1" t="s">
        <v>4</v>
      </c>
      <c r="B212" s="2">
        <v>41673</v>
      </c>
      <c r="C212">
        <v>1.4909999999999999E-3</v>
      </c>
      <c r="D212">
        <v>1637000000</v>
      </c>
    </row>
    <row r="213" spans="1:4" x14ac:dyDescent="0.3">
      <c r="A213" s="1" t="s">
        <v>4</v>
      </c>
      <c r="B213" s="2">
        <v>41680</v>
      </c>
      <c r="C213">
        <v>1.4220000000000001E-3</v>
      </c>
      <c r="D213">
        <v>173000000</v>
      </c>
    </row>
    <row r="214" spans="1:4" x14ac:dyDescent="0.3">
      <c r="A214" s="1" t="s">
        <v>4</v>
      </c>
      <c r="B214" s="2">
        <v>41687</v>
      </c>
      <c r="C214">
        <v>1.374E-3</v>
      </c>
      <c r="D214">
        <v>323000000</v>
      </c>
    </row>
    <row r="215" spans="1:4" x14ac:dyDescent="0.3">
      <c r="A215" s="1" t="s">
        <v>4</v>
      </c>
      <c r="B215" s="2">
        <v>41694</v>
      </c>
      <c r="C215">
        <v>1.348E-3</v>
      </c>
      <c r="D215">
        <v>414000000</v>
      </c>
    </row>
    <row r="216" spans="1:4" x14ac:dyDescent="0.3">
      <c r="A216" s="1" t="s">
        <v>4</v>
      </c>
      <c r="B216" s="2">
        <v>41701</v>
      </c>
      <c r="C216">
        <v>1.16E-3</v>
      </c>
      <c r="D216">
        <v>2401000000</v>
      </c>
    </row>
    <row r="217" spans="1:4" x14ac:dyDescent="0.3">
      <c r="A217" s="1" t="s">
        <v>4</v>
      </c>
      <c r="B217" s="2">
        <v>41708</v>
      </c>
      <c r="C217">
        <v>1.124E-3</v>
      </c>
      <c r="D217">
        <v>419000000</v>
      </c>
    </row>
    <row r="218" spans="1:4" x14ac:dyDescent="0.3">
      <c r="A218" s="1" t="s">
        <v>4</v>
      </c>
      <c r="B218" s="2">
        <v>41715</v>
      </c>
      <c r="C218">
        <v>1.116E-3</v>
      </c>
      <c r="D218">
        <v>501000000</v>
      </c>
    </row>
    <row r="219" spans="1:4" x14ac:dyDescent="0.3">
      <c r="A219" s="1" t="s">
        <v>4</v>
      </c>
      <c r="B219" s="2">
        <v>41722</v>
      </c>
      <c r="C219">
        <v>1.5579999999999999E-3</v>
      </c>
      <c r="D219">
        <v>2591000000</v>
      </c>
    </row>
    <row r="220" spans="1:4" x14ac:dyDescent="0.3">
      <c r="A220" s="1" t="s">
        <v>4</v>
      </c>
      <c r="B220" s="2">
        <v>41729</v>
      </c>
      <c r="C220">
        <v>1.5E-3</v>
      </c>
      <c r="D220">
        <v>623000000</v>
      </c>
    </row>
    <row r="221" spans="1:4" x14ac:dyDescent="0.3">
      <c r="A221" s="1" t="s">
        <v>4</v>
      </c>
      <c r="B221" s="2">
        <v>41736</v>
      </c>
      <c r="C221">
        <v>1.402E-3</v>
      </c>
      <c r="D221">
        <v>265000000</v>
      </c>
    </row>
    <row r="222" spans="1:4" x14ac:dyDescent="0.3">
      <c r="A222" s="1" t="s">
        <v>4</v>
      </c>
      <c r="B222" s="2">
        <v>41743</v>
      </c>
      <c r="C222">
        <v>1.3619999999999999E-3</v>
      </c>
      <c r="D222">
        <v>54000000</v>
      </c>
    </row>
    <row r="223" spans="1:4" x14ac:dyDescent="0.3">
      <c r="A223" s="1" t="s">
        <v>4</v>
      </c>
      <c r="B223" s="2">
        <v>41750</v>
      </c>
      <c r="C223">
        <v>1.2960000000000001E-3</v>
      </c>
      <c r="D223">
        <v>8000000</v>
      </c>
    </row>
    <row r="224" spans="1:4" x14ac:dyDescent="0.3">
      <c r="A224" s="1" t="s">
        <v>4</v>
      </c>
      <c r="B224" s="2">
        <v>41757</v>
      </c>
      <c r="C224">
        <v>1.56E-3</v>
      </c>
      <c r="D224">
        <v>287000000</v>
      </c>
    </row>
    <row r="225" spans="1:4" x14ac:dyDescent="0.3">
      <c r="A225" s="1" t="s">
        <v>4</v>
      </c>
      <c r="B225" s="2">
        <v>41764</v>
      </c>
      <c r="C225">
        <v>1.5E-3</v>
      </c>
      <c r="D225">
        <v>368000000</v>
      </c>
    </row>
    <row r="226" spans="1:4" x14ac:dyDescent="0.3">
      <c r="A226" s="1" t="s">
        <v>4</v>
      </c>
      <c r="B226" s="2">
        <v>41771</v>
      </c>
      <c r="C226">
        <v>1.4859999999999999E-3</v>
      </c>
      <c r="D226">
        <v>12000000</v>
      </c>
    </row>
    <row r="227" spans="1:4" x14ac:dyDescent="0.3">
      <c r="A227" s="1" t="s">
        <v>4</v>
      </c>
      <c r="B227" s="2">
        <v>41778</v>
      </c>
      <c r="C227">
        <v>1.6429999999999999E-3</v>
      </c>
      <c r="D227">
        <v>550000000</v>
      </c>
    </row>
    <row r="228" spans="1:4" x14ac:dyDescent="0.3">
      <c r="A228" s="1" t="s">
        <v>4</v>
      </c>
      <c r="B228" s="2">
        <v>41785</v>
      </c>
      <c r="C228">
        <v>1.5950000000000001E-3</v>
      </c>
      <c r="D228">
        <v>228000000</v>
      </c>
    </row>
    <row r="229" spans="1:4" x14ac:dyDescent="0.3">
      <c r="A229" s="1" t="s">
        <v>4</v>
      </c>
      <c r="B229" s="2">
        <v>41792</v>
      </c>
      <c r="C229">
        <v>1.6000000000000001E-3</v>
      </c>
      <c r="D229">
        <v>229000000</v>
      </c>
    </row>
    <row r="230" spans="1:4" x14ac:dyDescent="0.3">
      <c r="A230" s="1" t="s">
        <v>4</v>
      </c>
      <c r="B230" s="2">
        <v>41799</v>
      </c>
      <c r="C230">
        <v>1.6800000000000001E-3</v>
      </c>
      <c r="D230">
        <v>82000000</v>
      </c>
    </row>
    <row r="231" spans="1:4" x14ac:dyDescent="0.3">
      <c r="A231" s="1" t="s">
        <v>4</v>
      </c>
      <c r="B231" s="2">
        <v>41806</v>
      </c>
      <c r="C231">
        <v>1.6000000000000001E-3</v>
      </c>
      <c r="D231">
        <v>219000000</v>
      </c>
    </row>
    <row r="232" spans="1:4" x14ac:dyDescent="0.3">
      <c r="A232" s="1" t="s">
        <v>4</v>
      </c>
      <c r="B232" s="2">
        <v>41813</v>
      </c>
      <c r="C232">
        <v>1.6199999999999999E-3</v>
      </c>
      <c r="D232">
        <v>87000000</v>
      </c>
    </row>
    <row r="233" spans="1:4" x14ac:dyDescent="0.3">
      <c r="A233" s="1" t="s">
        <v>4</v>
      </c>
      <c r="B233" s="2">
        <v>41820</v>
      </c>
      <c r="C233">
        <v>1.6149999999999999E-3</v>
      </c>
      <c r="D233">
        <v>888000000</v>
      </c>
    </row>
    <row r="234" spans="1:4" x14ac:dyDescent="0.3">
      <c r="A234" s="1" t="s">
        <v>4</v>
      </c>
      <c r="B234" s="2">
        <v>41827</v>
      </c>
      <c r="C234">
        <v>1.487E-3</v>
      </c>
      <c r="D234">
        <v>150000000</v>
      </c>
    </row>
    <row r="235" spans="1:4" x14ac:dyDescent="0.3">
      <c r="A235" s="1" t="s">
        <v>4</v>
      </c>
      <c r="B235" s="2">
        <v>41834</v>
      </c>
      <c r="C235">
        <v>1.467E-3</v>
      </c>
      <c r="D235">
        <v>415000000</v>
      </c>
    </row>
    <row r="236" spans="1:4" x14ac:dyDescent="0.3">
      <c r="A236" s="1" t="s">
        <v>4</v>
      </c>
      <c r="B236" s="2">
        <v>41841</v>
      </c>
      <c r="C236">
        <v>1.5020000000000001E-3</v>
      </c>
      <c r="D236">
        <v>202000000</v>
      </c>
    </row>
    <row r="237" spans="1:4" x14ac:dyDescent="0.3">
      <c r="A237" s="1" t="s">
        <v>4</v>
      </c>
      <c r="B237" s="2">
        <v>41848</v>
      </c>
      <c r="C237">
        <v>1.506E-3</v>
      </c>
      <c r="D237">
        <v>91000000</v>
      </c>
    </row>
    <row r="238" spans="1:4" x14ac:dyDescent="0.3">
      <c r="A238" s="1" t="s">
        <v>4</v>
      </c>
      <c r="B238" s="2">
        <v>41855</v>
      </c>
      <c r="C238">
        <v>1.33E-3</v>
      </c>
      <c r="D238">
        <v>195000000</v>
      </c>
    </row>
    <row r="239" spans="1:4" x14ac:dyDescent="0.3">
      <c r="A239" s="1" t="s">
        <v>4</v>
      </c>
      <c r="B239" s="2">
        <v>41862</v>
      </c>
      <c r="C239">
        <v>1.4480000000000001E-3</v>
      </c>
      <c r="D239">
        <v>105000000</v>
      </c>
    </row>
    <row r="240" spans="1:4" x14ac:dyDescent="0.3">
      <c r="A240" s="1" t="s">
        <v>4</v>
      </c>
      <c r="B240" s="2">
        <v>41869</v>
      </c>
      <c r="C240">
        <v>1.413E-3</v>
      </c>
      <c r="D240">
        <v>55000000</v>
      </c>
    </row>
    <row r="241" spans="1:4" x14ac:dyDescent="0.3">
      <c r="A241" s="1" t="s">
        <v>4</v>
      </c>
      <c r="B241" s="2">
        <v>41876</v>
      </c>
      <c r="C241">
        <v>1.379E-3</v>
      </c>
      <c r="D241">
        <v>45000000</v>
      </c>
    </row>
    <row r="242" spans="1:4" x14ac:dyDescent="0.3">
      <c r="A242" s="1" t="s">
        <v>4</v>
      </c>
      <c r="B242" s="2">
        <v>41883</v>
      </c>
      <c r="C242">
        <v>1.4289999999999999E-3</v>
      </c>
      <c r="D242">
        <v>175000000</v>
      </c>
    </row>
    <row r="243" spans="1:4" x14ac:dyDescent="0.3">
      <c r="A243" s="1" t="s">
        <v>4</v>
      </c>
      <c r="B243" s="2">
        <v>41890</v>
      </c>
      <c r="C243">
        <v>1.531E-3</v>
      </c>
      <c r="D243">
        <v>737000000</v>
      </c>
    </row>
    <row r="244" spans="1:4" x14ac:dyDescent="0.3">
      <c r="A244" s="1" t="s">
        <v>4</v>
      </c>
      <c r="B244" s="2">
        <v>41897</v>
      </c>
      <c r="C244">
        <v>1.4970000000000001E-3</v>
      </c>
      <c r="D244">
        <v>568000000</v>
      </c>
    </row>
    <row r="245" spans="1:4" x14ac:dyDescent="0.3">
      <c r="A245" s="1" t="s">
        <v>4</v>
      </c>
      <c r="B245" s="2">
        <v>41904</v>
      </c>
      <c r="C245">
        <v>1.482E-3</v>
      </c>
      <c r="D245">
        <v>293000000</v>
      </c>
    </row>
    <row r="246" spans="1:4" x14ac:dyDescent="0.3">
      <c r="A246" s="1" t="s">
        <v>4</v>
      </c>
      <c r="B246" s="2">
        <v>41911</v>
      </c>
      <c r="C246">
        <v>1.5499999999999999E-3</v>
      </c>
      <c r="D246">
        <v>441000000</v>
      </c>
    </row>
    <row r="247" spans="1:4" x14ac:dyDescent="0.3">
      <c r="A247" s="1" t="s">
        <v>4</v>
      </c>
      <c r="B247" s="2">
        <v>41918</v>
      </c>
      <c r="C247">
        <v>1.5449999999999999E-3</v>
      </c>
      <c r="D247">
        <v>152000000</v>
      </c>
    </row>
    <row r="248" spans="1:4" x14ac:dyDescent="0.3">
      <c r="A248" s="1" t="s">
        <v>4</v>
      </c>
      <c r="B248" s="2">
        <v>41925</v>
      </c>
      <c r="C248">
        <v>1.6000000000000001E-3</v>
      </c>
      <c r="D248">
        <v>431000000</v>
      </c>
    </row>
    <row r="249" spans="1:4" x14ac:dyDescent="0.3">
      <c r="A249" s="1" t="s">
        <v>4</v>
      </c>
      <c r="B249" s="2">
        <v>41932</v>
      </c>
      <c r="C249">
        <v>1.5299999999999999E-3</v>
      </c>
      <c r="D249">
        <v>416000000</v>
      </c>
    </row>
    <row r="250" spans="1:4" x14ac:dyDescent="0.3">
      <c r="A250" s="1" t="s">
        <v>4</v>
      </c>
      <c r="B250" s="2">
        <v>41939</v>
      </c>
      <c r="C250">
        <v>1.585E-3</v>
      </c>
      <c r="D250">
        <v>34000000</v>
      </c>
    </row>
    <row r="251" spans="1:4" x14ac:dyDescent="0.3">
      <c r="A251" s="1" t="s">
        <v>4</v>
      </c>
      <c r="B251" s="2">
        <v>41946</v>
      </c>
      <c r="C251">
        <v>1.5299999999999999E-3</v>
      </c>
      <c r="D251">
        <v>40000000</v>
      </c>
    </row>
    <row r="252" spans="1:4" x14ac:dyDescent="0.3">
      <c r="A252" s="1" t="s">
        <v>4</v>
      </c>
      <c r="B252" s="2">
        <v>41953</v>
      </c>
      <c r="C252">
        <v>1.585E-3</v>
      </c>
      <c r="D252">
        <v>17000000</v>
      </c>
    </row>
    <row r="253" spans="1:4" x14ac:dyDescent="0.3">
      <c r="A253" s="1" t="s">
        <v>4</v>
      </c>
      <c r="B253" s="2">
        <v>41960</v>
      </c>
      <c r="C253">
        <v>1.6249999999999999E-3</v>
      </c>
      <c r="D253">
        <v>624000000</v>
      </c>
    </row>
    <row r="254" spans="1:4" x14ac:dyDescent="0.3">
      <c r="A254" s="1" t="s">
        <v>4</v>
      </c>
      <c r="B254" s="2">
        <v>41967</v>
      </c>
      <c r="C254">
        <v>1.5150000000000001E-3</v>
      </c>
      <c r="D254">
        <v>367000000</v>
      </c>
    </row>
    <row r="255" spans="1:4" x14ac:dyDescent="0.3">
      <c r="A255" s="1" t="s">
        <v>4</v>
      </c>
      <c r="B255" s="2">
        <v>41974</v>
      </c>
      <c r="C255">
        <v>1.505E-3</v>
      </c>
      <c r="D255">
        <v>733000000</v>
      </c>
    </row>
    <row r="256" spans="1:4" x14ac:dyDescent="0.3">
      <c r="A256" s="1" t="s">
        <v>4</v>
      </c>
      <c r="B256" s="2">
        <v>41981</v>
      </c>
      <c r="C256">
        <v>1.495E-3</v>
      </c>
      <c r="D256">
        <v>1067000000</v>
      </c>
    </row>
    <row r="257" spans="1:4" x14ac:dyDescent="0.3">
      <c r="A257" s="1" t="s">
        <v>4</v>
      </c>
      <c r="B257" s="2">
        <v>41988</v>
      </c>
      <c r="C257">
        <v>1.57E-3</v>
      </c>
      <c r="D257">
        <v>755000000</v>
      </c>
    </row>
    <row r="258" spans="1:4" x14ac:dyDescent="0.3">
      <c r="A258" s="1" t="s">
        <v>4</v>
      </c>
      <c r="B258" s="2">
        <v>41995</v>
      </c>
      <c r="C258">
        <v>1.66E-3</v>
      </c>
      <c r="D258">
        <v>598000000</v>
      </c>
    </row>
    <row r="259" spans="1:4" x14ac:dyDescent="0.3">
      <c r="A259" s="1" t="s">
        <v>4</v>
      </c>
      <c r="B259" s="2">
        <v>42002</v>
      </c>
      <c r="C259">
        <v>1.755E-3</v>
      </c>
      <c r="D259">
        <v>301000000</v>
      </c>
    </row>
    <row r="260" spans="1:4" x14ac:dyDescent="0.3">
      <c r="A260" s="1" t="s">
        <v>4</v>
      </c>
      <c r="B260" s="2">
        <v>42009</v>
      </c>
      <c r="C260">
        <v>1.74E-3</v>
      </c>
      <c r="D260">
        <v>2000000</v>
      </c>
    </row>
    <row r="261" spans="1:4" x14ac:dyDescent="0.3">
      <c r="A261" s="1" t="s">
        <v>4</v>
      </c>
      <c r="B261" s="2">
        <v>42016</v>
      </c>
      <c r="C261">
        <v>1.6999999999999999E-3</v>
      </c>
      <c r="D261">
        <v>799000000</v>
      </c>
    </row>
    <row r="262" spans="1:4" x14ac:dyDescent="0.3">
      <c r="A262" s="1" t="s">
        <v>4</v>
      </c>
      <c r="B262" s="2">
        <v>42023</v>
      </c>
      <c r="C262">
        <v>1.6999999999999999E-3</v>
      </c>
      <c r="D262">
        <v>214000000</v>
      </c>
    </row>
    <row r="263" spans="1:4" x14ac:dyDescent="0.3">
      <c r="A263" s="1" t="s">
        <v>4</v>
      </c>
      <c r="B263" s="2">
        <v>42030</v>
      </c>
      <c r="C263">
        <v>1.885E-3</v>
      </c>
      <c r="D263">
        <v>872000000</v>
      </c>
    </row>
    <row r="264" spans="1:4" x14ac:dyDescent="0.3">
      <c r="A264" s="1" t="s">
        <v>4</v>
      </c>
      <c r="B264" s="2">
        <v>42037</v>
      </c>
      <c r="C264">
        <v>1.9550000000000001E-3</v>
      </c>
      <c r="D264">
        <v>399000000</v>
      </c>
    </row>
    <row r="265" spans="1:4" x14ac:dyDescent="0.3">
      <c r="A265" s="1" t="s">
        <v>4</v>
      </c>
      <c r="B265" s="2">
        <v>42044</v>
      </c>
      <c r="C265">
        <v>1.9499999999999999E-3</v>
      </c>
      <c r="D265">
        <v>178000000</v>
      </c>
    </row>
    <row r="266" spans="1:4" x14ac:dyDescent="0.3">
      <c r="A266" s="1" t="s">
        <v>4</v>
      </c>
      <c r="B266" s="2">
        <v>42051</v>
      </c>
      <c r="C266">
        <v>1.905E-3</v>
      </c>
      <c r="D266">
        <v>351000000</v>
      </c>
    </row>
    <row r="267" spans="1:4" x14ac:dyDescent="0.3">
      <c r="A267" s="1" t="s">
        <v>4</v>
      </c>
      <c r="B267" s="2">
        <v>42058</v>
      </c>
      <c r="C267">
        <v>1.99E-3</v>
      </c>
      <c r="D267">
        <v>579000000</v>
      </c>
    </row>
    <row r="268" spans="1:4" x14ac:dyDescent="0.3">
      <c r="A268" s="1" t="s">
        <v>4</v>
      </c>
      <c r="B268" s="2">
        <v>42065</v>
      </c>
      <c r="C268">
        <v>1.805E-3</v>
      </c>
      <c r="D268">
        <v>2505000000</v>
      </c>
    </row>
    <row r="269" spans="1:4" x14ac:dyDescent="0.3">
      <c r="A269" s="1" t="s">
        <v>4</v>
      </c>
      <c r="B269" s="2">
        <v>42072</v>
      </c>
      <c r="C269">
        <v>1.7650000000000001E-3</v>
      </c>
      <c r="D269">
        <v>464000000</v>
      </c>
    </row>
    <row r="270" spans="1:4" x14ac:dyDescent="0.3">
      <c r="A270" s="1" t="s">
        <v>4</v>
      </c>
      <c r="B270" s="2">
        <v>42079</v>
      </c>
      <c r="C270">
        <v>1.725E-3</v>
      </c>
      <c r="D270">
        <v>125000000</v>
      </c>
    </row>
    <row r="271" spans="1:4" x14ac:dyDescent="0.3">
      <c r="A271" s="1" t="s">
        <v>4</v>
      </c>
      <c r="B271" s="2">
        <v>42086</v>
      </c>
      <c r="C271">
        <v>1.6299999999999999E-3</v>
      </c>
      <c r="D271">
        <v>122000000</v>
      </c>
    </row>
    <row r="272" spans="1:4" x14ac:dyDescent="0.3">
      <c r="A272" s="1" t="s">
        <v>4</v>
      </c>
      <c r="B272" s="2">
        <v>42093</v>
      </c>
      <c r="C272">
        <v>1.6850000000000001E-3</v>
      </c>
      <c r="D272">
        <v>100000000</v>
      </c>
    </row>
    <row r="273" spans="1:4" x14ac:dyDescent="0.3">
      <c r="A273" s="1" t="s">
        <v>4</v>
      </c>
      <c r="B273" s="2">
        <v>42100</v>
      </c>
      <c r="C273">
        <v>1.635E-3</v>
      </c>
      <c r="D273">
        <v>65000000</v>
      </c>
    </row>
    <row r="274" spans="1:4" x14ac:dyDescent="0.3">
      <c r="A274" s="1" t="s">
        <v>4</v>
      </c>
      <c r="B274" s="2">
        <v>42107</v>
      </c>
      <c r="C274">
        <v>1.555E-3</v>
      </c>
      <c r="D274">
        <v>381000000</v>
      </c>
    </row>
    <row r="275" spans="1:4" x14ac:dyDescent="0.3">
      <c r="A275" s="1" t="s">
        <v>4</v>
      </c>
      <c r="B275" s="2">
        <v>42114</v>
      </c>
      <c r="C275">
        <v>1.5399999999999999E-3</v>
      </c>
      <c r="D275">
        <v>44000000</v>
      </c>
    </row>
    <row r="276" spans="1:4" x14ac:dyDescent="0.3">
      <c r="A276" s="1" t="s">
        <v>4</v>
      </c>
      <c r="B276" s="2">
        <v>42121</v>
      </c>
      <c r="C276">
        <v>1.5299999999999999E-3</v>
      </c>
      <c r="D276">
        <v>51000000</v>
      </c>
    </row>
    <row r="277" spans="1:4" x14ac:dyDescent="0.3">
      <c r="A277" s="1" t="s">
        <v>4</v>
      </c>
      <c r="B277" s="2">
        <v>42128</v>
      </c>
      <c r="C277">
        <v>1.5E-3</v>
      </c>
      <c r="D277">
        <v>19000000</v>
      </c>
    </row>
    <row r="278" spans="1:4" x14ac:dyDescent="0.3">
      <c r="A278" s="1" t="s">
        <v>4</v>
      </c>
      <c r="B278" s="2">
        <v>42135</v>
      </c>
      <c r="C278">
        <v>1.505E-3</v>
      </c>
      <c r="D278">
        <v>16000000</v>
      </c>
    </row>
    <row r="279" spans="1:4" x14ac:dyDescent="0.3">
      <c r="A279" s="1" t="s">
        <v>4</v>
      </c>
      <c r="B279" s="2">
        <v>42142</v>
      </c>
      <c r="C279">
        <v>1.48E-3</v>
      </c>
      <c r="D279">
        <v>111000000</v>
      </c>
    </row>
    <row r="280" spans="1:4" x14ac:dyDescent="0.3">
      <c r="A280" s="1" t="s">
        <v>4</v>
      </c>
      <c r="B280" s="2">
        <v>42149</v>
      </c>
      <c r="C280">
        <v>1.5E-3</v>
      </c>
      <c r="D280">
        <v>76000000</v>
      </c>
    </row>
    <row r="281" spans="1:4" x14ac:dyDescent="0.3">
      <c r="A281" s="1" t="s">
        <v>4</v>
      </c>
      <c r="B281" s="2">
        <v>42156</v>
      </c>
      <c r="C281">
        <v>1.4499999999999999E-3</v>
      </c>
      <c r="D281">
        <v>55000000</v>
      </c>
    </row>
    <row r="282" spans="1:4" x14ac:dyDescent="0.3">
      <c r="A282" s="1" t="s">
        <v>4</v>
      </c>
      <c r="B282" s="2">
        <v>42163</v>
      </c>
      <c r="C282">
        <v>1.475E-3</v>
      </c>
      <c r="D282">
        <v>68000000</v>
      </c>
    </row>
    <row r="283" spans="1:4" x14ac:dyDescent="0.3">
      <c r="A283" s="1" t="s">
        <v>4</v>
      </c>
      <c r="B283" s="2">
        <v>42170</v>
      </c>
      <c r="C283">
        <v>1.48E-3</v>
      </c>
      <c r="D283">
        <v>101000000</v>
      </c>
    </row>
    <row r="284" spans="1:4" x14ac:dyDescent="0.3">
      <c r="A284" s="1" t="s">
        <v>4</v>
      </c>
      <c r="B284" s="2">
        <v>42177</v>
      </c>
      <c r="C284">
        <v>1.4400000000000001E-3</v>
      </c>
      <c r="D284">
        <v>185000000</v>
      </c>
    </row>
    <row r="285" spans="1:4" x14ac:dyDescent="0.3">
      <c r="A285" s="1" t="s">
        <v>4</v>
      </c>
      <c r="B285" s="2">
        <v>42184</v>
      </c>
      <c r="C285">
        <v>1.4549999999999999E-3</v>
      </c>
      <c r="D285">
        <v>153000000</v>
      </c>
    </row>
    <row r="286" spans="1:4" x14ac:dyDescent="0.3">
      <c r="A286" s="1" t="s">
        <v>4</v>
      </c>
      <c r="B286" s="2">
        <v>42191</v>
      </c>
      <c r="C286">
        <v>1.42E-3</v>
      </c>
      <c r="D286">
        <v>96000000</v>
      </c>
    </row>
    <row r="287" spans="1:4" x14ac:dyDescent="0.3">
      <c r="A287" s="1" t="s">
        <v>4</v>
      </c>
      <c r="B287" s="2">
        <v>42198</v>
      </c>
      <c r="C287">
        <v>1.4499999999999999E-3</v>
      </c>
      <c r="D287">
        <v>26000000</v>
      </c>
    </row>
    <row r="288" spans="1:4" x14ac:dyDescent="0.3">
      <c r="A288" s="1" t="s">
        <v>4</v>
      </c>
      <c r="B288" s="2">
        <v>42205</v>
      </c>
      <c r="C288">
        <v>1.3849999999999999E-3</v>
      </c>
      <c r="D288">
        <v>178000000</v>
      </c>
    </row>
    <row r="289" spans="1:4" x14ac:dyDescent="0.3">
      <c r="A289" s="1" t="s">
        <v>4</v>
      </c>
      <c r="B289" s="2">
        <v>42212</v>
      </c>
      <c r="C289">
        <v>1.3649999999999999E-3</v>
      </c>
      <c r="D289">
        <v>27000000</v>
      </c>
    </row>
    <row r="290" spans="1:4" x14ac:dyDescent="0.3">
      <c r="A290" s="1" t="s">
        <v>4</v>
      </c>
      <c r="B290" s="2">
        <v>42219</v>
      </c>
      <c r="C290">
        <v>1.3500000000000001E-3</v>
      </c>
      <c r="D290">
        <v>192000000</v>
      </c>
    </row>
    <row r="291" spans="1:4" x14ac:dyDescent="0.3">
      <c r="A291" s="1" t="s">
        <v>4</v>
      </c>
      <c r="B291" s="2">
        <v>42226</v>
      </c>
      <c r="C291">
        <v>1.33E-3</v>
      </c>
      <c r="D291">
        <v>493000000</v>
      </c>
    </row>
    <row r="292" spans="1:4" x14ac:dyDescent="0.3">
      <c r="A292" s="1" t="s">
        <v>4</v>
      </c>
      <c r="B292" s="2">
        <v>42233</v>
      </c>
      <c r="C292">
        <v>1.31E-3</v>
      </c>
      <c r="D292">
        <v>440000000</v>
      </c>
    </row>
    <row r="293" spans="1:4" x14ac:dyDescent="0.3">
      <c r="A293" s="1" t="s">
        <v>4</v>
      </c>
      <c r="B293" s="2">
        <v>42240</v>
      </c>
      <c r="C293">
        <v>1.2999999999999999E-3</v>
      </c>
      <c r="D293">
        <v>379000000</v>
      </c>
    </row>
    <row r="294" spans="1:4" x14ac:dyDescent="0.3">
      <c r="A294" s="1" t="s">
        <v>4</v>
      </c>
      <c r="B294" s="2">
        <v>42247</v>
      </c>
      <c r="C294">
        <v>1.25E-3</v>
      </c>
      <c r="D294">
        <v>513000000</v>
      </c>
    </row>
    <row r="295" spans="1:4" x14ac:dyDescent="0.3">
      <c r="A295" s="1" t="s">
        <v>4</v>
      </c>
      <c r="B295" s="2">
        <v>42254</v>
      </c>
      <c r="C295">
        <v>1.25E-3</v>
      </c>
      <c r="D295">
        <v>357000000</v>
      </c>
    </row>
    <row r="296" spans="1:4" x14ac:dyDescent="0.3">
      <c r="A296" s="1" t="s">
        <v>4</v>
      </c>
      <c r="B296" s="2">
        <v>42261</v>
      </c>
      <c r="C296">
        <v>1.2849999999999999E-3</v>
      </c>
      <c r="D296">
        <v>65000000</v>
      </c>
    </row>
    <row r="297" spans="1:4" x14ac:dyDescent="0.3">
      <c r="A297" s="1" t="s">
        <v>4</v>
      </c>
      <c r="B297" s="2">
        <v>42268</v>
      </c>
      <c r="C297">
        <v>1.25E-3</v>
      </c>
      <c r="D297">
        <v>97000000</v>
      </c>
    </row>
    <row r="298" spans="1:4" x14ac:dyDescent="0.3">
      <c r="A298" s="1" t="s">
        <v>4</v>
      </c>
      <c r="B298" s="2">
        <v>42275</v>
      </c>
      <c r="C298">
        <v>1.25E-3</v>
      </c>
      <c r="D298">
        <v>187000000</v>
      </c>
    </row>
    <row r="299" spans="1:4" x14ac:dyDescent="0.3">
      <c r="A299" s="1" t="s">
        <v>4</v>
      </c>
      <c r="B299" s="2">
        <v>42282</v>
      </c>
      <c r="C299">
        <v>1.245E-3</v>
      </c>
      <c r="D299">
        <v>48000000</v>
      </c>
    </row>
    <row r="300" spans="1:4" x14ac:dyDescent="0.3">
      <c r="A300" s="1" t="s">
        <v>4</v>
      </c>
      <c r="B300" s="2">
        <v>42289</v>
      </c>
      <c r="C300">
        <v>1.2849999999999999E-3</v>
      </c>
      <c r="D300">
        <v>127000000</v>
      </c>
    </row>
    <row r="301" spans="1:4" x14ac:dyDescent="0.3">
      <c r="A301" s="1" t="s">
        <v>4</v>
      </c>
      <c r="B301" s="2">
        <v>42296</v>
      </c>
      <c r="C301">
        <v>1.2999999999999999E-3</v>
      </c>
      <c r="D301">
        <v>450000000</v>
      </c>
    </row>
    <row r="302" spans="1:4" x14ac:dyDescent="0.3">
      <c r="A302" s="1" t="s">
        <v>4</v>
      </c>
      <c r="B302" s="2">
        <v>42303</v>
      </c>
      <c r="C302">
        <v>1.24E-3</v>
      </c>
      <c r="D302">
        <v>754000000</v>
      </c>
    </row>
    <row r="303" spans="1:4" x14ac:dyDescent="0.3">
      <c r="A303" s="1" t="s">
        <v>4</v>
      </c>
      <c r="B303" s="2">
        <v>42310</v>
      </c>
      <c r="C303">
        <v>1.24E-3</v>
      </c>
      <c r="D303">
        <v>512000000</v>
      </c>
    </row>
    <row r="304" spans="1:4" x14ac:dyDescent="0.3">
      <c r="A304" s="1" t="s">
        <v>4</v>
      </c>
      <c r="B304" s="2">
        <v>42317</v>
      </c>
      <c r="C304">
        <v>1.16E-3</v>
      </c>
      <c r="D304">
        <v>573000000</v>
      </c>
    </row>
    <row r="305" spans="1:4" x14ac:dyDescent="0.3">
      <c r="A305" s="1" t="s">
        <v>4</v>
      </c>
      <c r="B305" s="2">
        <v>42324</v>
      </c>
      <c r="C305">
        <v>1.2849999999999999E-3</v>
      </c>
      <c r="D305">
        <v>2192000000</v>
      </c>
    </row>
    <row r="306" spans="1:4" x14ac:dyDescent="0.3">
      <c r="A306" s="1" t="s">
        <v>4</v>
      </c>
      <c r="B306" s="2">
        <v>42331</v>
      </c>
      <c r="C306">
        <v>1.1349999999999999E-3</v>
      </c>
      <c r="D306">
        <v>3499000000</v>
      </c>
    </row>
    <row r="307" spans="1:4" x14ac:dyDescent="0.3">
      <c r="A307" s="1" t="s">
        <v>4</v>
      </c>
      <c r="B307" s="2">
        <v>42338</v>
      </c>
      <c r="C307">
        <v>1.1299999999999999E-3</v>
      </c>
      <c r="D307">
        <v>1635000000</v>
      </c>
    </row>
    <row r="308" spans="1:4" x14ac:dyDescent="0.3">
      <c r="A308" s="1" t="s">
        <v>4</v>
      </c>
      <c r="B308" s="2">
        <v>42345</v>
      </c>
      <c r="C308">
        <v>1.065E-3</v>
      </c>
      <c r="D308">
        <v>2643000000</v>
      </c>
    </row>
    <row r="309" spans="1:4" x14ac:dyDescent="0.3">
      <c r="A309" s="1" t="s">
        <v>4</v>
      </c>
      <c r="B309" s="2">
        <v>42352</v>
      </c>
      <c r="C309">
        <v>1.1100000000000001E-3</v>
      </c>
      <c r="D309">
        <v>1414000000</v>
      </c>
    </row>
    <row r="310" spans="1:4" x14ac:dyDescent="0.3">
      <c r="A310" s="1" t="s">
        <v>4</v>
      </c>
      <c r="B310" s="2">
        <v>42359</v>
      </c>
      <c r="C310">
        <v>1.1349999999999999E-3</v>
      </c>
      <c r="D310">
        <v>846000000</v>
      </c>
    </row>
    <row r="311" spans="1:4" x14ac:dyDescent="0.3">
      <c r="A311" s="1" t="s">
        <v>4</v>
      </c>
      <c r="B311" s="2">
        <v>42366</v>
      </c>
      <c r="C311">
        <v>1.165E-3</v>
      </c>
      <c r="D311">
        <v>153000000</v>
      </c>
    </row>
    <row r="312" spans="1:4" x14ac:dyDescent="0.3">
      <c r="A312" s="1" t="s">
        <v>4</v>
      </c>
      <c r="B312" s="2">
        <v>42373</v>
      </c>
      <c r="C312">
        <v>1.165E-3</v>
      </c>
      <c r="D312">
        <v>38000000</v>
      </c>
    </row>
    <row r="313" spans="1:4" x14ac:dyDescent="0.3">
      <c r="A313" s="1" t="s">
        <v>4</v>
      </c>
      <c r="B313" s="2">
        <v>42380</v>
      </c>
      <c r="C313">
        <v>1.1000000000000001E-3</v>
      </c>
      <c r="D313">
        <v>145000000</v>
      </c>
    </row>
    <row r="314" spans="1:4" x14ac:dyDescent="0.3">
      <c r="A314" s="1" t="s">
        <v>4</v>
      </c>
      <c r="B314" s="2">
        <v>42387</v>
      </c>
      <c r="C314">
        <v>1.085E-3</v>
      </c>
      <c r="D314">
        <v>325000000</v>
      </c>
    </row>
    <row r="315" spans="1:4" x14ac:dyDescent="0.3">
      <c r="A315" s="1" t="s">
        <v>4</v>
      </c>
      <c r="B315" s="2">
        <v>42394</v>
      </c>
      <c r="C315">
        <v>1.1000000000000001E-3</v>
      </c>
      <c r="D315">
        <v>178000000</v>
      </c>
    </row>
    <row r="316" spans="1:4" x14ac:dyDescent="0.3">
      <c r="A316" s="1" t="s">
        <v>4</v>
      </c>
      <c r="B316" s="2">
        <v>42401</v>
      </c>
      <c r="C316">
        <v>1.1100000000000001E-3</v>
      </c>
      <c r="D316">
        <v>205000000</v>
      </c>
    </row>
    <row r="317" spans="1:4" x14ac:dyDescent="0.3">
      <c r="A317" s="1" t="s">
        <v>4</v>
      </c>
      <c r="B317" s="2">
        <v>42408</v>
      </c>
      <c r="C317">
        <v>1.1000000000000001E-3</v>
      </c>
      <c r="D317">
        <v>346000000</v>
      </c>
    </row>
    <row r="318" spans="1:4" x14ac:dyDescent="0.3">
      <c r="A318" s="1" t="s">
        <v>4</v>
      </c>
      <c r="B318" s="2">
        <v>42415</v>
      </c>
      <c r="C318">
        <v>1.08E-3</v>
      </c>
      <c r="D318">
        <v>192000000</v>
      </c>
    </row>
    <row r="319" spans="1:4" x14ac:dyDescent="0.3">
      <c r="A319" s="1" t="s">
        <v>4</v>
      </c>
      <c r="B319" s="2">
        <v>42422</v>
      </c>
      <c r="C319">
        <v>1.09E-3</v>
      </c>
      <c r="D319">
        <v>224000000</v>
      </c>
    </row>
    <row r="320" spans="1:4" x14ac:dyDescent="0.3">
      <c r="A320" s="1" t="s">
        <v>4</v>
      </c>
      <c r="B320" s="2">
        <v>42429</v>
      </c>
      <c r="C320">
        <v>1.155E-3</v>
      </c>
      <c r="D320">
        <v>733000000</v>
      </c>
    </row>
    <row r="321" spans="1:4" x14ac:dyDescent="0.3">
      <c r="A321" s="1" t="s">
        <v>4</v>
      </c>
      <c r="B321" s="2">
        <v>42436</v>
      </c>
      <c r="C321">
        <v>1.1950000000000001E-3</v>
      </c>
      <c r="D321">
        <v>729000000</v>
      </c>
    </row>
    <row r="322" spans="1:4" x14ac:dyDescent="0.3">
      <c r="A322" s="1" t="s">
        <v>4</v>
      </c>
      <c r="B322" s="2">
        <v>42443</v>
      </c>
      <c r="C322">
        <v>1.1800000000000001E-3</v>
      </c>
      <c r="D322">
        <v>1702000000</v>
      </c>
    </row>
    <row r="323" spans="1:4" x14ac:dyDescent="0.3">
      <c r="A323" s="1" t="s">
        <v>4</v>
      </c>
      <c r="B323" s="2">
        <v>42450</v>
      </c>
      <c r="C323">
        <v>1.2049999999999999E-3</v>
      </c>
      <c r="D323">
        <v>407000000</v>
      </c>
    </row>
    <row r="324" spans="1:4" x14ac:dyDescent="0.3">
      <c r="A324" s="1" t="s">
        <v>4</v>
      </c>
      <c r="B324" s="2">
        <v>42457</v>
      </c>
      <c r="C324">
        <v>1.34E-3</v>
      </c>
      <c r="D324">
        <v>3251000000</v>
      </c>
    </row>
    <row r="325" spans="1:4" x14ac:dyDescent="0.3">
      <c r="A325" s="1" t="s">
        <v>4</v>
      </c>
      <c r="B325" s="2">
        <v>42464</v>
      </c>
      <c r="C325">
        <v>1.2700000000000001E-3</v>
      </c>
      <c r="D325">
        <v>2375000000</v>
      </c>
    </row>
    <row r="326" spans="1:4" x14ac:dyDescent="0.3">
      <c r="A326" s="1" t="s">
        <v>4</v>
      </c>
      <c r="B326" s="2">
        <v>42471</v>
      </c>
      <c r="C326">
        <v>1.225E-3</v>
      </c>
      <c r="D326">
        <v>671000000</v>
      </c>
    </row>
    <row r="327" spans="1:4" x14ac:dyDescent="0.3">
      <c r="A327" s="1" t="s">
        <v>4</v>
      </c>
      <c r="B327" s="2">
        <v>42478</v>
      </c>
      <c r="C327">
        <v>1.2600000000000001E-3</v>
      </c>
      <c r="D327">
        <v>489000000</v>
      </c>
    </row>
    <row r="328" spans="1:4" x14ac:dyDescent="0.3">
      <c r="A328" s="1" t="s">
        <v>4</v>
      </c>
      <c r="B328" s="2">
        <v>42485</v>
      </c>
      <c r="C328">
        <v>1.235E-3</v>
      </c>
      <c r="D328">
        <v>234000000</v>
      </c>
    </row>
    <row r="329" spans="1:4" x14ac:dyDescent="0.3">
      <c r="A329" s="1" t="s">
        <v>4</v>
      </c>
      <c r="B329" s="2">
        <v>42492</v>
      </c>
      <c r="C329">
        <v>1.4E-3</v>
      </c>
      <c r="D329">
        <v>6866000000</v>
      </c>
    </row>
    <row r="330" spans="1:4" x14ac:dyDescent="0.3">
      <c r="A330" s="1" t="s">
        <v>4</v>
      </c>
      <c r="B330" s="2">
        <v>42499</v>
      </c>
      <c r="C330">
        <v>1.4250000000000001E-3</v>
      </c>
      <c r="D330">
        <v>1573000000</v>
      </c>
    </row>
    <row r="331" spans="1:4" x14ac:dyDescent="0.3">
      <c r="A331" s="1" t="s">
        <v>4</v>
      </c>
      <c r="B331" s="2">
        <v>42506</v>
      </c>
      <c r="C331">
        <v>1.3550000000000001E-3</v>
      </c>
      <c r="D331">
        <v>1292000000</v>
      </c>
    </row>
    <row r="332" spans="1:4" x14ac:dyDescent="0.3">
      <c r="A332" s="1" t="s">
        <v>4</v>
      </c>
      <c r="B332" s="2">
        <v>42513</v>
      </c>
      <c r="C332">
        <v>1.34E-3</v>
      </c>
      <c r="D332">
        <v>393000000</v>
      </c>
    </row>
    <row r="333" spans="1:4" x14ac:dyDescent="0.3">
      <c r="A333" s="1" t="s">
        <v>4</v>
      </c>
      <c r="B333" s="2">
        <v>42520</v>
      </c>
      <c r="C333">
        <v>1.2999999999999999E-3</v>
      </c>
      <c r="D333">
        <v>2079000000</v>
      </c>
    </row>
    <row r="334" spans="1:4" x14ac:dyDescent="0.3">
      <c r="A334" s="1" t="s">
        <v>4</v>
      </c>
      <c r="B334" s="2">
        <v>42527</v>
      </c>
      <c r="C334">
        <v>1.2899999999999999E-3</v>
      </c>
      <c r="D334">
        <v>1145000000</v>
      </c>
    </row>
    <row r="335" spans="1:4" x14ac:dyDescent="0.3">
      <c r="A335" s="1" t="s">
        <v>4</v>
      </c>
      <c r="B335" s="2">
        <v>42534</v>
      </c>
      <c r="C335">
        <v>1.2650000000000001E-3</v>
      </c>
      <c r="D335">
        <v>892000000</v>
      </c>
    </row>
    <row r="336" spans="1:4" x14ac:dyDescent="0.3">
      <c r="A336" s="1" t="s">
        <v>4</v>
      </c>
      <c r="B336" s="2">
        <v>42541</v>
      </c>
      <c r="C336">
        <v>1.1950000000000001E-3</v>
      </c>
      <c r="D336">
        <v>382000000</v>
      </c>
    </row>
    <row r="337" spans="1:4" x14ac:dyDescent="0.3">
      <c r="A337" s="1" t="s">
        <v>4</v>
      </c>
      <c r="B337" s="2">
        <v>42548</v>
      </c>
      <c r="C337">
        <v>1.2199999999999999E-3</v>
      </c>
      <c r="D337">
        <v>126000000</v>
      </c>
    </row>
    <row r="338" spans="1:4" x14ac:dyDescent="0.3">
      <c r="A338" s="1" t="s">
        <v>4</v>
      </c>
      <c r="B338" s="2">
        <v>42555</v>
      </c>
      <c r="C338">
        <v>1.2199999999999999E-3</v>
      </c>
      <c r="D338">
        <v>1844000000</v>
      </c>
    </row>
    <row r="339" spans="1:4" x14ac:dyDescent="0.3">
      <c r="A339" s="1" t="s">
        <v>4</v>
      </c>
      <c r="B339" s="2">
        <v>42562</v>
      </c>
      <c r="C339">
        <v>1.24E-3</v>
      </c>
      <c r="D339">
        <v>237000000</v>
      </c>
    </row>
    <row r="340" spans="1:4" x14ac:dyDescent="0.3">
      <c r="A340" s="1" t="s">
        <v>4</v>
      </c>
      <c r="B340" s="2">
        <v>42569</v>
      </c>
      <c r="C340">
        <v>2.7100000000000002E-3</v>
      </c>
      <c r="D340">
        <v>20157000000</v>
      </c>
    </row>
    <row r="341" spans="1:4" x14ac:dyDescent="0.3">
      <c r="A341" s="1" t="s">
        <v>4</v>
      </c>
      <c r="B341" s="2">
        <v>42576</v>
      </c>
      <c r="C341">
        <v>3.0000000000000001E-3</v>
      </c>
      <c r="D341">
        <v>41823000000</v>
      </c>
    </row>
    <row r="342" spans="1:4" x14ac:dyDescent="0.3">
      <c r="A342" s="1" t="s">
        <v>4</v>
      </c>
      <c r="B342" s="2">
        <v>42583</v>
      </c>
      <c r="C342">
        <v>2.545E-3</v>
      </c>
      <c r="D342">
        <v>11087000000</v>
      </c>
    </row>
    <row r="343" spans="1:4" x14ac:dyDescent="0.3">
      <c r="A343" s="1" t="s">
        <v>4</v>
      </c>
      <c r="B343" s="2">
        <v>42590</v>
      </c>
      <c r="C343">
        <v>2.5799999999999998E-3</v>
      </c>
      <c r="D343">
        <v>16122000000</v>
      </c>
    </row>
    <row r="344" spans="1:4" x14ac:dyDescent="0.3">
      <c r="A344" s="1" t="s">
        <v>4</v>
      </c>
      <c r="B344" s="2">
        <v>42597</v>
      </c>
      <c r="C344">
        <v>2.5500000000000002E-3</v>
      </c>
      <c r="D344">
        <v>10260000000</v>
      </c>
    </row>
    <row r="345" spans="1:4" x14ac:dyDescent="0.3">
      <c r="A345" s="1" t="s">
        <v>4</v>
      </c>
      <c r="B345" s="2">
        <v>42604</v>
      </c>
      <c r="C345">
        <v>2.4450000000000001E-3</v>
      </c>
      <c r="D345">
        <v>37598000000</v>
      </c>
    </row>
    <row r="346" spans="1:4" x14ac:dyDescent="0.3">
      <c r="A346" s="1" t="s">
        <v>4</v>
      </c>
      <c r="B346" s="2">
        <v>42611</v>
      </c>
      <c r="C346">
        <v>2.4199999999999998E-3</v>
      </c>
      <c r="D346">
        <v>7307000000</v>
      </c>
    </row>
    <row r="347" spans="1:4" x14ac:dyDescent="0.3">
      <c r="A347" s="1" t="s">
        <v>4</v>
      </c>
      <c r="B347" s="2">
        <v>42618</v>
      </c>
      <c r="C347">
        <v>2.405E-3</v>
      </c>
      <c r="D347">
        <v>12532000000</v>
      </c>
    </row>
    <row r="348" spans="1:4" x14ac:dyDescent="0.3">
      <c r="A348" s="1" t="s">
        <v>4</v>
      </c>
      <c r="B348" s="2">
        <v>42625</v>
      </c>
      <c r="C348">
        <v>2.3649999999999999E-3</v>
      </c>
      <c r="D348">
        <v>1486000000</v>
      </c>
    </row>
    <row r="349" spans="1:4" x14ac:dyDescent="0.3">
      <c r="A349" s="1" t="s">
        <v>4</v>
      </c>
      <c r="B349" s="2">
        <v>42632</v>
      </c>
      <c r="C349">
        <v>2.3999999999999998E-3</v>
      </c>
      <c r="D349">
        <v>492000000</v>
      </c>
    </row>
    <row r="350" spans="1:4" x14ac:dyDescent="0.3">
      <c r="A350" s="1" t="s">
        <v>4</v>
      </c>
      <c r="B350" s="2">
        <v>42639</v>
      </c>
      <c r="C350">
        <v>2.3149999999999998E-3</v>
      </c>
      <c r="D350">
        <v>4256000000</v>
      </c>
    </row>
    <row r="351" spans="1:4" x14ac:dyDescent="0.3">
      <c r="A351" s="1" t="s">
        <v>4</v>
      </c>
      <c r="B351" s="2">
        <v>42646</v>
      </c>
      <c r="C351">
        <v>2.2550000000000001E-3</v>
      </c>
      <c r="D351">
        <v>1532000000</v>
      </c>
    </row>
    <row r="352" spans="1:4" x14ac:dyDescent="0.3">
      <c r="A352" s="1" t="s">
        <v>4</v>
      </c>
      <c r="B352" s="2">
        <v>42653</v>
      </c>
      <c r="C352">
        <v>2.1649999999999998E-3</v>
      </c>
      <c r="D352">
        <v>3704000000</v>
      </c>
    </row>
    <row r="353" spans="1:4" x14ac:dyDescent="0.3">
      <c r="A353" s="1" t="s">
        <v>4</v>
      </c>
      <c r="B353" s="2">
        <v>42660</v>
      </c>
      <c r="C353">
        <v>2.1150000000000001E-3</v>
      </c>
      <c r="D353">
        <v>325000000</v>
      </c>
    </row>
    <row r="354" spans="1:4" x14ac:dyDescent="0.3">
      <c r="A354" s="1" t="s">
        <v>4</v>
      </c>
      <c r="B354" s="2">
        <v>42667</v>
      </c>
      <c r="C354">
        <v>2.3600000000000001E-3</v>
      </c>
      <c r="D354">
        <v>2568000000</v>
      </c>
    </row>
    <row r="355" spans="1:4" x14ac:dyDescent="0.3">
      <c r="A355" s="1" t="s">
        <v>4</v>
      </c>
      <c r="B355" s="2">
        <v>42674</v>
      </c>
      <c r="C355">
        <v>2.2899999999999999E-3</v>
      </c>
      <c r="D355">
        <v>1346000000</v>
      </c>
    </row>
    <row r="356" spans="1:4" x14ac:dyDescent="0.3">
      <c r="A356" s="1" t="s">
        <v>4</v>
      </c>
      <c r="B356" s="2">
        <v>42681</v>
      </c>
      <c r="C356">
        <v>2.385E-3</v>
      </c>
      <c r="D356">
        <v>2313000000</v>
      </c>
    </row>
    <row r="357" spans="1:4" x14ac:dyDescent="0.3">
      <c r="A357" s="1" t="s">
        <v>4</v>
      </c>
      <c r="B357" s="2">
        <v>42688</v>
      </c>
      <c r="C357">
        <v>2.5000000000000001E-3</v>
      </c>
      <c r="D357">
        <v>1450000000</v>
      </c>
    </row>
    <row r="358" spans="1:4" x14ac:dyDescent="0.3">
      <c r="A358" s="1" t="s">
        <v>4</v>
      </c>
      <c r="B358" s="2">
        <v>42695</v>
      </c>
      <c r="C358">
        <v>2.5699999999999998E-3</v>
      </c>
      <c r="D358">
        <v>3221000000</v>
      </c>
    </row>
    <row r="359" spans="1:4" x14ac:dyDescent="0.3">
      <c r="A359" s="1" t="s">
        <v>4</v>
      </c>
      <c r="B359" s="2">
        <v>42702</v>
      </c>
      <c r="C359">
        <v>2.5999999999999999E-3</v>
      </c>
      <c r="D359">
        <v>1983000000</v>
      </c>
    </row>
    <row r="360" spans="1:4" x14ac:dyDescent="0.3">
      <c r="A360" s="1" t="s">
        <v>4</v>
      </c>
      <c r="B360" s="2">
        <v>42709</v>
      </c>
      <c r="C360">
        <v>2.6450000000000002E-3</v>
      </c>
      <c r="D360">
        <v>862000000</v>
      </c>
    </row>
    <row r="361" spans="1:4" x14ac:dyDescent="0.3">
      <c r="A361" s="1" t="s">
        <v>4</v>
      </c>
      <c r="B361" s="2">
        <v>42716</v>
      </c>
      <c r="C361">
        <v>2.8999999999999998E-3</v>
      </c>
      <c r="D361">
        <v>2874000000</v>
      </c>
    </row>
    <row r="362" spans="1:4" x14ac:dyDescent="0.3">
      <c r="A362" s="1" t="s">
        <v>4</v>
      </c>
      <c r="B362" s="2">
        <v>42723</v>
      </c>
      <c r="C362">
        <v>2.9399999999999999E-3</v>
      </c>
      <c r="D362">
        <v>7750000000</v>
      </c>
    </row>
    <row r="363" spans="1:4" x14ac:dyDescent="0.3">
      <c r="A363" s="1" t="s">
        <v>4</v>
      </c>
      <c r="B363" s="2">
        <v>42730</v>
      </c>
      <c r="C363">
        <v>3.6900000000000001E-3</v>
      </c>
      <c r="D363">
        <v>8582000000</v>
      </c>
    </row>
    <row r="364" spans="1:4" x14ac:dyDescent="0.3">
      <c r="A364" s="1" t="s">
        <v>4</v>
      </c>
      <c r="B364" s="2">
        <v>42737</v>
      </c>
      <c r="C364">
        <v>3.4399999999999999E-3</v>
      </c>
      <c r="D364">
        <v>627000000</v>
      </c>
    </row>
    <row r="365" spans="1:4" x14ac:dyDescent="0.3">
      <c r="A365" s="1" t="s">
        <v>4</v>
      </c>
      <c r="B365" s="2">
        <v>42744</v>
      </c>
      <c r="C365">
        <v>3.3999999999999998E-3</v>
      </c>
      <c r="D365">
        <v>2130000000</v>
      </c>
    </row>
    <row r="366" spans="1:4" x14ac:dyDescent="0.3">
      <c r="A366" s="1" t="s">
        <v>4</v>
      </c>
      <c r="B366" s="2">
        <v>42751</v>
      </c>
      <c r="C366">
        <v>3.5400000000000002E-3</v>
      </c>
      <c r="D366">
        <v>1797000000</v>
      </c>
    </row>
    <row r="367" spans="1:4" x14ac:dyDescent="0.3">
      <c r="A367" s="1" t="s">
        <v>4</v>
      </c>
      <c r="B367" s="2">
        <v>42758</v>
      </c>
      <c r="C367">
        <v>3.4650000000000002E-3</v>
      </c>
      <c r="D367">
        <v>1325000000</v>
      </c>
    </row>
    <row r="368" spans="1:4" x14ac:dyDescent="0.3">
      <c r="A368" s="1" t="s">
        <v>4</v>
      </c>
      <c r="B368" s="2">
        <v>42765</v>
      </c>
      <c r="C368">
        <v>3.4499999999999999E-3</v>
      </c>
      <c r="D368">
        <v>568000000</v>
      </c>
    </row>
    <row r="369" spans="1:4" x14ac:dyDescent="0.3">
      <c r="A369" s="1" t="s">
        <v>4</v>
      </c>
      <c r="B369" s="2">
        <v>42772</v>
      </c>
      <c r="C369">
        <v>3.3800000000000002E-3</v>
      </c>
      <c r="D369">
        <v>400000000</v>
      </c>
    </row>
    <row r="370" spans="1:4" x14ac:dyDescent="0.3">
      <c r="A370" s="1" t="s">
        <v>4</v>
      </c>
      <c r="B370" s="2">
        <v>42779</v>
      </c>
      <c r="C370">
        <v>3.4450000000000001E-3</v>
      </c>
      <c r="D370">
        <v>980000000</v>
      </c>
    </row>
    <row r="371" spans="1:4" x14ac:dyDescent="0.3">
      <c r="A371" s="1" t="s">
        <v>4</v>
      </c>
      <c r="B371" s="2">
        <v>42786</v>
      </c>
      <c r="C371">
        <v>3.31E-3</v>
      </c>
      <c r="D371">
        <v>569000000</v>
      </c>
    </row>
    <row r="372" spans="1:4" x14ac:dyDescent="0.3">
      <c r="A372" s="1" t="s">
        <v>4</v>
      </c>
      <c r="B372" s="2">
        <v>42793</v>
      </c>
      <c r="C372">
        <v>3.2499999999999999E-3</v>
      </c>
      <c r="D372">
        <v>2153000000</v>
      </c>
    </row>
    <row r="373" spans="1:4" x14ac:dyDescent="0.3">
      <c r="A373" s="1" t="s">
        <v>4</v>
      </c>
      <c r="B373" s="2">
        <v>42800</v>
      </c>
      <c r="C373">
        <v>3.13E-3</v>
      </c>
      <c r="D373">
        <v>908000000</v>
      </c>
    </row>
    <row r="374" spans="1:4" x14ac:dyDescent="0.3">
      <c r="A374" s="1" t="s">
        <v>4</v>
      </c>
      <c r="B374" s="2">
        <v>42807</v>
      </c>
      <c r="C374">
        <v>3.1350000000000002E-3</v>
      </c>
      <c r="D374">
        <v>813000000</v>
      </c>
    </row>
    <row r="375" spans="1:4" x14ac:dyDescent="0.3">
      <c r="A375" s="1" t="s">
        <v>4</v>
      </c>
      <c r="B375" s="2">
        <v>42814</v>
      </c>
      <c r="C375">
        <v>3.0100000000000001E-3</v>
      </c>
      <c r="D375">
        <v>605000000</v>
      </c>
    </row>
    <row r="376" spans="1:4" x14ac:dyDescent="0.3">
      <c r="A376" s="1" t="s">
        <v>4</v>
      </c>
      <c r="B376" s="2">
        <v>42821</v>
      </c>
      <c r="C376">
        <v>3.2550000000000001E-3</v>
      </c>
      <c r="D376">
        <v>10451000000</v>
      </c>
    </row>
    <row r="377" spans="1:4" x14ac:dyDescent="0.3">
      <c r="A377" s="1" t="s">
        <v>4</v>
      </c>
      <c r="B377" s="2">
        <v>42828</v>
      </c>
      <c r="C377">
        <v>3.2499999999999999E-3</v>
      </c>
      <c r="D377">
        <v>243000000</v>
      </c>
    </row>
    <row r="378" spans="1:4" x14ac:dyDescent="0.3">
      <c r="A378" s="1" t="s">
        <v>4</v>
      </c>
      <c r="B378" s="2">
        <v>42835</v>
      </c>
      <c r="C378">
        <v>3.2000000000000002E-3</v>
      </c>
      <c r="D378">
        <v>4292000000</v>
      </c>
    </row>
    <row r="379" spans="1:4" x14ac:dyDescent="0.3">
      <c r="A379" s="1" t="s">
        <v>4</v>
      </c>
      <c r="B379" s="2">
        <v>42842</v>
      </c>
      <c r="C379">
        <v>3.1150000000000001E-3</v>
      </c>
      <c r="D379">
        <v>439000000</v>
      </c>
    </row>
    <row r="380" spans="1:4" x14ac:dyDescent="0.3">
      <c r="A380" s="1" t="s">
        <v>4</v>
      </c>
      <c r="B380" s="2">
        <v>42849</v>
      </c>
      <c r="C380">
        <v>3.0799999999999998E-3</v>
      </c>
      <c r="D380">
        <v>5154000000</v>
      </c>
    </row>
    <row r="381" spans="1:4" x14ac:dyDescent="0.3">
      <c r="A381" s="1" t="s">
        <v>4</v>
      </c>
      <c r="B381" s="2">
        <v>42856</v>
      </c>
      <c r="C381">
        <v>3.0899999999999999E-3</v>
      </c>
      <c r="D381">
        <v>622000000</v>
      </c>
    </row>
    <row r="382" spans="1:4" x14ac:dyDescent="0.3">
      <c r="A382" s="1" t="s">
        <v>4</v>
      </c>
      <c r="B382" s="2">
        <v>42863</v>
      </c>
      <c r="C382">
        <v>3.0500000000000002E-3</v>
      </c>
      <c r="D382">
        <v>1409000000</v>
      </c>
    </row>
    <row r="383" spans="1:4" x14ac:dyDescent="0.3">
      <c r="A383" s="1" t="s">
        <v>4</v>
      </c>
      <c r="B383" s="2">
        <v>42870</v>
      </c>
      <c r="C383">
        <v>3.0500000000000002E-3</v>
      </c>
      <c r="D383">
        <v>3327000000</v>
      </c>
    </row>
    <row r="384" spans="1:4" x14ac:dyDescent="0.3">
      <c r="A384" s="1" t="s">
        <v>4</v>
      </c>
      <c r="B384" s="2">
        <v>42877</v>
      </c>
      <c r="C384">
        <v>3.0599999999999998E-3</v>
      </c>
      <c r="D384">
        <v>2766000000</v>
      </c>
    </row>
    <row r="385" spans="1:4" x14ac:dyDescent="0.3">
      <c r="A385" s="1" t="s">
        <v>4</v>
      </c>
      <c r="B385" s="2">
        <v>42884</v>
      </c>
      <c r="C385">
        <v>3.0000000000000001E-3</v>
      </c>
      <c r="D385">
        <v>3773000000</v>
      </c>
    </row>
    <row r="386" spans="1:4" x14ac:dyDescent="0.3">
      <c r="A386" s="1" t="s">
        <v>4</v>
      </c>
      <c r="B386" s="2">
        <v>42891</v>
      </c>
      <c r="C386">
        <v>2.98E-3</v>
      </c>
      <c r="D386">
        <v>268000000</v>
      </c>
    </row>
    <row r="387" spans="1:4" x14ac:dyDescent="0.3">
      <c r="A387" s="1" t="s">
        <v>4</v>
      </c>
      <c r="B387" s="2">
        <v>42898</v>
      </c>
      <c r="C387">
        <v>2.9199999999999999E-3</v>
      </c>
      <c r="D387">
        <v>2950000000</v>
      </c>
    </row>
    <row r="388" spans="1:4" x14ac:dyDescent="0.3">
      <c r="A388" s="1" t="s">
        <v>4</v>
      </c>
      <c r="B388" s="2">
        <v>42905</v>
      </c>
      <c r="C388">
        <v>2.9299999999999999E-3</v>
      </c>
      <c r="D388">
        <v>92000000</v>
      </c>
    </row>
    <row r="389" spans="1:4" x14ac:dyDescent="0.3">
      <c r="A389" s="1" t="s">
        <v>4</v>
      </c>
      <c r="B389" s="2">
        <v>42912</v>
      </c>
      <c r="C389">
        <v>3.15E-3</v>
      </c>
      <c r="D389">
        <v>302000000</v>
      </c>
    </row>
    <row r="390" spans="1:4" x14ac:dyDescent="0.3">
      <c r="A390" s="1" t="s">
        <v>4</v>
      </c>
      <c r="B390" s="2">
        <v>42919</v>
      </c>
      <c r="C390">
        <v>2.99E-3</v>
      </c>
      <c r="D390">
        <v>292000000</v>
      </c>
    </row>
    <row r="391" spans="1:4" x14ac:dyDescent="0.3">
      <c r="A391" s="1" t="s">
        <v>4</v>
      </c>
      <c r="B391" s="2">
        <v>42926</v>
      </c>
      <c r="C391">
        <v>3.1199999999999999E-3</v>
      </c>
      <c r="D391">
        <v>1082000000</v>
      </c>
    </row>
    <row r="392" spans="1:4" x14ac:dyDescent="0.3">
      <c r="A392" s="1" t="s">
        <v>4</v>
      </c>
      <c r="B392" s="2">
        <v>42933</v>
      </c>
      <c r="C392">
        <v>3.2499999999999999E-3</v>
      </c>
      <c r="D392">
        <v>852000000</v>
      </c>
    </row>
    <row r="393" spans="1:4" x14ac:dyDescent="0.3">
      <c r="A393" s="1" t="s">
        <v>4</v>
      </c>
      <c r="B393" s="2">
        <v>42940</v>
      </c>
      <c r="C393">
        <v>3.6800000000000001E-3</v>
      </c>
      <c r="D393">
        <v>807000000</v>
      </c>
    </row>
    <row r="394" spans="1:4" x14ac:dyDescent="0.3">
      <c r="A394" s="1" t="s">
        <v>4</v>
      </c>
      <c r="B394" s="2">
        <v>42947</v>
      </c>
      <c r="C394">
        <v>3.7699999999999999E-3</v>
      </c>
      <c r="D394">
        <v>261000000</v>
      </c>
    </row>
    <row r="395" spans="1:4" x14ac:dyDescent="0.3">
      <c r="A395" s="1" t="s">
        <v>4</v>
      </c>
      <c r="B395" s="2">
        <v>42954</v>
      </c>
      <c r="C395">
        <v>3.82E-3</v>
      </c>
      <c r="D395">
        <v>1081000000</v>
      </c>
    </row>
    <row r="396" spans="1:4" x14ac:dyDescent="0.3">
      <c r="A396" s="1" t="s">
        <v>4</v>
      </c>
      <c r="B396" s="2">
        <v>42961</v>
      </c>
      <c r="C396">
        <v>3.7799999999999999E-3</v>
      </c>
      <c r="D396">
        <v>362000000</v>
      </c>
    </row>
    <row r="397" spans="1:4" x14ac:dyDescent="0.3">
      <c r="A397" s="1" t="s">
        <v>4</v>
      </c>
      <c r="B397" s="2">
        <v>42968</v>
      </c>
      <c r="C397">
        <v>3.6900000000000001E-3</v>
      </c>
      <c r="D397">
        <v>424000000</v>
      </c>
    </row>
    <row r="398" spans="1:4" x14ac:dyDescent="0.3">
      <c r="A398" s="1" t="s">
        <v>4</v>
      </c>
      <c r="B398" s="2">
        <v>42975</v>
      </c>
      <c r="C398">
        <v>3.7399999999999998E-3</v>
      </c>
      <c r="D398">
        <v>254000000</v>
      </c>
    </row>
    <row r="399" spans="1:4" x14ac:dyDescent="0.3">
      <c r="A399" s="1" t="s">
        <v>4</v>
      </c>
      <c r="B399" s="2">
        <v>42982</v>
      </c>
      <c r="C399">
        <v>3.6600000000000001E-3</v>
      </c>
      <c r="D399">
        <v>123000000</v>
      </c>
    </row>
    <row r="400" spans="1:4" x14ac:dyDescent="0.3">
      <c r="A400" s="1" t="s">
        <v>4</v>
      </c>
      <c r="B400" s="2">
        <v>42989</v>
      </c>
      <c r="C400">
        <v>4.0200000000000001E-3</v>
      </c>
      <c r="D400">
        <v>935000000</v>
      </c>
    </row>
    <row r="401" spans="1:4" x14ac:dyDescent="0.3">
      <c r="A401" s="1" t="s">
        <v>4</v>
      </c>
      <c r="B401" s="2">
        <v>42996</v>
      </c>
      <c r="C401">
        <v>4.3099999999999996E-3</v>
      </c>
      <c r="D401">
        <v>2103000000</v>
      </c>
    </row>
    <row r="402" spans="1:4" x14ac:dyDescent="0.3">
      <c r="A402" s="1" t="s">
        <v>4</v>
      </c>
      <c r="B402" s="2">
        <v>43003</v>
      </c>
      <c r="C402">
        <v>4.4000000000000003E-3</v>
      </c>
      <c r="D402">
        <v>636000000</v>
      </c>
    </row>
    <row r="403" spans="1:4" x14ac:dyDescent="0.3">
      <c r="A403" s="1" t="s">
        <v>4</v>
      </c>
      <c r="B403" s="2">
        <v>43010</v>
      </c>
      <c r="C403">
        <v>4.3800000000000002E-3</v>
      </c>
      <c r="D403">
        <v>527000000</v>
      </c>
    </row>
    <row r="404" spans="1:4" x14ac:dyDescent="0.3">
      <c r="A404" s="1" t="s">
        <v>4</v>
      </c>
      <c r="B404" s="2">
        <v>43017</v>
      </c>
      <c r="C404">
        <v>4.4400000000000004E-3</v>
      </c>
      <c r="D404">
        <v>224000000</v>
      </c>
    </row>
    <row r="405" spans="1:4" x14ac:dyDescent="0.3">
      <c r="A405" s="1" t="s">
        <v>4</v>
      </c>
      <c r="B405" s="2">
        <v>43024</v>
      </c>
      <c r="C405">
        <v>4.2300000000000003E-3</v>
      </c>
      <c r="D405">
        <v>264000000</v>
      </c>
    </row>
    <row r="406" spans="1:4" x14ac:dyDescent="0.3">
      <c r="A406" s="1" t="s">
        <v>4</v>
      </c>
      <c r="B406" s="2">
        <v>43031</v>
      </c>
      <c r="C406">
        <v>4.3E-3</v>
      </c>
      <c r="D406">
        <v>343000000</v>
      </c>
    </row>
    <row r="407" spans="1:4" x14ac:dyDescent="0.3">
      <c r="A407" s="1" t="s">
        <v>4</v>
      </c>
      <c r="B407" s="2">
        <v>43038</v>
      </c>
      <c r="C407">
        <v>4.2700000000000004E-3</v>
      </c>
      <c r="D407">
        <v>103000000</v>
      </c>
    </row>
    <row r="408" spans="1:4" x14ac:dyDescent="0.3">
      <c r="A408" s="1" t="s">
        <v>4</v>
      </c>
      <c r="B408" s="2">
        <v>43045</v>
      </c>
      <c r="C408">
        <v>4.8799999999999998E-3</v>
      </c>
      <c r="D408">
        <v>2837000000</v>
      </c>
    </row>
    <row r="409" spans="1:4" x14ac:dyDescent="0.3">
      <c r="A409" s="1" t="s">
        <v>4</v>
      </c>
      <c r="B409" s="2">
        <v>43052</v>
      </c>
      <c r="C409">
        <v>4.7699999999999999E-3</v>
      </c>
      <c r="D409">
        <v>2347000000</v>
      </c>
    </row>
    <row r="410" spans="1:4" x14ac:dyDescent="0.3">
      <c r="A410" s="1" t="s">
        <v>4</v>
      </c>
      <c r="B410" s="2">
        <v>43059</v>
      </c>
      <c r="C410">
        <v>5.4099999999999999E-3</v>
      </c>
      <c r="D410">
        <v>1513000000</v>
      </c>
    </row>
    <row r="411" spans="1:4" x14ac:dyDescent="0.3">
      <c r="A411" s="1" t="s">
        <v>4</v>
      </c>
      <c r="B411" s="2">
        <v>43066</v>
      </c>
      <c r="C411">
        <v>5.1999999999999998E-3</v>
      </c>
      <c r="D411">
        <v>714000000</v>
      </c>
    </row>
    <row r="412" spans="1:4" x14ac:dyDescent="0.3">
      <c r="A412" s="1" t="s">
        <v>4</v>
      </c>
      <c r="B412" s="2">
        <v>43073</v>
      </c>
      <c r="C412">
        <v>5.2100000000000002E-3</v>
      </c>
      <c r="D412">
        <v>358000000</v>
      </c>
    </row>
    <row r="413" spans="1:4" x14ac:dyDescent="0.3">
      <c r="A413" s="1" t="s">
        <v>4</v>
      </c>
      <c r="B413" s="2">
        <v>43080</v>
      </c>
      <c r="C413">
        <v>5.1999999999999998E-3</v>
      </c>
      <c r="D413">
        <v>161000000</v>
      </c>
    </row>
    <row r="414" spans="1:4" x14ac:dyDescent="0.3">
      <c r="A414" s="1" t="s">
        <v>4</v>
      </c>
      <c r="B414" s="2">
        <v>43087</v>
      </c>
      <c r="C414">
        <v>5.1999999999999998E-3</v>
      </c>
      <c r="D414">
        <v>463000000</v>
      </c>
    </row>
    <row r="415" spans="1:4" x14ac:dyDescent="0.3">
      <c r="A415" s="1" t="s">
        <v>4</v>
      </c>
      <c r="B415" s="2">
        <v>43094</v>
      </c>
      <c r="C415">
        <v>5.2100000000000002E-3</v>
      </c>
      <c r="D415">
        <v>88000000</v>
      </c>
    </row>
    <row r="416" spans="1:4" x14ac:dyDescent="0.3">
      <c r="A416" s="1" t="s">
        <v>4</v>
      </c>
      <c r="B416" s="2">
        <v>43101</v>
      </c>
      <c r="C416">
        <v>5.1999999999999998E-3</v>
      </c>
      <c r="D416">
        <v>132000000</v>
      </c>
    </row>
    <row r="417" spans="1:4" x14ac:dyDescent="0.3">
      <c r="A417" s="1" t="s">
        <v>4</v>
      </c>
      <c r="B417" s="2">
        <v>43108</v>
      </c>
      <c r="C417">
        <v>5.7299999999999999E-3</v>
      </c>
      <c r="D417">
        <v>137000000</v>
      </c>
    </row>
    <row r="418" spans="1:4" x14ac:dyDescent="0.3">
      <c r="A418" s="1" t="s">
        <v>4</v>
      </c>
      <c r="B418" s="2">
        <v>43115</v>
      </c>
      <c r="C418">
        <v>5.7499999999999999E-3</v>
      </c>
      <c r="D418">
        <v>264000000</v>
      </c>
    </row>
    <row r="419" spans="1:4" x14ac:dyDescent="0.3">
      <c r="A419" s="1" t="s">
        <v>4</v>
      </c>
      <c r="B419" s="2">
        <v>43122</v>
      </c>
      <c r="C419">
        <v>5.77E-3</v>
      </c>
      <c r="D419">
        <v>147000000</v>
      </c>
    </row>
    <row r="420" spans="1:4" x14ac:dyDescent="0.3">
      <c r="A420" s="1" t="s">
        <v>4</v>
      </c>
      <c r="B420" s="2">
        <v>43129</v>
      </c>
      <c r="C420">
        <v>6.1399999999999996E-3</v>
      </c>
      <c r="D420">
        <v>465000000</v>
      </c>
    </row>
    <row r="421" spans="1:4" x14ac:dyDescent="0.3">
      <c r="A421" s="1" t="s">
        <v>4</v>
      </c>
      <c r="B421" s="2">
        <v>43136</v>
      </c>
      <c r="C421">
        <v>5.4999999999999997E-3</v>
      </c>
      <c r="D421">
        <v>269000000</v>
      </c>
    </row>
    <row r="422" spans="1:4" x14ac:dyDescent="0.3">
      <c r="A422" s="1" t="s">
        <v>4</v>
      </c>
      <c r="B422" s="2">
        <v>43143</v>
      </c>
      <c r="C422">
        <v>5.6899999999999997E-3</v>
      </c>
      <c r="D422">
        <v>159000000</v>
      </c>
    </row>
    <row r="423" spans="1:4" x14ac:dyDescent="0.3">
      <c r="A423" s="1" t="s">
        <v>4</v>
      </c>
      <c r="B423" s="2">
        <v>43150</v>
      </c>
      <c r="C423">
        <v>5.6499999999999996E-3</v>
      </c>
      <c r="D423">
        <v>18000000</v>
      </c>
    </row>
    <row r="424" spans="1:4" x14ac:dyDescent="0.3">
      <c r="A424" s="1" t="s">
        <v>4</v>
      </c>
      <c r="B424" s="2">
        <v>43157</v>
      </c>
      <c r="C424">
        <v>5.3200000000000001E-3</v>
      </c>
      <c r="D424">
        <v>146000000</v>
      </c>
    </row>
    <row r="425" spans="1:4" x14ac:dyDescent="0.3">
      <c r="A425" s="1" t="s">
        <v>4</v>
      </c>
      <c r="B425" s="2">
        <v>43164</v>
      </c>
      <c r="C425">
        <v>5.2399999999999999E-3</v>
      </c>
      <c r="D425">
        <v>125000000</v>
      </c>
    </row>
    <row r="426" spans="1:4" x14ac:dyDescent="0.3">
      <c r="A426" s="1" t="s">
        <v>4</v>
      </c>
      <c r="B426" s="2">
        <v>43171</v>
      </c>
      <c r="C426">
        <v>5.28E-3</v>
      </c>
      <c r="D426">
        <v>107000000</v>
      </c>
    </row>
    <row r="427" spans="1:4" x14ac:dyDescent="0.3">
      <c r="A427" s="1" t="s">
        <v>4</v>
      </c>
      <c r="B427" s="2">
        <v>43178</v>
      </c>
      <c r="C427">
        <v>5.1999999999999998E-3</v>
      </c>
      <c r="D427">
        <v>171000000</v>
      </c>
    </row>
    <row r="428" spans="1:4" x14ac:dyDescent="0.3">
      <c r="A428" s="1" t="s">
        <v>4</v>
      </c>
      <c r="B428" s="2">
        <v>43185</v>
      </c>
      <c r="C428">
        <v>5.2100000000000002E-3</v>
      </c>
      <c r="D428">
        <v>364000000</v>
      </c>
    </row>
    <row r="429" spans="1:4" x14ac:dyDescent="0.3">
      <c r="A429" s="1" t="s">
        <v>4</v>
      </c>
      <c r="B429" s="2">
        <v>43192</v>
      </c>
      <c r="C429">
        <v>5.47E-3</v>
      </c>
      <c r="D429">
        <v>686000000</v>
      </c>
    </row>
    <row r="430" spans="1:4" x14ac:dyDescent="0.3">
      <c r="A430" s="1" t="s">
        <v>4</v>
      </c>
      <c r="B430" s="2">
        <v>43199</v>
      </c>
      <c r="C430">
        <v>5.1999999999999998E-3</v>
      </c>
      <c r="D430">
        <v>688000000</v>
      </c>
    </row>
    <row r="431" spans="1:4" x14ac:dyDescent="0.3">
      <c r="A431" s="1" t="s">
        <v>4</v>
      </c>
      <c r="B431" s="2">
        <v>43206</v>
      </c>
      <c r="C431">
        <v>5.7099999999999998E-3</v>
      </c>
      <c r="D431">
        <v>347000000</v>
      </c>
    </row>
    <row r="432" spans="1:4" x14ac:dyDescent="0.3">
      <c r="A432" s="1" t="s">
        <v>4</v>
      </c>
      <c r="B432" s="2">
        <v>43213</v>
      </c>
      <c r="C432">
        <v>5.7000000000000002E-3</v>
      </c>
      <c r="D432">
        <v>170000000</v>
      </c>
    </row>
    <row r="433" spans="1:4" x14ac:dyDescent="0.3">
      <c r="A433" s="1" t="s">
        <v>4</v>
      </c>
      <c r="B433" s="2">
        <v>43220</v>
      </c>
      <c r="C433">
        <v>5.7000000000000002E-3</v>
      </c>
      <c r="D433">
        <v>83000000</v>
      </c>
    </row>
    <row r="434" spans="1:4" x14ac:dyDescent="0.3">
      <c r="A434" s="1" t="s">
        <v>4</v>
      </c>
      <c r="B434" s="2">
        <v>43227</v>
      </c>
      <c r="C434">
        <v>5.79E-3</v>
      </c>
      <c r="D434">
        <v>58000000</v>
      </c>
    </row>
    <row r="435" spans="1:4" x14ac:dyDescent="0.3">
      <c r="A435" s="1" t="s">
        <v>4</v>
      </c>
      <c r="B435" s="2">
        <v>43234</v>
      </c>
      <c r="C435">
        <v>5.7099999999999998E-3</v>
      </c>
      <c r="D435">
        <v>478000000</v>
      </c>
    </row>
    <row r="436" spans="1:4" x14ac:dyDescent="0.3">
      <c r="A436" s="1" t="s">
        <v>4</v>
      </c>
      <c r="B436" s="2">
        <v>43241</v>
      </c>
      <c r="C436">
        <v>5.5799999999999999E-3</v>
      </c>
      <c r="D436">
        <v>181000000</v>
      </c>
    </row>
    <row r="437" spans="1:4" x14ac:dyDescent="0.3">
      <c r="A437" s="1" t="s">
        <v>4</v>
      </c>
      <c r="B437" s="2">
        <v>43248</v>
      </c>
      <c r="C437">
        <v>5.4900000000000001E-3</v>
      </c>
      <c r="D437">
        <v>193000000</v>
      </c>
    </row>
    <row r="438" spans="1:4" x14ac:dyDescent="0.3">
      <c r="A438" s="1" t="s">
        <v>4</v>
      </c>
      <c r="B438" s="2">
        <v>43255</v>
      </c>
      <c r="C438">
        <v>5.3899999999999998E-3</v>
      </c>
      <c r="D438">
        <v>105000000</v>
      </c>
    </row>
    <row r="439" spans="1:4" x14ac:dyDescent="0.3">
      <c r="A439" s="1" t="s">
        <v>4</v>
      </c>
      <c r="B439" s="2">
        <v>43262</v>
      </c>
      <c r="C439">
        <v>5.1999999999999998E-3</v>
      </c>
      <c r="D439">
        <v>350000000</v>
      </c>
    </row>
    <row r="440" spans="1:4" x14ac:dyDescent="0.3">
      <c r="A440" s="1" t="s">
        <v>4</v>
      </c>
      <c r="B440" s="2">
        <v>43269</v>
      </c>
      <c r="C440">
        <v>5.1999999999999998E-3</v>
      </c>
      <c r="D440">
        <v>690000000</v>
      </c>
    </row>
    <row r="441" spans="1:4" x14ac:dyDescent="0.3">
      <c r="A441" s="1" t="s">
        <v>4</v>
      </c>
      <c r="B441" s="2">
        <v>43276</v>
      </c>
      <c r="C441">
        <v>5.3E-3</v>
      </c>
      <c r="D441">
        <v>429000000</v>
      </c>
    </row>
    <row r="442" spans="1:4" x14ac:dyDescent="0.3">
      <c r="A442" s="1" t="s">
        <v>4</v>
      </c>
      <c r="B442" s="2">
        <v>43283</v>
      </c>
      <c r="C442">
        <v>5.2900000000000004E-3</v>
      </c>
      <c r="D442">
        <v>182000000</v>
      </c>
    </row>
    <row r="443" spans="1:4" x14ac:dyDescent="0.3">
      <c r="A443" s="1" t="s">
        <v>4</v>
      </c>
      <c r="B443" s="2">
        <v>43290</v>
      </c>
      <c r="C443">
        <v>5.2300000000000003E-3</v>
      </c>
      <c r="D443">
        <v>133000000</v>
      </c>
    </row>
    <row r="444" spans="1:4" x14ac:dyDescent="0.3">
      <c r="A444" s="1" t="s">
        <v>4</v>
      </c>
      <c r="B444" s="2">
        <v>43297</v>
      </c>
      <c r="C444">
        <v>5.1999999999999998E-3</v>
      </c>
      <c r="D444">
        <v>164000000</v>
      </c>
    </row>
    <row r="445" spans="1:4" x14ac:dyDescent="0.3">
      <c r="A445" s="1" t="s">
        <v>4</v>
      </c>
      <c r="B445" s="2">
        <v>43304</v>
      </c>
      <c r="C445">
        <v>5.1999999999999998E-3</v>
      </c>
      <c r="D445">
        <v>392000000</v>
      </c>
    </row>
    <row r="446" spans="1:4" x14ac:dyDescent="0.3">
      <c r="A446" s="1" t="s">
        <v>4</v>
      </c>
      <c r="B446" s="2">
        <v>43311</v>
      </c>
      <c r="C446">
        <v>5.3200000000000001E-3</v>
      </c>
      <c r="D446">
        <v>131000000</v>
      </c>
    </row>
    <row r="447" spans="1:4" x14ac:dyDescent="0.3">
      <c r="A447" s="1" t="s">
        <v>4</v>
      </c>
      <c r="B447" s="2">
        <v>43318</v>
      </c>
      <c r="C447">
        <v>5.1999999999999998E-3</v>
      </c>
      <c r="D447">
        <v>178000000</v>
      </c>
    </row>
    <row r="448" spans="1:4" x14ac:dyDescent="0.3">
      <c r="A448" s="1" t="s">
        <v>4</v>
      </c>
      <c r="B448" s="2">
        <v>43325</v>
      </c>
      <c r="C448">
        <v>5.4599999999999996E-3</v>
      </c>
      <c r="D448">
        <v>115000000</v>
      </c>
    </row>
    <row r="449" spans="1:4" x14ac:dyDescent="0.3">
      <c r="A449" s="1" t="s">
        <v>4</v>
      </c>
      <c r="B449" s="2">
        <v>43332</v>
      </c>
      <c r="C449">
        <v>5.4999999999999997E-3</v>
      </c>
      <c r="D449">
        <v>153000000</v>
      </c>
    </row>
    <row r="450" spans="1:4" x14ac:dyDescent="0.3">
      <c r="A450" s="1" t="s">
        <v>4</v>
      </c>
      <c r="B450" s="2">
        <v>43339</v>
      </c>
      <c r="C450">
        <v>6.3400000000000001E-3</v>
      </c>
      <c r="D450">
        <v>757000000</v>
      </c>
    </row>
    <row r="451" spans="1:4" x14ac:dyDescent="0.3">
      <c r="A451" s="1" t="s">
        <v>4</v>
      </c>
      <c r="B451" s="2">
        <v>43346</v>
      </c>
      <c r="C451">
        <v>6.3E-3</v>
      </c>
      <c r="D451">
        <v>258000000</v>
      </c>
    </row>
    <row r="452" spans="1:4" x14ac:dyDescent="0.3">
      <c r="A452" s="1" t="s">
        <v>4</v>
      </c>
      <c r="B452" s="2">
        <v>43353</v>
      </c>
      <c r="C452">
        <v>5.7999999999999996E-3</v>
      </c>
      <c r="D452">
        <v>460000000</v>
      </c>
    </row>
    <row r="453" spans="1:4" x14ac:dyDescent="0.3">
      <c r="A453" s="1" t="s">
        <v>4</v>
      </c>
      <c r="B453" s="2">
        <v>43360</v>
      </c>
      <c r="C453">
        <v>5.64E-3</v>
      </c>
      <c r="D453">
        <v>597000000</v>
      </c>
    </row>
    <row r="454" spans="1:4" x14ac:dyDescent="0.3">
      <c r="A454" s="1" t="s">
        <v>4</v>
      </c>
      <c r="B454" s="2">
        <v>43367</v>
      </c>
      <c r="C454">
        <v>5.4000000000000003E-3</v>
      </c>
      <c r="D454">
        <v>731000000</v>
      </c>
    </row>
    <row r="455" spans="1:4" x14ac:dyDescent="0.3">
      <c r="A455" s="1" t="s">
        <v>4</v>
      </c>
      <c r="B455" s="2">
        <v>43374</v>
      </c>
      <c r="C455">
        <v>5.5199999999999997E-3</v>
      </c>
      <c r="D455">
        <v>83000000</v>
      </c>
    </row>
    <row r="456" spans="1:4" x14ac:dyDescent="0.3">
      <c r="A456" s="1" t="s">
        <v>4</v>
      </c>
      <c r="B456" s="2">
        <v>43381</v>
      </c>
      <c r="C456">
        <v>5.3400000000000001E-3</v>
      </c>
      <c r="D456">
        <v>157000000</v>
      </c>
    </row>
    <row r="457" spans="1:4" x14ac:dyDescent="0.3">
      <c r="A457" s="1" t="s">
        <v>4</v>
      </c>
      <c r="B457" s="2">
        <v>43388</v>
      </c>
      <c r="C457">
        <v>5.4000000000000003E-3</v>
      </c>
      <c r="D457">
        <v>58000000</v>
      </c>
    </row>
    <row r="458" spans="1:4" x14ac:dyDescent="0.3">
      <c r="A458" s="1" t="s">
        <v>4</v>
      </c>
      <c r="B458" s="2">
        <v>43395</v>
      </c>
      <c r="C458">
        <v>5.3400000000000001E-3</v>
      </c>
      <c r="D458">
        <v>163000000</v>
      </c>
    </row>
    <row r="459" spans="1:4" x14ac:dyDescent="0.3">
      <c r="A459" s="1" t="s">
        <v>4</v>
      </c>
      <c r="B459" s="2">
        <v>43402</v>
      </c>
      <c r="C459">
        <v>5.3600000000000002E-3</v>
      </c>
      <c r="D459">
        <v>71000000</v>
      </c>
    </row>
    <row r="460" spans="1:4" x14ac:dyDescent="0.3">
      <c r="A460" s="1" t="s">
        <v>4</v>
      </c>
      <c r="B460" s="2">
        <v>43409</v>
      </c>
      <c r="C460">
        <v>5.3E-3</v>
      </c>
      <c r="D460">
        <v>50000000</v>
      </c>
    </row>
    <row r="461" spans="1:4" x14ac:dyDescent="0.3">
      <c r="A461" s="1" t="s">
        <v>4</v>
      </c>
      <c r="B461" s="2">
        <v>43416</v>
      </c>
      <c r="C461">
        <v>5.3E-3</v>
      </c>
      <c r="D461">
        <v>413000000</v>
      </c>
    </row>
    <row r="462" spans="1:4" x14ac:dyDescent="0.3">
      <c r="A462" s="1" t="s">
        <v>4</v>
      </c>
      <c r="B462" s="2">
        <v>43423</v>
      </c>
      <c r="C462">
        <v>5.2199999999999998E-3</v>
      </c>
      <c r="D462">
        <v>336000000</v>
      </c>
    </row>
    <row r="463" spans="1:4" x14ac:dyDescent="0.3">
      <c r="A463" s="1" t="s">
        <v>4</v>
      </c>
      <c r="B463" s="2">
        <v>43430</v>
      </c>
      <c r="C463">
        <v>5.0600000000000003E-3</v>
      </c>
      <c r="D463">
        <v>667000000</v>
      </c>
    </row>
    <row r="464" spans="1:4" x14ac:dyDescent="0.3">
      <c r="A464" s="1" t="s">
        <v>4</v>
      </c>
      <c r="B464" s="2">
        <v>43437</v>
      </c>
      <c r="C464">
        <v>5.1000000000000004E-3</v>
      </c>
      <c r="D464">
        <v>152000000</v>
      </c>
    </row>
    <row r="465" spans="1:4" x14ac:dyDescent="0.3">
      <c r="A465" s="1" t="s">
        <v>4</v>
      </c>
      <c r="B465" s="2">
        <v>43444</v>
      </c>
      <c r="C465">
        <v>5.0400000000000002E-3</v>
      </c>
      <c r="D465">
        <v>45000000</v>
      </c>
    </row>
    <row r="466" spans="1:4" x14ac:dyDescent="0.3">
      <c r="A466" s="1" t="s">
        <v>4</v>
      </c>
      <c r="B466" s="2">
        <v>43451</v>
      </c>
      <c r="C466">
        <v>5.0600000000000003E-3</v>
      </c>
      <c r="D466">
        <v>110000000</v>
      </c>
    </row>
    <row r="467" spans="1:4" x14ac:dyDescent="0.3">
      <c r="A467" s="1" t="s">
        <v>4</v>
      </c>
      <c r="B467" s="2">
        <v>43458</v>
      </c>
      <c r="C467">
        <v>5.1200000000000004E-3</v>
      </c>
      <c r="D467">
        <v>308000000</v>
      </c>
    </row>
    <row r="468" spans="1:4" x14ac:dyDescent="0.3">
      <c r="A468" s="1" t="s">
        <v>4</v>
      </c>
      <c r="B468" s="2">
        <v>43465</v>
      </c>
      <c r="C468">
        <v>5.1599999999999997E-3</v>
      </c>
      <c r="D468">
        <v>36000000</v>
      </c>
    </row>
    <row r="469" spans="1:4" x14ac:dyDescent="0.3">
      <c r="A469" s="1" t="s">
        <v>4</v>
      </c>
      <c r="B469" s="2">
        <v>43472</v>
      </c>
      <c r="C469">
        <v>5.0800000000000003E-3</v>
      </c>
      <c r="D469">
        <v>83000000</v>
      </c>
    </row>
    <row r="470" spans="1:4" x14ac:dyDescent="0.3">
      <c r="A470" s="1" t="s">
        <v>4</v>
      </c>
      <c r="B470" s="2">
        <v>43479</v>
      </c>
      <c r="C470">
        <v>4.8999999999999998E-3</v>
      </c>
      <c r="D470">
        <v>120000000</v>
      </c>
    </row>
    <row r="471" spans="1:4" x14ac:dyDescent="0.3">
      <c r="A471" s="1" t="s">
        <v>4</v>
      </c>
      <c r="B471" s="2">
        <v>43486</v>
      </c>
      <c r="C471">
        <v>4.8999999999999998E-3</v>
      </c>
      <c r="D471">
        <v>50000000</v>
      </c>
    </row>
    <row r="472" spans="1:4" x14ac:dyDescent="0.3">
      <c r="A472" s="1" t="s">
        <v>4</v>
      </c>
      <c r="B472" s="2">
        <v>43493</v>
      </c>
      <c r="C472">
        <v>4.8599999999999997E-3</v>
      </c>
      <c r="D472">
        <v>70000000</v>
      </c>
    </row>
    <row r="473" spans="1:4" x14ac:dyDescent="0.3">
      <c r="A473" s="1" t="s">
        <v>4</v>
      </c>
      <c r="B473" s="2">
        <v>43500</v>
      </c>
      <c r="C473">
        <v>4.9199999999999999E-3</v>
      </c>
      <c r="D473">
        <v>592000000</v>
      </c>
    </row>
    <row r="474" spans="1:4" x14ac:dyDescent="0.3">
      <c r="A474" s="1" t="s">
        <v>4</v>
      </c>
      <c r="B474" s="2">
        <v>43507</v>
      </c>
      <c r="C474">
        <v>4.8799999999999998E-3</v>
      </c>
      <c r="D474">
        <v>33000000</v>
      </c>
    </row>
    <row r="475" spans="1:4" x14ac:dyDescent="0.3">
      <c r="A475" s="1" t="s">
        <v>4</v>
      </c>
      <c r="B475" s="2">
        <v>43514</v>
      </c>
      <c r="C475">
        <v>4.7600000000000003E-3</v>
      </c>
      <c r="D475">
        <v>403000000</v>
      </c>
    </row>
    <row r="476" spans="1:4" x14ac:dyDescent="0.3">
      <c r="A476" s="1" t="s">
        <v>4</v>
      </c>
      <c r="B476" s="2">
        <v>43521</v>
      </c>
      <c r="C476">
        <v>4.7600000000000003E-3</v>
      </c>
      <c r="D476">
        <v>319000000</v>
      </c>
    </row>
    <row r="477" spans="1:4" x14ac:dyDescent="0.3">
      <c r="A477" s="1" t="s">
        <v>4</v>
      </c>
      <c r="B477" s="2">
        <v>43528</v>
      </c>
      <c r="C477">
        <v>4.7600000000000003E-3</v>
      </c>
      <c r="D477">
        <v>77000000</v>
      </c>
    </row>
    <row r="478" spans="1:4" x14ac:dyDescent="0.3">
      <c r="A478" s="1" t="s">
        <v>4</v>
      </c>
      <c r="B478" s="2">
        <v>43535</v>
      </c>
      <c r="C478">
        <v>4.7600000000000003E-3</v>
      </c>
      <c r="D478">
        <v>55000000</v>
      </c>
    </row>
    <row r="479" spans="1:4" x14ac:dyDescent="0.3">
      <c r="A479" s="1" t="s">
        <v>4</v>
      </c>
      <c r="B479" s="2">
        <v>43542</v>
      </c>
      <c r="C479">
        <v>4.7600000000000003E-3</v>
      </c>
      <c r="D479">
        <v>68000000</v>
      </c>
    </row>
    <row r="480" spans="1:4" x14ac:dyDescent="0.3">
      <c r="A480" s="1" t="s">
        <v>4</v>
      </c>
      <c r="B480" s="2">
        <v>43549</v>
      </c>
      <c r="C480">
        <v>4.8599999999999997E-3</v>
      </c>
      <c r="D480">
        <v>19000000</v>
      </c>
    </row>
    <row r="481" spans="1:4" x14ac:dyDescent="0.3">
      <c r="A481" s="1" t="s">
        <v>4</v>
      </c>
      <c r="B481" s="2">
        <v>43556</v>
      </c>
      <c r="C481">
        <v>4.8799999999999998E-3</v>
      </c>
      <c r="D481">
        <v>99000000</v>
      </c>
    </row>
    <row r="482" spans="1:4" x14ac:dyDescent="0.3">
      <c r="A482" s="1" t="s">
        <v>4</v>
      </c>
      <c r="B482" s="2">
        <v>43563</v>
      </c>
      <c r="C482">
        <v>4.8199999999999996E-3</v>
      </c>
      <c r="D482">
        <v>40000000</v>
      </c>
    </row>
    <row r="483" spans="1:4" x14ac:dyDescent="0.3">
      <c r="A483" s="1" t="s">
        <v>4</v>
      </c>
      <c r="B483" s="2">
        <v>43570</v>
      </c>
      <c r="C483">
        <v>4.7800000000000004E-3</v>
      </c>
      <c r="D483">
        <v>49000000</v>
      </c>
    </row>
    <row r="484" spans="1:4" x14ac:dyDescent="0.3">
      <c r="A484" s="1" t="s">
        <v>4</v>
      </c>
      <c r="B484" s="2">
        <v>43577</v>
      </c>
      <c r="C484">
        <v>4.7800000000000004E-3</v>
      </c>
      <c r="D484">
        <v>30000000</v>
      </c>
    </row>
    <row r="485" spans="1:4" x14ac:dyDescent="0.3">
      <c r="A485" s="1" t="s">
        <v>4</v>
      </c>
      <c r="B485" s="2">
        <v>43584</v>
      </c>
      <c r="C485">
        <v>4.8999999999999998E-3</v>
      </c>
      <c r="D485">
        <v>70000000</v>
      </c>
    </row>
    <row r="486" spans="1:4" x14ac:dyDescent="0.3">
      <c r="A486" s="1" t="s">
        <v>4</v>
      </c>
      <c r="B486" s="2">
        <v>43591</v>
      </c>
      <c r="C486">
        <v>4.7600000000000003E-3</v>
      </c>
      <c r="D486">
        <v>293000000</v>
      </c>
    </row>
    <row r="487" spans="1:4" x14ac:dyDescent="0.3">
      <c r="A487" s="1" t="s">
        <v>4</v>
      </c>
      <c r="B487" s="2">
        <v>43598</v>
      </c>
      <c r="C487">
        <v>4.7200000000000002E-3</v>
      </c>
      <c r="D487">
        <v>135000000</v>
      </c>
    </row>
    <row r="488" spans="1:4" x14ac:dyDescent="0.3">
      <c r="A488" s="1" t="s">
        <v>4</v>
      </c>
      <c r="B488" s="2">
        <v>43605</v>
      </c>
      <c r="C488">
        <v>4.7499999999999999E-3</v>
      </c>
      <c r="D488">
        <v>30000000</v>
      </c>
    </row>
    <row r="489" spans="1:4" x14ac:dyDescent="0.3">
      <c r="A489" s="1" t="s">
        <v>4</v>
      </c>
      <c r="B489" s="2">
        <v>43612</v>
      </c>
      <c r="C489">
        <v>4.6499999999999996E-3</v>
      </c>
      <c r="D489">
        <v>19000000</v>
      </c>
    </row>
    <row r="490" spans="1:4" x14ac:dyDescent="0.3">
      <c r="A490" s="1" t="s">
        <v>4</v>
      </c>
      <c r="B490" s="2">
        <v>43619</v>
      </c>
      <c r="C490">
        <v>4.5300000000000002E-3</v>
      </c>
      <c r="D490">
        <v>209000000</v>
      </c>
    </row>
    <row r="491" spans="1:4" x14ac:dyDescent="0.3">
      <c r="A491" s="1" t="s">
        <v>4</v>
      </c>
      <c r="B491" s="2">
        <v>43626</v>
      </c>
      <c r="C491">
        <v>4.5199999999999997E-3</v>
      </c>
      <c r="D491">
        <v>53000000</v>
      </c>
    </row>
    <row r="492" spans="1:4" x14ac:dyDescent="0.3">
      <c r="A492" s="1" t="s">
        <v>4</v>
      </c>
      <c r="B492" s="2">
        <v>43633</v>
      </c>
      <c r="C492">
        <v>4.47E-3</v>
      </c>
      <c r="D492">
        <v>211000000</v>
      </c>
    </row>
    <row r="493" spans="1:4" x14ac:dyDescent="0.3">
      <c r="A493" s="1" t="s">
        <v>4</v>
      </c>
      <c r="B493" s="2">
        <v>43640</v>
      </c>
      <c r="C493">
        <v>4.4299999999999999E-3</v>
      </c>
      <c r="D493">
        <v>27000000</v>
      </c>
    </row>
    <row r="494" spans="1:4" x14ac:dyDescent="0.3">
      <c r="A494" s="1" t="s">
        <v>4</v>
      </c>
      <c r="B494" s="2">
        <v>43647</v>
      </c>
      <c r="C494">
        <v>4.5100000000000001E-3</v>
      </c>
      <c r="D494">
        <v>48000000</v>
      </c>
    </row>
    <row r="495" spans="1:4" x14ac:dyDescent="0.3">
      <c r="A495" s="1" t="s">
        <v>4</v>
      </c>
      <c r="B495" s="2">
        <v>43654</v>
      </c>
      <c r="C495">
        <v>4.47E-3</v>
      </c>
      <c r="D495">
        <v>190000000</v>
      </c>
    </row>
    <row r="496" spans="1:4" x14ac:dyDescent="0.3">
      <c r="A496" s="1" t="s">
        <v>4</v>
      </c>
      <c r="B496" s="2">
        <v>43661</v>
      </c>
      <c r="C496">
        <v>4.5500000000000002E-3</v>
      </c>
      <c r="D496">
        <v>55000000</v>
      </c>
    </row>
    <row r="497" spans="1:4" x14ac:dyDescent="0.3">
      <c r="A497" s="1" t="s">
        <v>4</v>
      </c>
      <c r="B497" s="2">
        <v>43668</v>
      </c>
      <c r="C497">
        <v>4.5500000000000002E-3</v>
      </c>
      <c r="D497">
        <v>59000000</v>
      </c>
    </row>
    <row r="498" spans="1:4" x14ac:dyDescent="0.3">
      <c r="A498" s="1" t="s">
        <v>4</v>
      </c>
      <c r="B498" s="2">
        <v>43675</v>
      </c>
      <c r="C498">
        <v>4.4799999999999996E-3</v>
      </c>
      <c r="D498">
        <v>208000000</v>
      </c>
    </row>
    <row r="499" spans="1:4" x14ac:dyDescent="0.3">
      <c r="A499" s="1" t="s">
        <v>4</v>
      </c>
      <c r="B499" s="2">
        <v>43682</v>
      </c>
      <c r="C499">
        <v>4.3499999999999997E-3</v>
      </c>
      <c r="D499">
        <v>169000000</v>
      </c>
    </row>
    <row r="500" spans="1:4" x14ac:dyDescent="0.3">
      <c r="A500" s="1" t="s">
        <v>4</v>
      </c>
      <c r="B500" s="2">
        <v>43689</v>
      </c>
      <c r="C500">
        <v>4.3800000000000002E-3</v>
      </c>
      <c r="D500">
        <v>22000000</v>
      </c>
    </row>
    <row r="501" spans="1:4" x14ac:dyDescent="0.3">
      <c r="A501" s="1" t="s">
        <v>4</v>
      </c>
      <c r="B501" s="2">
        <v>43696</v>
      </c>
      <c r="C501">
        <v>4.3299999999999996E-3</v>
      </c>
      <c r="D501">
        <v>53000000</v>
      </c>
    </row>
    <row r="502" spans="1:4" x14ac:dyDescent="0.3">
      <c r="A502" s="1" t="s">
        <v>4</v>
      </c>
      <c r="B502" s="2">
        <v>43703</v>
      </c>
      <c r="C502">
        <v>4.3E-3</v>
      </c>
      <c r="D502">
        <v>31000000</v>
      </c>
    </row>
    <row r="503" spans="1:4" x14ac:dyDescent="0.3">
      <c r="A503" s="1" t="s">
        <v>4</v>
      </c>
      <c r="B503" s="2">
        <v>43710</v>
      </c>
      <c r="C503">
        <v>4.3200000000000001E-3</v>
      </c>
      <c r="D503">
        <v>33000000</v>
      </c>
    </row>
    <row r="504" spans="1:4" x14ac:dyDescent="0.3">
      <c r="A504" s="1" t="s">
        <v>4</v>
      </c>
      <c r="B504" s="2">
        <v>43717</v>
      </c>
      <c r="C504">
        <v>4.4900000000000001E-3</v>
      </c>
      <c r="D504">
        <v>58000000</v>
      </c>
    </row>
    <row r="505" spans="1:4" x14ac:dyDescent="0.3">
      <c r="A505" s="1" t="s">
        <v>4</v>
      </c>
      <c r="B505" s="2">
        <v>43724</v>
      </c>
      <c r="C505">
        <v>4.45E-3</v>
      </c>
      <c r="D505">
        <v>109000000</v>
      </c>
    </row>
    <row r="506" spans="1:4" x14ac:dyDescent="0.3">
      <c r="A506" s="1" t="s">
        <v>4</v>
      </c>
      <c r="B506" s="2">
        <v>43731</v>
      </c>
      <c r="C506">
        <v>4.4000000000000003E-3</v>
      </c>
      <c r="D506">
        <v>38000000</v>
      </c>
    </row>
    <row r="507" spans="1:4" x14ac:dyDescent="0.3">
      <c r="A507" s="1" t="s">
        <v>4</v>
      </c>
      <c r="B507" s="2">
        <v>43738</v>
      </c>
      <c r="C507">
        <v>4.3200000000000001E-3</v>
      </c>
      <c r="D507">
        <v>106000000</v>
      </c>
    </row>
    <row r="508" spans="1:4" x14ac:dyDescent="0.3">
      <c r="A508" s="1" t="s">
        <v>4</v>
      </c>
      <c r="B508" s="2">
        <v>43745</v>
      </c>
      <c r="C508">
        <v>4.3E-3</v>
      </c>
      <c r="D508">
        <v>39000000</v>
      </c>
    </row>
    <row r="509" spans="1:4" x14ac:dyDescent="0.3">
      <c r="A509" s="1" t="s">
        <v>4</v>
      </c>
      <c r="B509" s="2">
        <v>43752</v>
      </c>
      <c r="C509">
        <v>4.3699999999999998E-3</v>
      </c>
      <c r="D509">
        <v>65000000</v>
      </c>
    </row>
    <row r="510" spans="1:4" x14ac:dyDescent="0.3">
      <c r="A510" s="1" t="s">
        <v>4</v>
      </c>
      <c r="B510" s="2">
        <v>43759</v>
      </c>
      <c r="C510">
        <v>4.3499999999999997E-3</v>
      </c>
      <c r="D510">
        <v>76000000</v>
      </c>
    </row>
    <row r="511" spans="1:4" x14ac:dyDescent="0.3">
      <c r="A511" s="1" t="s">
        <v>4</v>
      </c>
      <c r="B511" s="2">
        <v>43766</v>
      </c>
      <c r="C511">
        <v>4.2599999999999999E-3</v>
      </c>
      <c r="D511">
        <v>48000000</v>
      </c>
    </row>
    <row r="512" spans="1:4" x14ac:dyDescent="0.3">
      <c r="A512" s="1" t="s">
        <v>4</v>
      </c>
      <c r="B512" s="2">
        <v>43773</v>
      </c>
      <c r="C512">
        <v>4.3299999999999996E-3</v>
      </c>
      <c r="D512">
        <v>70000000</v>
      </c>
    </row>
    <row r="513" spans="1:4" x14ac:dyDescent="0.3">
      <c r="A513" s="1" t="s">
        <v>4</v>
      </c>
      <c r="B513" s="2">
        <v>43780</v>
      </c>
      <c r="C513">
        <v>4.2399999999999998E-3</v>
      </c>
      <c r="D513">
        <v>27000000</v>
      </c>
    </row>
    <row r="514" spans="1:4" x14ac:dyDescent="0.3">
      <c r="A514" s="1" t="s">
        <v>4</v>
      </c>
      <c r="B514" s="2">
        <v>43787</v>
      </c>
      <c r="C514">
        <v>4.1900000000000001E-3</v>
      </c>
      <c r="D514">
        <v>56000000</v>
      </c>
    </row>
    <row r="515" spans="1:4" x14ac:dyDescent="0.3">
      <c r="A515" s="1" t="s">
        <v>4</v>
      </c>
      <c r="B515" s="2">
        <v>43794</v>
      </c>
      <c r="C515">
        <v>4.1700000000000001E-3</v>
      </c>
      <c r="D515">
        <v>52000000</v>
      </c>
    </row>
    <row r="516" spans="1:4" x14ac:dyDescent="0.3">
      <c r="A516" s="1" t="s">
        <v>4</v>
      </c>
      <c r="B516" s="2">
        <v>43801</v>
      </c>
      <c r="C516">
        <v>4.1799999999999997E-3</v>
      </c>
      <c r="D516">
        <v>95000000</v>
      </c>
    </row>
    <row r="517" spans="1:4" x14ac:dyDescent="0.3">
      <c r="A517" s="1" t="s">
        <v>4</v>
      </c>
      <c r="B517" s="2">
        <v>43808</v>
      </c>
      <c r="C517">
        <v>4.2500000000000003E-3</v>
      </c>
      <c r="D517">
        <v>63000000</v>
      </c>
    </row>
    <row r="518" spans="1:4" x14ac:dyDescent="0.3">
      <c r="A518" s="1" t="s">
        <v>4</v>
      </c>
      <c r="B518" s="2">
        <v>43815</v>
      </c>
      <c r="C518">
        <v>4.13E-3</v>
      </c>
      <c r="D518">
        <v>118000000</v>
      </c>
    </row>
    <row r="519" spans="1:4" x14ac:dyDescent="0.3">
      <c r="A519" s="1" t="s">
        <v>4</v>
      </c>
      <c r="B519" s="2">
        <v>43822</v>
      </c>
      <c r="C519">
        <v>4.0699999999999998E-3</v>
      </c>
      <c r="D519">
        <v>253000000</v>
      </c>
    </row>
    <row r="520" spans="1:4" x14ac:dyDescent="0.3">
      <c r="A520" s="1" t="s">
        <v>4</v>
      </c>
      <c r="B520" s="2">
        <v>43829</v>
      </c>
      <c r="C520">
        <v>4.1599999999999996E-3</v>
      </c>
      <c r="D520">
        <v>55000000</v>
      </c>
    </row>
    <row r="521" spans="1:4" x14ac:dyDescent="0.3">
      <c r="A521" s="1" t="s">
        <v>4</v>
      </c>
      <c r="B521" s="2">
        <v>43836</v>
      </c>
      <c r="C521">
        <v>4.2900000000000004E-3</v>
      </c>
      <c r="D521">
        <v>219000000</v>
      </c>
    </row>
    <row r="522" spans="1:4" x14ac:dyDescent="0.3">
      <c r="A522" s="1" t="s">
        <v>4</v>
      </c>
      <c r="B522" s="2">
        <v>43843</v>
      </c>
      <c r="C522">
        <v>4.45E-3</v>
      </c>
      <c r="D522">
        <v>5502000000</v>
      </c>
    </row>
    <row r="523" spans="1:4" x14ac:dyDescent="0.3">
      <c r="A523" s="1" t="s">
        <v>4</v>
      </c>
      <c r="B523" s="2">
        <v>43850</v>
      </c>
      <c r="C523">
        <v>4.1900000000000001E-3</v>
      </c>
      <c r="D523">
        <v>1510000000</v>
      </c>
    </row>
    <row r="524" spans="1:4" x14ac:dyDescent="0.3">
      <c r="A524" s="1" t="s">
        <v>4</v>
      </c>
      <c r="B524" s="2">
        <v>43857</v>
      </c>
      <c r="C524">
        <v>4.13E-3</v>
      </c>
      <c r="D524">
        <v>489000000</v>
      </c>
    </row>
    <row r="525" spans="1:4" x14ac:dyDescent="0.3">
      <c r="A525" s="1" t="s">
        <v>4</v>
      </c>
      <c r="B525" s="2">
        <v>43864</v>
      </c>
      <c r="C525">
        <v>4.1000000000000003E-3</v>
      </c>
      <c r="D525">
        <v>356000000</v>
      </c>
    </row>
    <row r="526" spans="1:4" x14ac:dyDescent="0.3">
      <c r="A526" s="1" t="s">
        <v>4</v>
      </c>
      <c r="B526" s="2">
        <v>43871</v>
      </c>
      <c r="C526">
        <v>4.9800000000000001E-3</v>
      </c>
      <c r="D526">
        <v>15867000000</v>
      </c>
    </row>
    <row r="527" spans="1:4" x14ac:dyDescent="0.3">
      <c r="A527" s="1" t="s">
        <v>4</v>
      </c>
      <c r="B527" s="2">
        <v>43878</v>
      </c>
      <c r="C527">
        <v>4.5100000000000001E-3</v>
      </c>
      <c r="D527">
        <v>91671000000</v>
      </c>
    </row>
    <row r="528" spans="1:4" x14ac:dyDescent="0.3">
      <c r="A528" s="1" t="s">
        <v>4</v>
      </c>
      <c r="B528" s="2">
        <v>43885</v>
      </c>
      <c r="C528">
        <v>3.5599999999999998E-3</v>
      </c>
      <c r="D528">
        <v>13736000000</v>
      </c>
    </row>
    <row r="529" spans="1:4" x14ac:dyDescent="0.3">
      <c r="A529" s="1" t="s">
        <v>4</v>
      </c>
      <c r="B529" s="2">
        <v>43892</v>
      </c>
      <c r="C529">
        <v>3.5599999999999998E-3</v>
      </c>
      <c r="D529">
        <v>12253000000</v>
      </c>
    </row>
    <row r="530" spans="1:4" x14ac:dyDescent="0.3">
      <c r="A530" s="1" t="s">
        <v>4</v>
      </c>
      <c r="B530" s="2">
        <v>43899</v>
      </c>
      <c r="C530">
        <v>2.7599999999999999E-3</v>
      </c>
      <c r="D530">
        <v>10941000000</v>
      </c>
    </row>
    <row r="531" spans="1:4" x14ac:dyDescent="0.3">
      <c r="A531" s="1" t="s">
        <v>4</v>
      </c>
      <c r="B531" s="2">
        <v>43906</v>
      </c>
      <c r="C531">
        <v>2.63E-3</v>
      </c>
      <c r="D531">
        <v>11043000000</v>
      </c>
    </row>
    <row r="532" spans="1:4" x14ac:dyDescent="0.3">
      <c r="A532" s="1" t="s">
        <v>4</v>
      </c>
      <c r="B532" s="2">
        <v>43913</v>
      </c>
      <c r="C532">
        <v>2.7000000000000001E-3</v>
      </c>
      <c r="D532">
        <v>5737000000</v>
      </c>
    </row>
    <row r="533" spans="1:4" x14ac:dyDescent="0.3">
      <c r="A533" s="1" t="s">
        <v>8</v>
      </c>
      <c r="B533" s="2">
        <v>40189</v>
      </c>
      <c r="C533">
        <v>23</v>
      </c>
      <c r="D533">
        <v>11905024</v>
      </c>
    </row>
    <row r="534" spans="1:4" x14ac:dyDescent="0.3">
      <c r="A534" s="1" t="s">
        <v>8</v>
      </c>
      <c r="B534" s="2">
        <v>40196</v>
      </c>
      <c r="C534">
        <v>22.4</v>
      </c>
      <c r="D534">
        <v>5404835</v>
      </c>
    </row>
    <row r="535" spans="1:4" x14ac:dyDescent="0.3">
      <c r="A535" s="1" t="s">
        <v>8</v>
      </c>
      <c r="B535" s="2">
        <v>40203</v>
      </c>
      <c r="C535">
        <v>21.67</v>
      </c>
      <c r="D535">
        <v>2730530</v>
      </c>
    </row>
    <row r="536" spans="1:4" x14ac:dyDescent="0.3">
      <c r="A536" s="1" t="s">
        <v>8</v>
      </c>
      <c r="B536" s="2">
        <v>40210</v>
      </c>
      <c r="C536">
        <v>21.6</v>
      </c>
      <c r="D536">
        <v>4881798</v>
      </c>
    </row>
    <row r="537" spans="1:4" x14ac:dyDescent="0.3">
      <c r="A537" s="1" t="s">
        <v>8</v>
      </c>
      <c r="B537" s="2">
        <v>40217</v>
      </c>
      <c r="C537">
        <v>21.3</v>
      </c>
      <c r="D537">
        <v>2075063</v>
      </c>
    </row>
    <row r="538" spans="1:4" x14ac:dyDescent="0.3">
      <c r="A538" s="1" t="s">
        <v>8</v>
      </c>
      <c r="B538" s="2">
        <v>40224</v>
      </c>
      <c r="C538">
        <v>23.67</v>
      </c>
      <c r="D538">
        <v>3634574</v>
      </c>
    </row>
    <row r="539" spans="1:4" x14ac:dyDescent="0.3">
      <c r="A539" s="1" t="s">
        <v>8</v>
      </c>
      <c r="B539" s="2">
        <v>40231</v>
      </c>
      <c r="C539">
        <v>23.7</v>
      </c>
      <c r="D539">
        <v>1526135</v>
      </c>
    </row>
    <row r="540" spans="1:4" x14ac:dyDescent="0.3">
      <c r="A540" s="1" t="s">
        <v>8</v>
      </c>
      <c r="B540" s="2">
        <v>40238</v>
      </c>
      <c r="C540">
        <v>25.89</v>
      </c>
      <c r="D540">
        <v>4724455</v>
      </c>
    </row>
    <row r="541" spans="1:4" x14ac:dyDescent="0.3">
      <c r="A541" s="1" t="s">
        <v>8</v>
      </c>
      <c r="B541" s="2">
        <v>40245</v>
      </c>
      <c r="C541">
        <v>25.65</v>
      </c>
      <c r="D541">
        <v>3568129</v>
      </c>
    </row>
    <row r="542" spans="1:4" x14ac:dyDescent="0.3">
      <c r="A542" s="1" t="s">
        <v>8</v>
      </c>
      <c r="B542" s="2">
        <v>40252</v>
      </c>
      <c r="C542">
        <v>25.89</v>
      </c>
      <c r="D542">
        <v>3206342</v>
      </c>
    </row>
    <row r="543" spans="1:4" x14ac:dyDescent="0.3">
      <c r="A543" s="1" t="s">
        <v>8</v>
      </c>
      <c r="B543" s="2">
        <v>40259</v>
      </c>
      <c r="C543">
        <v>28</v>
      </c>
      <c r="D543">
        <v>5927330</v>
      </c>
    </row>
    <row r="544" spans="1:4" x14ac:dyDescent="0.3">
      <c r="A544" s="1" t="s">
        <v>8</v>
      </c>
      <c r="B544" s="2">
        <v>40266</v>
      </c>
      <c r="C544">
        <v>30.58</v>
      </c>
      <c r="D544">
        <v>7424592</v>
      </c>
    </row>
    <row r="545" spans="1:4" x14ac:dyDescent="0.3">
      <c r="A545" s="1" t="s">
        <v>8</v>
      </c>
      <c r="B545" s="2">
        <v>40273</v>
      </c>
      <c r="C545">
        <v>33.299999999999997</v>
      </c>
      <c r="D545">
        <v>6095659</v>
      </c>
    </row>
    <row r="546" spans="1:4" x14ac:dyDescent="0.3">
      <c r="A546" s="1" t="s">
        <v>8</v>
      </c>
      <c r="B546" s="2">
        <v>40280</v>
      </c>
      <c r="C546">
        <v>33.07</v>
      </c>
      <c r="D546">
        <v>5770755</v>
      </c>
    </row>
    <row r="547" spans="1:4" x14ac:dyDescent="0.3">
      <c r="A547" s="1" t="s">
        <v>8</v>
      </c>
      <c r="B547" s="2">
        <v>40287</v>
      </c>
      <c r="C547">
        <v>33.99</v>
      </c>
      <c r="D547">
        <v>3650057</v>
      </c>
    </row>
    <row r="548" spans="1:4" x14ac:dyDescent="0.3">
      <c r="A548" s="1" t="s">
        <v>8</v>
      </c>
      <c r="B548" s="2">
        <v>40294</v>
      </c>
      <c r="C548">
        <v>36.47</v>
      </c>
      <c r="D548">
        <v>3971623</v>
      </c>
    </row>
    <row r="549" spans="1:4" x14ac:dyDescent="0.3">
      <c r="A549" s="1" t="s">
        <v>8</v>
      </c>
      <c r="B549" s="2">
        <v>40301</v>
      </c>
      <c r="C549">
        <v>31</v>
      </c>
      <c r="D549">
        <v>2284658</v>
      </c>
    </row>
    <row r="550" spans="1:4" x14ac:dyDescent="0.3">
      <c r="A550" s="1" t="s">
        <v>8</v>
      </c>
      <c r="B550" s="2">
        <v>40308</v>
      </c>
      <c r="C550">
        <v>36.42</v>
      </c>
      <c r="D550">
        <v>6319263</v>
      </c>
    </row>
    <row r="551" spans="1:4" x14ac:dyDescent="0.3">
      <c r="A551" s="1" t="s">
        <v>8</v>
      </c>
      <c r="B551" s="2">
        <v>40315</v>
      </c>
      <c r="C551">
        <v>33.57</v>
      </c>
      <c r="D551">
        <v>2444139</v>
      </c>
    </row>
    <row r="552" spans="1:4" x14ac:dyDescent="0.3">
      <c r="A552" s="1" t="s">
        <v>8</v>
      </c>
      <c r="B552" s="2">
        <v>40322</v>
      </c>
      <c r="C552">
        <v>30.95</v>
      </c>
      <c r="D552">
        <v>3411272</v>
      </c>
    </row>
    <row r="553" spans="1:4" x14ac:dyDescent="0.3">
      <c r="A553" s="1" t="s">
        <v>8</v>
      </c>
      <c r="B553" s="2">
        <v>40329</v>
      </c>
      <c r="C553">
        <v>29.09</v>
      </c>
      <c r="D553">
        <v>2436479</v>
      </c>
    </row>
    <row r="554" spans="1:4" x14ac:dyDescent="0.3">
      <c r="A554" s="1" t="s">
        <v>8</v>
      </c>
      <c r="B554" s="2">
        <v>40336</v>
      </c>
      <c r="C554">
        <v>27.78</v>
      </c>
      <c r="D554">
        <v>2339206</v>
      </c>
    </row>
    <row r="555" spans="1:4" x14ac:dyDescent="0.3">
      <c r="A555" s="1" t="s">
        <v>8</v>
      </c>
      <c r="B555" s="2">
        <v>40343</v>
      </c>
      <c r="C555">
        <v>28.29</v>
      </c>
      <c r="D555">
        <v>2134072</v>
      </c>
    </row>
    <row r="556" spans="1:4" x14ac:dyDescent="0.3">
      <c r="A556" s="1" t="s">
        <v>8</v>
      </c>
      <c r="B556" s="2">
        <v>40350</v>
      </c>
      <c r="C556">
        <v>27.54</v>
      </c>
      <c r="D556">
        <v>1694475</v>
      </c>
    </row>
    <row r="557" spans="1:4" x14ac:dyDescent="0.3">
      <c r="A557" s="1" t="s">
        <v>8</v>
      </c>
      <c r="B557" s="2">
        <v>40357</v>
      </c>
      <c r="C557">
        <v>25.1</v>
      </c>
      <c r="D557">
        <v>3022519</v>
      </c>
    </row>
    <row r="558" spans="1:4" x14ac:dyDescent="0.3">
      <c r="A558" s="1" t="s">
        <v>8</v>
      </c>
      <c r="B558" s="2">
        <v>40364</v>
      </c>
      <c r="C558">
        <v>25.35</v>
      </c>
      <c r="D558">
        <v>1705500</v>
      </c>
    </row>
    <row r="559" spans="1:4" x14ac:dyDescent="0.3">
      <c r="A559" s="1" t="s">
        <v>8</v>
      </c>
      <c r="B559" s="2">
        <v>40371</v>
      </c>
      <c r="C559">
        <v>24.77</v>
      </c>
      <c r="D559">
        <v>1671241</v>
      </c>
    </row>
    <row r="560" spans="1:4" x14ac:dyDescent="0.3">
      <c r="A560" s="1" t="s">
        <v>8</v>
      </c>
      <c r="B560" s="2">
        <v>40378</v>
      </c>
      <c r="C560">
        <v>25.2</v>
      </c>
      <c r="D560">
        <v>2445648</v>
      </c>
    </row>
    <row r="561" spans="1:4" x14ac:dyDescent="0.3">
      <c r="A561" s="1" t="s">
        <v>8</v>
      </c>
      <c r="B561" s="2">
        <v>40385</v>
      </c>
      <c r="C561">
        <v>26.96</v>
      </c>
      <c r="D561">
        <v>4919167</v>
      </c>
    </row>
    <row r="562" spans="1:4" x14ac:dyDescent="0.3">
      <c r="A562" s="1" t="s">
        <v>8</v>
      </c>
      <c r="B562" s="2">
        <v>40392</v>
      </c>
      <c r="C562">
        <v>26.75</v>
      </c>
      <c r="D562">
        <v>2229063</v>
      </c>
    </row>
    <row r="563" spans="1:4" x14ac:dyDescent="0.3">
      <c r="A563" s="1" t="s">
        <v>8</v>
      </c>
      <c r="B563" s="2">
        <v>40399</v>
      </c>
      <c r="C563">
        <v>25.1</v>
      </c>
      <c r="D563">
        <v>1719608</v>
      </c>
    </row>
    <row r="564" spans="1:4" x14ac:dyDescent="0.3">
      <c r="A564" s="1" t="s">
        <v>8</v>
      </c>
      <c r="B564" s="2">
        <v>40406</v>
      </c>
      <c r="C564">
        <v>25.78</v>
      </c>
      <c r="D564">
        <v>1592920</v>
      </c>
    </row>
    <row r="565" spans="1:4" x14ac:dyDescent="0.3">
      <c r="A565" s="1" t="s">
        <v>8</v>
      </c>
      <c r="B565" s="2">
        <v>40413</v>
      </c>
      <c r="C565">
        <v>25.88</v>
      </c>
      <c r="D565">
        <v>809855</v>
      </c>
    </row>
    <row r="566" spans="1:4" x14ac:dyDescent="0.3">
      <c r="A566" s="1" t="s">
        <v>8</v>
      </c>
      <c r="B566" s="2">
        <v>40420</v>
      </c>
      <c r="C566">
        <v>25.73</v>
      </c>
      <c r="D566">
        <v>2852081</v>
      </c>
    </row>
    <row r="567" spans="1:4" x14ac:dyDescent="0.3">
      <c r="A567" s="1" t="s">
        <v>8</v>
      </c>
      <c r="B567" s="2">
        <v>40427</v>
      </c>
      <c r="C567">
        <v>27.68</v>
      </c>
      <c r="D567">
        <v>3551364</v>
      </c>
    </row>
    <row r="568" spans="1:4" x14ac:dyDescent="0.3">
      <c r="A568" s="1" t="s">
        <v>8</v>
      </c>
      <c r="B568" s="2">
        <v>40434</v>
      </c>
      <c r="C568">
        <v>26.1</v>
      </c>
      <c r="D568">
        <v>2715598</v>
      </c>
    </row>
    <row r="569" spans="1:4" x14ac:dyDescent="0.3">
      <c r="A569" s="1" t="s">
        <v>8</v>
      </c>
      <c r="B569" s="2">
        <v>40441</v>
      </c>
      <c r="C569">
        <v>26.7</v>
      </c>
      <c r="D569">
        <v>1459497</v>
      </c>
    </row>
    <row r="570" spans="1:4" x14ac:dyDescent="0.3">
      <c r="A570" s="1" t="s">
        <v>8</v>
      </c>
      <c r="B570" s="2">
        <v>40448</v>
      </c>
      <c r="C570">
        <v>27.51</v>
      </c>
      <c r="D570">
        <v>2116663</v>
      </c>
    </row>
    <row r="571" spans="1:4" x14ac:dyDescent="0.3">
      <c r="A571" s="1" t="s">
        <v>8</v>
      </c>
      <c r="B571" s="2">
        <v>40455</v>
      </c>
      <c r="C571">
        <v>27.13</v>
      </c>
      <c r="D571">
        <v>2308540</v>
      </c>
    </row>
    <row r="572" spans="1:4" x14ac:dyDescent="0.3">
      <c r="A572" s="1" t="s">
        <v>8</v>
      </c>
      <c r="B572" s="2">
        <v>40462</v>
      </c>
      <c r="C572">
        <v>27.48</v>
      </c>
      <c r="D572">
        <v>1824275</v>
      </c>
    </row>
    <row r="573" spans="1:4" x14ac:dyDescent="0.3">
      <c r="A573" s="1" t="s">
        <v>8</v>
      </c>
      <c r="B573" s="2">
        <v>40469</v>
      </c>
      <c r="C573">
        <v>27.18</v>
      </c>
      <c r="D573">
        <v>2387196</v>
      </c>
    </row>
    <row r="574" spans="1:4" x14ac:dyDescent="0.3">
      <c r="A574" s="1" t="s">
        <v>8</v>
      </c>
      <c r="B574" s="2">
        <v>40476</v>
      </c>
      <c r="C574">
        <v>26.33</v>
      </c>
      <c r="D574">
        <v>2191020</v>
      </c>
    </row>
    <row r="575" spans="1:4" x14ac:dyDescent="0.3">
      <c r="A575" s="1" t="s">
        <v>8</v>
      </c>
      <c r="B575" s="2">
        <v>40483</v>
      </c>
      <c r="C575">
        <v>26.06</v>
      </c>
      <c r="D575">
        <v>1057499</v>
      </c>
    </row>
    <row r="576" spans="1:4" x14ac:dyDescent="0.3">
      <c r="A576" s="1" t="s">
        <v>8</v>
      </c>
      <c r="B576" s="2">
        <v>40490</v>
      </c>
      <c r="C576">
        <v>25.43</v>
      </c>
      <c r="D576">
        <v>3360458</v>
      </c>
    </row>
    <row r="577" spans="1:4" x14ac:dyDescent="0.3">
      <c r="A577" s="1" t="s">
        <v>8</v>
      </c>
      <c r="B577" s="2">
        <v>40497</v>
      </c>
      <c r="C577">
        <v>25.74</v>
      </c>
      <c r="D577">
        <v>1933988</v>
      </c>
    </row>
    <row r="578" spans="1:4" x14ac:dyDescent="0.3">
      <c r="A578" s="1" t="s">
        <v>8</v>
      </c>
      <c r="B578" s="2">
        <v>40504</v>
      </c>
      <c r="C578">
        <v>25</v>
      </c>
      <c r="D578">
        <v>3098212</v>
      </c>
    </row>
    <row r="579" spans="1:4" x14ac:dyDescent="0.3">
      <c r="A579" s="1" t="s">
        <v>8</v>
      </c>
      <c r="B579" s="2">
        <v>40511</v>
      </c>
      <c r="C579">
        <v>25.7</v>
      </c>
      <c r="D579">
        <v>5152071</v>
      </c>
    </row>
    <row r="580" spans="1:4" x14ac:dyDescent="0.3">
      <c r="A580" s="1" t="s">
        <v>8</v>
      </c>
      <c r="B580" s="2">
        <v>40518</v>
      </c>
      <c r="C580">
        <v>25.7</v>
      </c>
      <c r="D580">
        <v>4723082</v>
      </c>
    </row>
    <row r="581" spans="1:4" x14ac:dyDescent="0.3">
      <c r="A581" s="1" t="s">
        <v>8</v>
      </c>
      <c r="B581" s="2">
        <v>40525</v>
      </c>
      <c r="C581">
        <v>25.82</v>
      </c>
      <c r="D581">
        <v>1228539</v>
      </c>
    </row>
    <row r="582" spans="1:4" x14ac:dyDescent="0.3">
      <c r="A582" s="1" t="s">
        <v>8</v>
      </c>
      <c r="B582" s="2">
        <v>40532</v>
      </c>
      <c r="C582">
        <v>25.3</v>
      </c>
      <c r="D582">
        <v>1983171</v>
      </c>
    </row>
    <row r="583" spans="1:4" x14ac:dyDescent="0.3">
      <c r="A583" s="1" t="s">
        <v>8</v>
      </c>
      <c r="B583" s="2">
        <v>40539</v>
      </c>
      <c r="C583">
        <v>24.6</v>
      </c>
      <c r="D583">
        <v>3239882</v>
      </c>
    </row>
    <row r="584" spans="1:4" x14ac:dyDescent="0.3">
      <c r="A584" s="1" t="s">
        <v>8</v>
      </c>
      <c r="B584" s="2">
        <v>40553</v>
      </c>
      <c r="C584">
        <v>26.82</v>
      </c>
      <c r="D584">
        <v>8360958</v>
      </c>
    </row>
    <row r="585" spans="1:4" x14ac:dyDescent="0.3">
      <c r="A585" s="1" t="s">
        <v>8</v>
      </c>
      <c r="B585" s="2">
        <v>40560</v>
      </c>
      <c r="C585">
        <v>26</v>
      </c>
      <c r="D585">
        <v>3360956</v>
      </c>
    </row>
    <row r="586" spans="1:4" x14ac:dyDescent="0.3">
      <c r="A586" s="1" t="s">
        <v>8</v>
      </c>
      <c r="B586" s="2">
        <v>40567</v>
      </c>
      <c r="C586">
        <v>25.65</v>
      </c>
      <c r="D586">
        <v>1813851</v>
      </c>
    </row>
    <row r="587" spans="1:4" x14ac:dyDescent="0.3">
      <c r="A587" s="1" t="s">
        <v>8</v>
      </c>
      <c r="B587" s="2">
        <v>40574</v>
      </c>
      <c r="C587">
        <v>25.32</v>
      </c>
      <c r="D587">
        <v>1833312</v>
      </c>
    </row>
    <row r="588" spans="1:4" x14ac:dyDescent="0.3">
      <c r="A588" s="1" t="s">
        <v>8</v>
      </c>
      <c r="B588" s="2">
        <v>40581</v>
      </c>
      <c r="C588">
        <v>24.88</v>
      </c>
      <c r="D588">
        <v>1810745</v>
      </c>
    </row>
    <row r="589" spans="1:4" x14ac:dyDescent="0.3">
      <c r="A589" s="1" t="s">
        <v>8</v>
      </c>
      <c r="B589" s="2">
        <v>40588</v>
      </c>
      <c r="C589">
        <v>24.96</v>
      </c>
      <c r="D589">
        <v>1549720</v>
      </c>
    </row>
    <row r="590" spans="1:4" x14ac:dyDescent="0.3">
      <c r="A590" s="1" t="s">
        <v>8</v>
      </c>
      <c r="B590" s="2">
        <v>40595</v>
      </c>
      <c r="C590">
        <v>24.75</v>
      </c>
      <c r="D590">
        <v>964983</v>
      </c>
    </row>
    <row r="591" spans="1:4" x14ac:dyDescent="0.3">
      <c r="A591" s="1" t="s">
        <v>8</v>
      </c>
      <c r="B591" s="2">
        <v>40602</v>
      </c>
      <c r="C591">
        <v>23.678999999999998</v>
      </c>
      <c r="D591">
        <v>1527030</v>
      </c>
    </row>
    <row r="592" spans="1:4" x14ac:dyDescent="0.3">
      <c r="A592" s="1" t="s">
        <v>8</v>
      </c>
      <c r="B592" s="2">
        <v>40609</v>
      </c>
      <c r="C592">
        <v>22.204999999999998</v>
      </c>
      <c r="D592">
        <v>727600</v>
      </c>
    </row>
    <row r="593" spans="1:4" x14ac:dyDescent="0.3">
      <c r="A593" s="1" t="s">
        <v>8</v>
      </c>
      <c r="B593" s="2">
        <v>40616</v>
      </c>
      <c r="C593">
        <v>21.5</v>
      </c>
      <c r="D593">
        <v>1488400</v>
      </c>
    </row>
    <row r="594" spans="1:4" x14ac:dyDescent="0.3">
      <c r="A594" s="1" t="s">
        <v>8</v>
      </c>
      <c r="B594" s="2">
        <v>40623</v>
      </c>
      <c r="C594">
        <v>22.1</v>
      </c>
      <c r="D594">
        <v>1226400</v>
      </c>
    </row>
    <row r="595" spans="1:4" x14ac:dyDescent="0.3">
      <c r="A595" s="1" t="s">
        <v>8</v>
      </c>
      <c r="B595" s="2">
        <v>40630</v>
      </c>
      <c r="C595">
        <v>20.5</v>
      </c>
      <c r="D595">
        <v>2411400</v>
      </c>
    </row>
    <row r="596" spans="1:4" x14ac:dyDescent="0.3">
      <c r="A596" s="1" t="s">
        <v>8</v>
      </c>
      <c r="B596" s="2">
        <v>40637</v>
      </c>
      <c r="C596">
        <v>20.559000000000001</v>
      </c>
      <c r="D596">
        <v>3843600</v>
      </c>
    </row>
    <row r="597" spans="1:4" x14ac:dyDescent="0.3">
      <c r="A597" s="1" t="s">
        <v>8</v>
      </c>
      <c r="B597" s="2">
        <v>40644</v>
      </c>
      <c r="C597">
        <v>19.635000000000002</v>
      </c>
      <c r="D597">
        <v>1466600</v>
      </c>
    </row>
    <row r="598" spans="1:4" x14ac:dyDescent="0.3">
      <c r="A598" s="1" t="s">
        <v>8</v>
      </c>
      <c r="B598" s="2">
        <v>40651</v>
      </c>
      <c r="C598">
        <v>19.283999999999999</v>
      </c>
      <c r="D598">
        <v>901200</v>
      </c>
    </row>
    <row r="599" spans="1:4" x14ac:dyDescent="0.3">
      <c r="A599" s="1" t="s">
        <v>8</v>
      </c>
      <c r="B599" s="2">
        <v>40658</v>
      </c>
      <c r="C599">
        <v>19.052</v>
      </c>
      <c r="D599">
        <v>824900</v>
      </c>
    </row>
    <row r="600" spans="1:4" x14ac:dyDescent="0.3">
      <c r="A600" s="1" t="s">
        <v>8</v>
      </c>
      <c r="B600" s="2">
        <v>40665</v>
      </c>
      <c r="C600">
        <v>18.547000000000001</v>
      </c>
      <c r="D600">
        <v>1318900</v>
      </c>
    </row>
    <row r="601" spans="1:4" x14ac:dyDescent="0.3">
      <c r="A601" s="1" t="s">
        <v>8</v>
      </c>
      <c r="B601" s="2">
        <v>40672</v>
      </c>
      <c r="C601">
        <v>18.899000000000001</v>
      </c>
      <c r="D601">
        <v>495200</v>
      </c>
    </row>
    <row r="602" spans="1:4" x14ac:dyDescent="0.3">
      <c r="A602" s="1" t="s">
        <v>8</v>
      </c>
      <c r="B602" s="2">
        <v>40679</v>
      </c>
      <c r="C602">
        <v>18.399999999999999</v>
      </c>
      <c r="D602">
        <v>589000</v>
      </c>
    </row>
    <row r="603" spans="1:4" x14ac:dyDescent="0.3">
      <c r="A603" s="1" t="s">
        <v>8</v>
      </c>
      <c r="B603" s="2">
        <v>40686</v>
      </c>
      <c r="C603">
        <v>18.201000000000001</v>
      </c>
      <c r="D603">
        <v>879000</v>
      </c>
    </row>
    <row r="604" spans="1:4" x14ac:dyDescent="0.3">
      <c r="A604" s="1" t="s">
        <v>8</v>
      </c>
      <c r="B604" s="2">
        <v>40693</v>
      </c>
      <c r="C604">
        <v>18.306999999999999</v>
      </c>
      <c r="D604">
        <v>657900</v>
      </c>
    </row>
    <row r="605" spans="1:4" x14ac:dyDescent="0.3">
      <c r="A605" s="1" t="s">
        <v>8</v>
      </c>
      <c r="B605" s="2">
        <v>40700</v>
      </c>
      <c r="C605">
        <v>18.117999999999999</v>
      </c>
      <c r="D605">
        <v>350500</v>
      </c>
    </row>
    <row r="606" spans="1:4" x14ac:dyDescent="0.3">
      <c r="A606" s="1" t="s">
        <v>8</v>
      </c>
      <c r="B606" s="2">
        <v>40707</v>
      </c>
      <c r="C606">
        <v>18.341000000000001</v>
      </c>
      <c r="D606">
        <v>277400</v>
      </c>
    </row>
    <row r="607" spans="1:4" x14ac:dyDescent="0.3">
      <c r="A607" s="1" t="s">
        <v>8</v>
      </c>
      <c r="B607" s="2">
        <v>40714</v>
      </c>
      <c r="C607">
        <v>17.890999999999998</v>
      </c>
      <c r="D607">
        <v>156500</v>
      </c>
    </row>
    <row r="608" spans="1:4" x14ac:dyDescent="0.3">
      <c r="A608" s="1" t="s">
        <v>8</v>
      </c>
      <c r="B608" s="2">
        <v>40721</v>
      </c>
      <c r="C608">
        <v>17.902999999999999</v>
      </c>
      <c r="D608">
        <v>232500</v>
      </c>
    </row>
    <row r="609" spans="1:4" x14ac:dyDescent="0.3">
      <c r="A609" s="1" t="s">
        <v>8</v>
      </c>
      <c r="B609" s="2">
        <v>40728</v>
      </c>
      <c r="C609">
        <v>18</v>
      </c>
      <c r="D609">
        <v>542100</v>
      </c>
    </row>
    <row r="610" spans="1:4" x14ac:dyDescent="0.3">
      <c r="A610" s="1" t="s">
        <v>8</v>
      </c>
      <c r="B610" s="2">
        <v>40735</v>
      </c>
      <c r="C610">
        <v>18.149999999999999</v>
      </c>
      <c r="D610">
        <v>228400</v>
      </c>
    </row>
    <row r="611" spans="1:4" x14ac:dyDescent="0.3">
      <c r="A611" s="1" t="s">
        <v>8</v>
      </c>
      <c r="B611" s="2">
        <v>40742</v>
      </c>
      <c r="C611">
        <v>19.218</v>
      </c>
      <c r="D611">
        <v>945300</v>
      </c>
    </row>
    <row r="612" spans="1:4" x14ac:dyDescent="0.3">
      <c r="A612" s="1" t="s">
        <v>8</v>
      </c>
      <c r="B612" s="2">
        <v>40749</v>
      </c>
      <c r="C612">
        <v>17.8</v>
      </c>
      <c r="D612">
        <v>751100</v>
      </c>
    </row>
    <row r="613" spans="1:4" x14ac:dyDescent="0.3">
      <c r="A613" s="1" t="s">
        <v>8</v>
      </c>
      <c r="B613" s="2">
        <v>40756</v>
      </c>
      <c r="C613">
        <v>15.808</v>
      </c>
      <c r="D613">
        <v>518700</v>
      </c>
    </row>
    <row r="614" spans="1:4" x14ac:dyDescent="0.3">
      <c r="A614" s="1" t="s">
        <v>8</v>
      </c>
      <c r="B614" s="2">
        <v>40763</v>
      </c>
      <c r="C614">
        <v>13.425000000000001</v>
      </c>
      <c r="D614">
        <v>1424400</v>
      </c>
    </row>
    <row r="615" spans="1:4" x14ac:dyDescent="0.3">
      <c r="A615" s="1" t="s">
        <v>8</v>
      </c>
      <c r="B615" s="2">
        <v>40770</v>
      </c>
      <c r="C615">
        <v>13.497999999999999</v>
      </c>
      <c r="D615">
        <v>1242800</v>
      </c>
    </row>
    <row r="616" spans="1:4" x14ac:dyDescent="0.3">
      <c r="A616" s="1" t="s">
        <v>8</v>
      </c>
      <c r="B616" s="2">
        <v>40777</v>
      </c>
      <c r="C616">
        <v>13.416</v>
      </c>
      <c r="D616">
        <v>305400</v>
      </c>
    </row>
    <row r="617" spans="1:4" x14ac:dyDescent="0.3">
      <c r="A617" s="1" t="s">
        <v>8</v>
      </c>
      <c r="B617" s="2">
        <v>40784</v>
      </c>
      <c r="C617">
        <v>13.9</v>
      </c>
      <c r="D617">
        <v>156700</v>
      </c>
    </row>
    <row r="618" spans="1:4" x14ac:dyDescent="0.3">
      <c r="A618" s="1" t="s">
        <v>8</v>
      </c>
      <c r="B618" s="2">
        <v>40791</v>
      </c>
      <c r="C618">
        <v>13.81</v>
      </c>
      <c r="D618">
        <v>253000</v>
      </c>
    </row>
    <row r="619" spans="1:4" x14ac:dyDescent="0.3">
      <c r="A619" s="1" t="s">
        <v>8</v>
      </c>
      <c r="B619" s="2">
        <v>40798</v>
      </c>
      <c r="C619">
        <v>13.518000000000001</v>
      </c>
      <c r="D619">
        <v>674600</v>
      </c>
    </row>
    <row r="620" spans="1:4" x14ac:dyDescent="0.3">
      <c r="A620" s="1" t="s">
        <v>8</v>
      </c>
      <c r="B620" s="2">
        <v>40805</v>
      </c>
      <c r="C620">
        <v>11.679</v>
      </c>
      <c r="D620">
        <v>689100</v>
      </c>
    </row>
    <row r="621" spans="1:4" x14ac:dyDescent="0.3">
      <c r="A621" s="1" t="s">
        <v>8</v>
      </c>
      <c r="B621" s="2">
        <v>40812</v>
      </c>
      <c r="C621">
        <v>12.2</v>
      </c>
      <c r="D621">
        <v>828600</v>
      </c>
    </row>
    <row r="622" spans="1:4" x14ac:dyDescent="0.3">
      <c r="A622" s="1" t="s">
        <v>8</v>
      </c>
      <c r="B622" s="2">
        <v>40819</v>
      </c>
      <c r="C622">
        <v>12.2</v>
      </c>
      <c r="D622">
        <v>690500</v>
      </c>
    </row>
    <row r="623" spans="1:4" x14ac:dyDescent="0.3">
      <c r="A623" s="1" t="s">
        <v>8</v>
      </c>
      <c r="B623" s="2">
        <v>40826</v>
      </c>
      <c r="C623">
        <v>12.03</v>
      </c>
      <c r="D623">
        <v>1462200</v>
      </c>
    </row>
    <row r="624" spans="1:4" x14ac:dyDescent="0.3">
      <c r="A624" s="1" t="s">
        <v>8</v>
      </c>
      <c r="B624" s="2">
        <v>40833</v>
      </c>
      <c r="C624">
        <v>12.2</v>
      </c>
      <c r="D624">
        <v>957500</v>
      </c>
    </row>
    <row r="625" spans="1:4" x14ac:dyDescent="0.3">
      <c r="A625" s="1" t="s">
        <v>8</v>
      </c>
      <c r="B625" s="2">
        <v>40840</v>
      </c>
      <c r="C625">
        <v>12.401</v>
      </c>
      <c r="D625">
        <v>991300</v>
      </c>
    </row>
    <row r="626" spans="1:4" x14ac:dyDescent="0.3">
      <c r="A626" s="1" t="s">
        <v>8</v>
      </c>
      <c r="B626" s="2">
        <v>40847</v>
      </c>
      <c r="C626">
        <v>11.914999999999999</v>
      </c>
      <c r="D626">
        <v>459600</v>
      </c>
    </row>
    <row r="627" spans="1:4" x14ac:dyDescent="0.3">
      <c r="A627" s="1" t="s">
        <v>8</v>
      </c>
      <c r="B627" s="2">
        <v>40854</v>
      </c>
      <c r="C627">
        <v>11.798999999999999</v>
      </c>
      <c r="D627">
        <v>277700</v>
      </c>
    </row>
    <row r="628" spans="1:4" x14ac:dyDescent="0.3">
      <c r="A628" s="1" t="s">
        <v>8</v>
      </c>
      <c r="B628" s="2">
        <v>40861</v>
      </c>
      <c r="C628">
        <v>11.456</v>
      </c>
      <c r="D628">
        <v>309400</v>
      </c>
    </row>
    <row r="629" spans="1:4" x14ac:dyDescent="0.3">
      <c r="A629" s="1" t="s">
        <v>8</v>
      </c>
      <c r="B629" s="2">
        <v>40868</v>
      </c>
      <c r="C629">
        <v>10.6</v>
      </c>
      <c r="D629">
        <v>309900</v>
      </c>
    </row>
    <row r="630" spans="1:4" x14ac:dyDescent="0.3">
      <c r="A630" s="1" t="s">
        <v>8</v>
      </c>
      <c r="B630" s="2">
        <v>40875</v>
      </c>
      <c r="C630">
        <v>11.455</v>
      </c>
      <c r="D630">
        <v>339300</v>
      </c>
    </row>
    <row r="631" spans="1:4" x14ac:dyDescent="0.3">
      <c r="A631" s="1" t="s">
        <v>8</v>
      </c>
      <c r="B631" s="2">
        <v>40882</v>
      </c>
      <c r="C631">
        <v>11.099</v>
      </c>
      <c r="D631">
        <v>386300</v>
      </c>
    </row>
    <row r="632" spans="1:4" x14ac:dyDescent="0.3">
      <c r="A632" s="1" t="s">
        <v>8</v>
      </c>
      <c r="B632" s="2">
        <v>40889</v>
      </c>
      <c r="C632">
        <v>10.173</v>
      </c>
      <c r="D632">
        <v>880800</v>
      </c>
    </row>
    <row r="633" spans="1:4" x14ac:dyDescent="0.3">
      <c r="A633" s="1" t="s">
        <v>8</v>
      </c>
      <c r="B633" s="2">
        <v>40896</v>
      </c>
      <c r="C633">
        <v>9.9499999999999993</v>
      </c>
      <c r="D633">
        <v>422900</v>
      </c>
    </row>
    <row r="634" spans="1:4" x14ac:dyDescent="0.3">
      <c r="A634" s="1" t="s">
        <v>8</v>
      </c>
      <c r="B634" s="2">
        <v>40903</v>
      </c>
      <c r="C634">
        <v>9.6</v>
      </c>
      <c r="D634">
        <v>1212200</v>
      </c>
    </row>
    <row r="635" spans="1:4" x14ac:dyDescent="0.3">
      <c r="A635" s="1" t="s">
        <v>8</v>
      </c>
      <c r="B635" s="2">
        <v>40910</v>
      </c>
      <c r="C635">
        <v>9.9499999999999993</v>
      </c>
      <c r="D635">
        <v>178200</v>
      </c>
    </row>
    <row r="636" spans="1:4" x14ac:dyDescent="0.3">
      <c r="A636" s="1" t="s">
        <v>8</v>
      </c>
      <c r="B636" s="2">
        <v>40917</v>
      </c>
      <c r="C636">
        <v>9.9220000000000006</v>
      </c>
      <c r="D636">
        <v>792600</v>
      </c>
    </row>
    <row r="637" spans="1:4" x14ac:dyDescent="0.3">
      <c r="A637" s="1" t="s">
        <v>8</v>
      </c>
      <c r="B637" s="2">
        <v>40924</v>
      </c>
      <c r="C637">
        <v>10.058999999999999</v>
      </c>
      <c r="D637">
        <v>749400</v>
      </c>
    </row>
    <row r="638" spans="1:4" x14ac:dyDescent="0.3">
      <c r="A638" s="1" t="s">
        <v>8</v>
      </c>
      <c r="B638" s="2">
        <v>40931</v>
      </c>
      <c r="C638">
        <v>10.339</v>
      </c>
      <c r="D638">
        <v>956600</v>
      </c>
    </row>
    <row r="639" spans="1:4" x14ac:dyDescent="0.3">
      <c r="A639" s="1" t="s">
        <v>8</v>
      </c>
      <c r="B639" s="2">
        <v>40938</v>
      </c>
      <c r="C639">
        <v>11.221</v>
      </c>
      <c r="D639">
        <v>1779100</v>
      </c>
    </row>
    <row r="640" spans="1:4" x14ac:dyDescent="0.3">
      <c r="A640" s="1" t="s">
        <v>8</v>
      </c>
      <c r="B640" s="2">
        <v>40945</v>
      </c>
      <c r="C640">
        <v>10.856999999999999</v>
      </c>
      <c r="D640">
        <v>1042600</v>
      </c>
    </row>
    <row r="641" spans="1:4" x14ac:dyDescent="0.3">
      <c r="A641" s="1" t="s">
        <v>8</v>
      </c>
      <c r="B641" s="2">
        <v>40952</v>
      </c>
      <c r="C641">
        <v>11.4</v>
      </c>
      <c r="D641">
        <v>1827900</v>
      </c>
    </row>
    <row r="642" spans="1:4" x14ac:dyDescent="0.3">
      <c r="A642" s="1" t="s">
        <v>8</v>
      </c>
      <c r="B642" s="2">
        <v>40959</v>
      </c>
      <c r="C642">
        <v>11.44</v>
      </c>
      <c r="D642">
        <v>3217600</v>
      </c>
    </row>
    <row r="643" spans="1:4" x14ac:dyDescent="0.3">
      <c r="A643" s="1" t="s">
        <v>8</v>
      </c>
      <c r="B643" s="2">
        <v>40966</v>
      </c>
      <c r="C643">
        <v>11.5</v>
      </c>
      <c r="D643">
        <v>1817100</v>
      </c>
    </row>
    <row r="644" spans="1:4" x14ac:dyDescent="0.3">
      <c r="A644" s="1" t="s">
        <v>8</v>
      </c>
      <c r="B644" s="2">
        <v>40973</v>
      </c>
      <c r="C644">
        <v>11.661</v>
      </c>
      <c r="D644">
        <v>619000</v>
      </c>
    </row>
    <row r="645" spans="1:4" x14ac:dyDescent="0.3">
      <c r="A645" s="1" t="s">
        <v>8</v>
      </c>
      <c r="B645" s="2">
        <v>40980</v>
      </c>
      <c r="C645">
        <v>11.15</v>
      </c>
      <c r="D645">
        <v>777500</v>
      </c>
    </row>
    <row r="646" spans="1:4" x14ac:dyDescent="0.3">
      <c r="A646" s="1" t="s">
        <v>8</v>
      </c>
      <c r="B646" s="2">
        <v>40987</v>
      </c>
      <c r="C646">
        <v>10.85</v>
      </c>
      <c r="D646">
        <v>1433800</v>
      </c>
    </row>
    <row r="647" spans="1:4" x14ac:dyDescent="0.3">
      <c r="A647" s="1" t="s">
        <v>8</v>
      </c>
      <c r="B647" s="2">
        <v>40994</v>
      </c>
      <c r="C647">
        <v>10.842000000000001</v>
      </c>
      <c r="D647">
        <v>446400</v>
      </c>
    </row>
    <row r="648" spans="1:4" x14ac:dyDescent="0.3">
      <c r="A648" s="1" t="s">
        <v>8</v>
      </c>
      <c r="B648" s="2">
        <v>41001</v>
      </c>
      <c r="C648">
        <v>10.8</v>
      </c>
      <c r="D648">
        <v>288700</v>
      </c>
    </row>
    <row r="649" spans="1:4" x14ac:dyDescent="0.3">
      <c r="A649" s="1" t="s">
        <v>8</v>
      </c>
      <c r="B649" s="2">
        <v>41008</v>
      </c>
      <c r="C649">
        <v>11</v>
      </c>
      <c r="D649">
        <v>361000</v>
      </c>
    </row>
    <row r="650" spans="1:4" x14ac:dyDescent="0.3">
      <c r="A650" s="1" t="s">
        <v>8</v>
      </c>
      <c r="B650" s="2">
        <v>41015</v>
      </c>
      <c r="C650">
        <v>10.861000000000001</v>
      </c>
      <c r="D650">
        <v>168400</v>
      </c>
    </row>
    <row r="651" spans="1:4" x14ac:dyDescent="0.3">
      <c r="A651" s="1" t="s">
        <v>8</v>
      </c>
      <c r="B651" s="2">
        <v>41022</v>
      </c>
      <c r="C651">
        <v>10.29</v>
      </c>
      <c r="D651">
        <v>630000</v>
      </c>
    </row>
    <row r="652" spans="1:4" x14ac:dyDescent="0.3">
      <c r="A652" s="1" t="s">
        <v>8</v>
      </c>
      <c r="B652" s="2">
        <v>41029</v>
      </c>
      <c r="C652">
        <v>9.0280000000000005</v>
      </c>
      <c r="D652">
        <v>1353600</v>
      </c>
    </row>
    <row r="653" spans="1:4" x14ac:dyDescent="0.3">
      <c r="A653" s="1" t="s">
        <v>8</v>
      </c>
      <c r="B653" s="2">
        <v>41036</v>
      </c>
      <c r="C653">
        <v>8.94</v>
      </c>
      <c r="D653">
        <v>399300</v>
      </c>
    </row>
    <row r="654" spans="1:4" x14ac:dyDescent="0.3">
      <c r="A654" s="1" t="s">
        <v>8</v>
      </c>
      <c r="B654" s="2">
        <v>41043</v>
      </c>
      <c r="C654">
        <v>7.84</v>
      </c>
      <c r="D654">
        <v>657100</v>
      </c>
    </row>
    <row r="655" spans="1:4" x14ac:dyDescent="0.3">
      <c r="A655" s="1" t="s">
        <v>8</v>
      </c>
      <c r="B655" s="2">
        <v>41050</v>
      </c>
      <c r="C655">
        <v>7.64</v>
      </c>
      <c r="D655">
        <v>957200</v>
      </c>
    </row>
    <row r="656" spans="1:4" x14ac:dyDescent="0.3">
      <c r="A656" s="1" t="s">
        <v>8</v>
      </c>
      <c r="B656" s="2">
        <v>41057</v>
      </c>
      <c r="C656">
        <v>7.1479999999999997</v>
      </c>
      <c r="D656">
        <v>1003900</v>
      </c>
    </row>
    <row r="657" spans="1:4" x14ac:dyDescent="0.3">
      <c r="A657" s="1" t="s">
        <v>8</v>
      </c>
      <c r="B657" s="2">
        <v>41064</v>
      </c>
      <c r="C657">
        <v>7.9489999999999998</v>
      </c>
      <c r="D657">
        <v>852100</v>
      </c>
    </row>
    <row r="658" spans="1:4" x14ac:dyDescent="0.3">
      <c r="A658" s="1" t="s">
        <v>8</v>
      </c>
      <c r="B658" s="2">
        <v>41071</v>
      </c>
      <c r="C658">
        <v>7.9859999999999998</v>
      </c>
      <c r="D658">
        <v>243800</v>
      </c>
    </row>
    <row r="659" spans="1:4" x14ac:dyDescent="0.3">
      <c r="A659" s="1" t="s">
        <v>8</v>
      </c>
      <c r="B659" s="2">
        <v>41078</v>
      </c>
      <c r="C659">
        <v>7.95</v>
      </c>
      <c r="D659">
        <v>1162200</v>
      </c>
    </row>
    <row r="660" spans="1:4" x14ac:dyDescent="0.3">
      <c r="A660" s="1" t="s">
        <v>8</v>
      </c>
      <c r="B660" s="2">
        <v>41085</v>
      </c>
      <c r="C660">
        <v>8.0440000000000005</v>
      </c>
      <c r="D660">
        <v>241700</v>
      </c>
    </row>
    <row r="661" spans="1:4" x14ac:dyDescent="0.3">
      <c r="A661" s="1" t="s">
        <v>8</v>
      </c>
      <c r="B661" s="2">
        <v>41092</v>
      </c>
      <c r="C661">
        <v>7.95</v>
      </c>
      <c r="D661">
        <v>562800</v>
      </c>
    </row>
    <row r="662" spans="1:4" x14ac:dyDescent="0.3">
      <c r="A662" s="1" t="s">
        <v>8</v>
      </c>
      <c r="B662" s="2">
        <v>41099</v>
      </c>
      <c r="C662">
        <v>7.9640000000000004</v>
      </c>
      <c r="D662">
        <v>387900</v>
      </c>
    </row>
    <row r="663" spans="1:4" x14ac:dyDescent="0.3">
      <c r="A663" s="1" t="s">
        <v>8</v>
      </c>
      <c r="B663" s="2">
        <v>41106</v>
      </c>
      <c r="C663">
        <v>7.9</v>
      </c>
      <c r="D663">
        <v>153400</v>
      </c>
    </row>
    <row r="664" spans="1:4" x14ac:dyDescent="0.3">
      <c r="A664" s="1" t="s">
        <v>8</v>
      </c>
      <c r="B664" s="2">
        <v>41113</v>
      </c>
      <c r="C664">
        <v>7.9329999999999998</v>
      </c>
      <c r="D664">
        <v>433100</v>
      </c>
    </row>
    <row r="665" spans="1:4" x14ac:dyDescent="0.3">
      <c r="A665" s="1" t="s">
        <v>8</v>
      </c>
      <c r="B665" s="2">
        <v>41120</v>
      </c>
      <c r="C665">
        <v>8</v>
      </c>
      <c r="D665">
        <v>630200</v>
      </c>
    </row>
    <row r="666" spans="1:4" x14ac:dyDescent="0.3">
      <c r="A666" s="1" t="s">
        <v>8</v>
      </c>
      <c r="B666" s="2">
        <v>41127</v>
      </c>
      <c r="C666">
        <v>7.95</v>
      </c>
      <c r="D666">
        <v>923300</v>
      </c>
    </row>
    <row r="667" spans="1:4" x14ac:dyDescent="0.3">
      <c r="A667" s="1" t="s">
        <v>8</v>
      </c>
      <c r="B667" s="2">
        <v>41134</v>
      </c>
      <c r="C667">
        <v>7.7530000000000001</v>
      </c>
      <c r="D667">
        <v>1051300</v>
      </c>
    </row>
    <row r="668" spans="1:4" x14ac:dyDescent="0.3">
      <c r="A668" s="1" t="s">
        <v>8</v>
      </c>
      <c r="B668" s="2">
        <v>41141</v>
      </c>
      <c r="C668">
        <v>7.7759999999999998</v>
      </c>
      <c r="D668">
        <v>306500</v>
      </c>
    </row>
    <row r="669" spans="1:4" x14ac:dyDescent="0.3">
      <c r="A669" s="1" t="s">
        <v>8</v>
      </c>
      <c r="B669" s="2">
        <v>41148</v>
      </c>
      <c r="C669">
        <v>7.64</v>
      </c>
      <c r="D669">
        <v>389700</v>
      </c>
    </row>
    <row r="670" spans="1:4" x14ac:dyDescent="0.3">
      <c r="A670" s="1" t="s">
        <v>8</v>
      </c>
      <c r="B670" s="2">
        <v>41155</v>
      </c>
      <c r="C670">
        <v>7.8470000000000004</v>
      </c>
      <c r="D670">
        <v>503400</v>
      </c>
    </row>
    <row r="671" spans="1:4" x14ac:dyDescent="0.3">
      <c r="A671" s="1" t="s">
        <v>8</v>
      </c>
      <c r="B671" s="2">
        <v>41162</v>
      </c>
      <c r="C671">
        <v>8.2720000000000002</v>
      </c>
      <c r="D671">
        <v>1929900</v>
      </c>
    </row>
    <row r="672" spans="1:4" x14ac:dyDescent="0.3">
      <c r="A672" s="1" t="s">
        <v>8</v>
      </c>
      <c r="B672" s="2">
        <v>41169</v>
      </c>
      <c r="C672">
        <v>8.0299999999999994</v>
      </c>
      <c r="D672">
        <v>1226200</v>
      </c>
    </row>
    <row r="673" spans="1:4" x14ac:dyDescent="0.3">
      <c r="A673" s="1" t="s">
        <v>8</v>
      </c>
      <c r="B673" s="2">
        <v>41176</v>
      </c>
      <c r="C673">
        <v>8.3000000000000007</v>
      </c>
      <c r="D673">
        <v>710900</v>
      </c>
    </row>
    <row r="674" spans="1:4" x14ac:dyDescent="0.3">
      <c r="A674" s="1" t="s">
        <v>8</v>
      </c>
      <c r="B674" s="2">
        <v>41183</v>
      </c>
      <c r="C674">
        <v>8.2249999999999996</v>
      </c>
      <c r="D674">
        <v>284600</v>
      </c>
    </row>
    <row r="675" spans="1:4" x14ac:dyDescent="0.3">
      <c r="A675" s="1" t="s">
        <v>8</v>
      </c>
      <c r="B675" s="2">
        <v>41190</v>
      </c>
      <c r="C675">
        <v>8</v>
      </c>
      <c r="D675">
        <v>281800</v>
      </c>
    </row>
    <row r="676" spans="1:4" x14ac:dyDescent="0.3">
      <c r="A676" s="1" t="s">
        <v>8</v>
      </c>
      <c r="B676" s="2">
        <v>41197</v>
      </c>
      <c r="C676">
        <v>7.7670000000000003</v>
      </c>
      <c r="D676">
        <v>707500</v>
      </c>
    </row>
    <row r="677" spans="1:4" x14ac:dyDescent="0.3">
      <c r="A677" s="1" t="s">
        <v>8</v>
      </c>
      <c r="B677" s="2">
        <v>41204</v>
      </c>
      <c r="C677">
        <v>7.3</v>
      </c>
      <c r="D677">
        <v>562700</v>
      </c>
    </row>
    <row r="678" spans="1:4" x14ac:dyDescent="0.3">
      <c r="A678" s="1" t="s">
        <v>8</v>
      </c>
      <c r="B678" s="2">
        <v>41211</v>
      </c>
      <c r="C678">
        <v>7.2430000000000003</v>
      </c>
      <c r="D678">
        <v>663400</v>
      </c>
    </row>
    <row r="679" spans="1:4" x14ac:dyDescent="0.3">
      <c r="A679" s="1" t="s">
        <v>8</v>
      </c>
      <c r="B679" s="2">
        <v>41218</v>
      </c>
      <c r="C679">
        <v>7.06</v>
      </c>
      <c r="D679">
        <v>151900</v>
      </c>
    </row>
    <row r="680" spans="1:4" x14ac:dyDescent="0.3">
      <c r="A680" s="1" t="s">
        <v>8</v>
      </c>
      <c r="B680" s="2">
        <v>41225</v>
      </c>
      <c r="C680">
        <v>6.91</v>
      </c>
      <c r="D680">
        <v>457500</v>
      </c>
    </row>
    <row r="681" spans="1:4" x14ac:dyDescent="0.3">
      <c r="A681" s="1" t="s">
        <v>8</v>
      </c>
      <c r="B681" s="2">
        <v>41232</v>
      </c>
      <c r="C681">
        <v>6.968</v>
      </c>
      <c r="D681">
        <v>151400</v>
      </c>
    </row>
    <row r="682" spans="1:4" x14ac:dyDescent="0.3">
      <c r="A682" s="1" t="s">
        <v>8</v>
      </c>
      <c r="B682" s="2">
        <v>41239</v>
      </c>
      <c r="C682">
        <v>6.7140000000000004</v>
      </c>
      <c r="D682">
        <v>191200</v>
      </c>
    </row>
    <row r="683" spans="1:4" x14ac:dyDescent="0.3">
      <c r="A683" s="1" t="s">
        <v>8</v>
      </c>
      <c r="B683" s="2">
        <v>41246</v>
      </c>
      <c r="C683">
        <v>6.6840000000000002</v>
      </c>
      <c r="D683">
        <v>338900</v>
      </c>
    </row>
    <row r="684" spans="1:4" x14ac:dyDescent="0.3">
      <c r="A684" s="1" t="s">
        <v>8</v>
      </c>
      <c r="B684" s="2">
        <v>41253</v>
      </c>
      <c r="C684">
        <v>6.5</v>
      </c>
      <c r="D684">
        <v>303600</v>
      </c>
    </row>
    <row r="685" spans="1:4" x14ac:dyDescent="0.3">
      <c r="A685" s="1" t="s">
        <v>8</v>
      </c>
      <c r="B685" s="2">
        <v>41260</v>
      </c>
      <c r="C685">
        <v>6.4329999999999998</v>
      </c>
      <c r="D685">
        <v>520200</v>
      </c>
    </row>
    <row r="686" spans="1:4" x14ac:dyDescent="0.3">
      <c r="A686" s="1" t="s">
        <v>8</v>
      </c>
      <c r="B686" s="2">
        <v>41267</v>
      </c>
      <c r="C686">
        <v>5.9829999999999997</v>
      </c>
      <c r="D686">
        <v>2218300</v>
      </c>
    </row>
    <row r="687" spans="1:4" x14ac:dyDescent="0.3">
      <c r="A687" s="1" t="s">
        <v>8</v>
      </c>
      <c r="B687" s="2">
        <v>41281</v>
      </c>
      <c r="C687">
        <v>6.1980000000000004</v>
      </c>
      <c r="D687">
        <v>823300</v>
      </c>
    </row>
    <row r="688" spans="1:4" x14ac:dyDescent="0.3">
      <c r="A688" s="1" t="s">
        <v>8</v>
      </c>
      <c r="B688" s="2">
        <v>41288</v>
      </c>
      <c r="C688">
        <v>6.1959999999999997</v>
      </c>
      <c r="D688">
        <v>1053800</v>
      </c>
    </row>
    <row r="689" spans="1:4" x14ac:dyDescent="0.3">
      <c r="A689" s="1" t="s">
        <v>8</v>
      </c>
      <c r="B689" s="2">
        <v>41295</v>
      </c>
      <c r="C689">
        <v>6.33</v>
      </c>
      <c r="D689">
        <v>652100</v>
      </c>
    </row>
    <row r="690" spans="1:4" x14ac:dyDescent="0.3">
      <c r="A690" s="1" t="s">
        <v>8</v>
      </c>
      <c r="B690" s="2">
        <v>41302</v>
      </c>
      <c r="C690">
        <v>6.58</v>
      </c>
      <c r="D690">
        <v>1889600</v>
      </c>
    </row>
    <row r="691" spans="1:4" x14ac:dyDescent="0.3">
      <c r="A691" s="1" t="s">
        <v>8</v>
      </c>
      <c r="B691" s="2">
        <v>41309</v>
      </c>
      <c r="C691">
        <v>6.5960000000000001</v>
      </c>
      <c r="D691">
        <v>1083900</v>
      </c>
    </row>
    <row r="692" spans="1:4" x14ac:dyDescent="0.3">
      <c r="A692" s="1" t="s">
        <v>8</v>
      </c>
      <c r="B692" s="2">
        <v>41316</v>
      </c>
      <c r="C692">
        <v>6.3819999999999997</v>
      </c>
      <c r="D692">
        <v>308600</v>
      </c>
    </row>
    <row r="693" spans="1:4" x14ac:dyDescent="0.3">
      <c r="A693" s="1" t="s">
        <v>8</v>
      </c>
      <c r="B693" s="2">
        <v>41323</v>
      </c>
      <c r="C693">
        <v>6.2270000000000003</v>
      </c>
      <c r="D693">
        <v>270200</v>
      </c>
    </row>
    <row r="694" spans="1:4" x14ac:dyDescent="0.3">
      <c r="A694" s="1" t="s">
        <v>8</v>
      </c>
      <c r="B694" s="2">
        <v>41330</v>
      </c>
      <c r="C694">
        <v>6.0830000000000002</v>
      </c>
      <c r="D694">
        <v>283100</v>
      </c>
    </row>
    <row r="695" spans="1:4" x14ac:dyDescent="0.3">
      <c r="A695" s="1" t="s">
        <v>8</v>
      </c>
      <c r="B695" s="2">
        <v>41337</v>
      </c>
      <c r="C695">
        <v>5.992</v>
      </c>
      <c r="D695">
        <v>356900</v>
      </c>
    </row>
    <row r="696" spans="1:4" x14ac:dyDescent="0.3">
      <c r="A696" s="1" t="s">
        <v>8</v>
      </c>
      <c r="B696" s="2">
        <v>41344</v>
      </c>
      <c r="C696">
        <v>5.92</v>
      </c>
      <c r="D696">
        <v>653000</v>
      </c>
    </row>
    <row r="697" spans="1:4" x14ac:dyDescent="0.3">
      <c r="A697" s="1" t="s">
        <v>8</v>
      </c>
      <c r="B697" s="2">
        <v>41351</v>
      </c>
      <c r="C697">
        <v>5.5209999999999999</v>
      </c>
      <c r="D697">
        <v>621300</v>
      </c>
    </row>
    <row r="698" spans="1:4" x14ac:dyDescent="0.3">
      <c r="A698" s="1" t="s">
        <v>8</v>
      </c>
      <c r="B698" s="2">
        <v>41358</v>
      </c>
      <c r="C698">
        <v>5.1719999999999997</v>
      </c>
      <c r="D698">
        <v>597400</v>
      </c>
    </row>
    <row r="699" spans="1:4" x14ac:dyDescent="0.3">
      <c r="A699" s="1" t="s">
        <v>8</v>
      </c>
      <c r="B699" s="2">
        <v>41365</v>
      </c>
      <c r="C699">
        <v>5</v>
      </c>
      <c r="D699">
        <v>634300</v>
      </c>
    </row>
    <row r="700" spans="1:4" x14ac:dyDescent="0.3">
      <c r="A700" s="1" t="s">
        <v>8</v>
      </c>
      <c r="B700" s="2">
        <v>41372</v>
      </c>
      <c r="C700">
        <v>4.5869999999999997</v>
      </c>
      <c r="D700">
        <v>720600</v>
      </c>
    </row>
    <row r="701" spans="1:4" x14ac:dyDescent="0.3">
      <c r="A701" s="1" t="s">
        <v>8</v>
      </c>
      <c r="B701" s="2">
        <v>41379</v>
      </c>
      <c r="C701">
        <v>4.0919999999999996</v>
      </c>
      <c r="D701">
        <v>620900</v>
      </c>
    </row>
    <row r="702" spans="1:4" x14ac:dyDescent="0.3">
      <c r="A702" s="1" t="s">
        <v>8</v>
      </c>
      <c r="B702" s="2">
        <v>41386</v>
      </c>
      <c r="C702">
        <v>4.33</v>
      </c>
      <c r="D702">
        <v>289200</v>
      </c>
    </row>
    <row r="703" spans="1:4" x14ac:dyDescent="0.3">
      <c r="A703" s="1" t="s">
        <v>8</v>
      </c>
      <c r="B703" s="2">
        <v>41393</v>
      </c>
      <c r="C703">
        <v>4.7300000000000004</v>
      </c>
      <c r="D703">
        <v>257500</v>
      </c>
    </row>
    <row r="704" spans="1:4" x14ac:dyDescent="0.3">
      <c r="A704" s="1" t="s">
        <v>8</v>
      </c>
      <c r="B704" s="2">
        <v>41400</v>
      </c>
      <c r="C704">
        <v>4.5720000000000001</v>
      </c>
      <c r="D704">
        <v>117400</v>
      </c>
    </row>
    <row r="705" spans="1:4" x14ac:dyDescent="0.3">
      <c r="A705" s="1" t="s">
        <v>8</v>
      </c>
      <c r="B705" s="2">
        <v>41407</v>
      </c>
      <c r="C705">
        <v>4.6310000000000002</v>
      </c>
      <c r="D705">
        <v>470600</v>
      </c>
    </row>
    <row r="706" spans="1:4" x14ac:dyDescent="0.3">
      <c r="A706" s="1" t="s">
        <v>8</v>
      </c>
      <c r="B706" s="2">
        <v>41414</v>
      </c>
      <c r="C706">
        <v>4.28</v>
      </c>
      <c r="D706">
        <v>183600</v>
      </c>
    </row>
    <row r="707" spans="1:4" x14ac:dyDescent="0.3">
      <c r="A707" s="1" t="s">
        <v>8</v>
      </c>
      <c r="B707" s="2">
        <v>41421</v>
      </c>
      <c r="C707">
        <v>3.7109999999999999</v>
      </c>
      <c r="D707">
        <v>875200</v>
      </c>
    </row>
    <row r="708" spans="1:4" x14ac:dyDescent="0.3">
      <c r="A708" s="1" t="s">
        <v>8</v>
      </c>
      <c r="B708" s="2">
        <v>41428</v>
      </c>
      <c r="C708">
        <v>3.93</v>
      </c>
      <c r="D708">
        <v>1023500</v>
      </c>
    </row>
    <row r="709" spans="1:4" x14ac:dyDescent="0.3">
      <c r="A709" s="1" t="s">
        <v>8</v>
      </c>
      <c r="B709" s="2">
        <v>41435</v>
      </c>
      <c r="C709">
        <v>4</v>
      </c>
      <c r="D709">
        <v>371100</v>
      </c>
    </row>
    <row r="710" spans="1:4" x14ac:dyDescent="0.3">
      <c r="A710" s="1" t="s">
        <v>8</v>
      </c>
      <c r="B710" s="2">
        <v>41442</v>
      </c>
      <c r="C710">
        <v>3.94</v>
      </c>
      <c r="D710">
        <v>131000</v>
      </c>
    </row>
    <row r="711" spans="1:4" x14ac:dyDescent="0.3">
      <c r="A711" s="1" t="s">
        <v>8</v>
      </c>
      <c r="B711" s="2">
        <v>41449</v>
      </c>
      <c r="C711">
        <v>4.47</v>
      </c>
      <c r="D711">
        <v>1160600</v>
      </c>
    </row>
    <row r="712" spans="1:4" x14ac:dyDescent="0.3">
      <c r="A712" s="1" t="s">
        <v>8</v>
      </c>
      <c r="B712" s="2">
        <v>41456</v>
      </c>
      <c r="C712">
        <v>4.38</v>
      </c>
      <c r="D712">
        <v>235500</v>
      </c>
    </row>
    <row r="713" spans="1:4" x14ac:dyDescent="0.3">
      <c r="A713" s="1" t="s">
        <v>8</v>
      </c>
      <c r="B713" s="2">
        <v>41463</v>
      </c>
      <c r="C713">
        <v>4.33</v>
      </c>
      <c r="D713">
        <v>235700</v>
      </c>
    </row>
    <row r="714" spans="1:4" x14ac:dyDescent="0.3">
      <c r="A714" s="1" t="s">
        <v>8</v>
      </c>
      <c r="B714" s="2">
        <v>41470</v>
      </c>
      <c r="C714">
        <v>4.4980000000000002</v>
      </c>
      <c r="D714">
        <v>822100</v>
      </c>
    </row>
    <row r="715" spans="1:4" x14ac:dyDescent="0.3">
      <c r="A715" s="1" t="s">
        <v>8</v>
      </c>
      <c r="B715" s="2">
        <v>41477</v>
      </c>
      <c r="C715">
        <v>4.3150000000000004</v>
      </c>
      <c r="D715">
        <v>378900</v>
      </c>
    </row>
    <row r="716" spans="1:4" x14ac:dyDescent="0.3">
      <c r="A716" s="1" t="s">
        <v>8</v>
      </c>
      <c r="B716" s="2">
        <v>41484</v>
      </c>
      <c r="C716">
        <v>4.2149999999999999</v>
      </c>
      <c r="D716">
        <v>110400</v>
      </c>
    </row>
    <row r="717" spans="1:4" x14ac:dyDescent="0.3">
      <c r="A717" s="1" t="s">
        <v>8</v>
      </c>
      <c r="B717" s="2">
        <v>41491</v>
      </c>
      <c r="C717">
        <v>4.2720000000000002</v>
      </c>
      <c r="D717">
        <v>130600</v>
      </c>
    </row>
    <row r="718" spans="1:4" x14ac:dyDescent="0.3">
      <c r="A718" s="1" t="s">
        <v>8</v>
      </c>
      <c r="B718" s="2">
        <v>41498</v>
      </c>
      <c r="C718">
        <v>4.2290000000000001</v>
      </c>
      <c r="D718">
        <v>235200</v>
      </c>
    </row>
    <row r="719" spans="1:4" x14ac:dyDescent="0.3">
      <c r="A719" s="1" t="s">
        <v>8</v>
      </c>
      <c r="B719" s="2">
        <v>41505</v>
      </c>
      <c r="C719">
        <v>4.0629999999999997</v>
      </c>
      <c r="D719">
        <v>552600</v>
      </c>
    </row>
    <row r="720" spans="1:4" x14ac:dyDescent="0.3">
      <c r="A720" s="1" t="s">
        <v>8</v>
      </c>
      <c r="B720" s="2">
        <v>41512</v>
      </c>
      <c r="C720">
        <v>3.8860000000000001</v>
      </c>
      <c r="D720">
        <v>766500</v>
      </c>
    </row>
    <row r="721" spans="1:4" x14ac:dyDescent="0.3">
      <c r="A721" s="1" t="s">
        <v>8</v>
      </c>
      <c r="B721" s="2">
        <v>41519</v>
      </c>
      <c r="C721">
        <v>3.8759999999999999</v>
      </c>
      <c r="D721">
        <v>722900</v>
      </c>
    </row>
    <row r="722" spans="1:4" x14ac:dyDescent="0.3">
      <c r="A722" s="1" t="s">
        <v>8</v>
      </c>
      <c r="B722" s="2">
        <v>41526</v>
      </c>
      <c r="C722">
        <v>3.8610000000000002</v>
      </c>
      <c r="D722">
        <v>1733500</v>
      </c>
    </row>
    <row r="723" spans="1:4" x14ac:dyDescent="0.3">
      <c r="A723" s="1" t="s">
        <v>8</v>
      </c>
      <c r="B723" s="2">
        <v>41533</v>
      </c>
      <c r="C723">
        <v>3.7850000000000001</v>
      </c>
      <c r="D723">
        <v>1143600</v>
      </c>
    </row>
    <row r="724" spans="1:4" x14ac:dyDescent="0.3">
      <c r="A724" s="1" t="s">
        <v>8</v>
      </c>
      <c r="B724" s="2">
        <v>41540</v>
      </c>
      <c r="C724">
        <v>3.7269999999999999</v>
      </c>
      <c r="D724">
        <v>386200</v>
      </c>
    </row>
    <row r="725" spans="1:4" x14ac:dyDescent="0.3">
      <c r="A725" s="1" t="s">
        <v>8</v>
      </c>
      <c r="B725" s="2">
        <v>41547</v>
      </c>
      <c r="C725">
        <v>3.5390000000000001</v>
      </c>
      <c r="D725">
        <v>476300</v>
      </c>
    </row>
    <row r="726" spans="1:4" x14ac:dyDescent="0.3">
      <c r="A726" s="1" t="s">
        <v>8</v>
      </c>
      <c r="B726" s="2">
        <v>41554</v>
      </c>
      <c r="C726">
        <v>3.53</v>
      </c>
      <c r="D726">
        <v>492900</v>
      </c>
    </row>
    <row r="727" spans="1:4" x14ac:dyDescent="0.3">
      <c r="A727" s="1" t="s">
        <v>8</v>
      </c>
      <c r="B727" s="2">
        <v>41561</v>
      </c>
      <c r="C727">
        <v>3.6309999999999998</v>
      </c>
      <c r="D727">
        <v>5442900</v>
      </c>
    </row>
    <row r="728" spans="1:4" x14ac:dyDescent="0.3">
      <c r="A728" s="1" t="s">
        <v>8</v>
      </c>
      <c r="B728" s="2">
        <v>41568</v>
      </c>
      <c r="C728">
        <v>3.5830000000000002</v>
      </c>
      <c r="D728">
        <v>703400</v>
      </c>
    </row>
    <row r="729" spans="1:4" x14ac:dyDescent="0.3">
      <c r="A729" s="1" t="s">
        <v>8</v>
      </c>
      <c r="B729" s="2">
        <v>41575</v>
      </c>
      <c r="C729">
        <v>3.5430000000000001</v>
      </c>
      <c r="D729">
        <v>351800</v>
      </c>
    </row>
    <row r="730" spans="1:4" x14ac:dyDescent="0.3">
      <c r="A730" s="1" t="s">
        <v>8</v>
      </c>
      <c r="B730" s="2">
        <v>41582</v>
      </c>
      <c r="C730">
        <v>3.427</v>
      </c>
      <c r="D730">
        <v>424200</v>
      </c>
    </row>
    <row r="731" spans="1:4" x14ac:dyDescent="0.3">
      <c r="A731" s="1" t="s">
        <v>8</v>
      </c>
      <c r="B731" s="2">
        <v>41589</v>
      </c>
      <c r="C731">
        <v>2.9990000000000001</v>
      </c>
      <c r="D731">
        <v>1477500</v>
      </c>
    </row>
    <row r="732" spans="1:4" x14ac:dyDescent="0.3">
      <c r="A732" s="1" t="s">
        <v>8</v>
      </c>
      <c r="B732" s="2">
        <v>41596</v>
      </c>
      <c r="C732">
        <v>2.948</v>
      </c>
      <c r="D732">
        <v>785100</v>
      </c>
    </row>
    <row r="733" spans="1:4" x14ac:dyDescent="0.3">
      <c r="A733" s="1" t="s">
        <v>8</v>
      </c>
      <c r="B733" s="2">
        <v>41603</v>
      </c>
      <c r="C733">
        <v>2.5449999999999999</v>
      </c>
      <c r="D733">
        <v>3649800</v>
      </c>
    </row>
    <row r="734" spans="1:4" x14ac:dyDescent="0.3">
      <c r="A734" s="1" t="s">
        <v>8</v>
      </c>
      <c r="B734" s="2">
        <v>41610</v>
      </c>
      <c r="C734">
        <v>2.5499999999999998</v>
      </c>
      <c r="D734">
        <v>1252200</v>
      </c>
    </row>
    <row r="735" spans="1:4" x14ac:dyDescent="0.3">
      <c r="A735" s="1" t="s">
        <v>8</v>
      </c>
      <c r="B735" s="2">
        <v>41617</v>
      </c>
      <c r="C735">
        <v>2.4079999999999999</v>
      </c>
      <c r="D735">
        <v>1096500</v>
      </c>
    </row>
    <row r="736" spans="1:4" x14ac:dyDescent="0.3">
      <c r="A736" s="1" t="s">
        <v>8</v>
      </c>
      <c r="B736" s="2">
        <v>41624</v>
      </c>
      <c r="C736">
        <v>2.6</v>
      </c>
      <c r="D736">
        <v>1726100</v>
      </c>
    </row>
    <row r="737" spans="1:4" x14ac:dyDescent="0.3">
      <c r="A737" s="1" t="s">
        <v>8</v>
      </c>
      <c r="B737" s="2">
        <v>41631</v>
      </c>
      <c r="C737">
        <v>2.58</v>
      </c>
      <c r="D737">
        <v>6726000</v>
      </c>
    </row>
    <row r="738" spans="1:4" x14ac:dyDescent="0.3">
      <c r="A738" s="1" t="s">
        <v>8</v>
      </c>
      <c r="B738" s="2">
        <v>41638</v>
      </c>
      <c r="C738">
        <v>2.5009999999999999</v>
      </c>
      <c r="D738">
        <v>1262000</v>
      </c>
    </row>
    <row r="739" spans="1:4" x14ac:dyDescent="0.3">
      <c r="A739" s="1" t="s">
        <v>8</v>
      </c>
      <c r="B739" s="2">
        <v>41645</v>
      </c>
      <c r="C739">
        <v>2.5190000000000001</v>
      </c>
      <c r="D739">
        <v>553500</v>
      </c>
    </row>
    <row r="740" spans="1:4" x14ac:dyDescent="0.3">
      <c r="A740" s="1" t="s">
        <v>8</v>
      </c>
      <c r="B740" s="2">
        <v>41652</v>
      </c>
      <c r="C740">
        <v>2.5950000000000002</v>
      </c>
      <c r="D740">
        <v>2030200</v>
      </c>
    </row>
    <row r="741" spans="1:4" x14ac:dyDescent="0.3">
      <c r="A741" s="1" t="s">
        <v>8</v>
      </c>
      <c r="B741" s="2">
        <v>41659</v>
      </c>
      <c r="C741">
        <v>2.645</v>
      </c>
      <c r="D741">
        <v>2585600</v>
      </c>
    </row>
    <row r="742" spans="1:4" x14ac:dyDescent="0.3">
      <c r="A742" s="1" t="s">
        <v>8</v>
      </c>
      <c r="B742" s="2">
        <v>41666</v>
      </c>
      <c r="C742">
        <v>2.5979999999999999</v>
      </c>
      <c r="D742">
        <v>2091100</v>
      </c>
    </row>
    <row r="743" spans="1:4" x14ac:dyDescent="0.3">
      <c r="A743" s="1" t="s">
        <v>8</v>
      </c>
      <c r="B743" s="2">
        <v>41673</v>
      </c>
      <c r="C743">
        <v>2.6589999999999998</v>
      </c>
      <c r="D743">
        <v>1248300</v>
      </c>
    </row>
    <row r="744" spans="1:4" x14ac:dyDescent="0.3">
      <c r="A744" s="1" t="s">
        <v>8</v>
      </c>
      <c r="B744" s="2">
        <v>41680</v>
      </c>
      <c r="C744">
        <v>2.867</v>
      </c>
      <c r="D744">
        <v>1197800</v>
      </c>
    </row>
    <row r="745" spans="1:4" x14ac:dyDescent="0.3">
      <c r="A745" s="1" t="s">
        <v>8</v>
      </c>
      <c r="B745" s="2">
        <v>41687</v>
      </c>
      <c r="C745">
        <v>3.0009999999999999</v>
      </c>
      <c r="D745">
        <v>787400</v>
      </c>
    </row>
    <row r="746" spans="1:4" x14ac:dyDescent="0.3">
      <c r="A746" s="1" t="s">
        <v>8</v>
      </c>
      <c r="B746" s="2">
        <v>41694</v>
      </c>
      <c r="C746">
        <v>2.74</v>
      </c>
      <c r="D746">
        <v>988800</v>
      </c>
    </row>
    <row r="747" spans="1:4" x14ac:dyDescent="0.3">
      <c r="A747" s="1" t="s">
        <v>8</v>
      </c>
      <c r="B747" s="2">
        <v>41701</v>
      </c>
      <c r="C747">
        <v>2.895</v>
      </c>
      <c r="D747">
        <v>1095900</v>
      </c>
    </row>
    <row r="748" spans="1:4" x14ac:dyDescent="0.3">
      <c r="A748" s="1" t="s">
        <v>8</v>
      </c>
      <c r="B748" s="2">
        <v>41708</v>
      </c>
      <c r="C748">
        <v>2.7010000000000001</v>
      </c>
      <c r="D748">
        <v>796800</v>
      </c>
    </row>
    <row r="749" spans="1:4" x14ac:dyDescent="0.3">
      <c r="A749" s="1" t="s">
        <v>8</v>
      </c>
      <c r="B749" s="2">
        <v>41715</v>
      </c>
      <c r="C749">
        <v>2.831</v>
      </c>
      <c r="D749">
        <v>495300</v>
      </c>
    </row>
    <row r="750" spans="1:4" x14ac:dyDescent="0.3">
      <c r="A750" s="1" t="s">
        <v>8</v>
      </c>
      <c r="B750" s="2">
        <v>41722</v>
      </c>
      <c r="C750">
        <v>3.0179999999999998</v>
      </c>
      <c r="D750">
        <v>429700</v>
      </c>
    </row>
    <row r="751" spans="1:4" x14ac:dyDescent="0.3">
      <c r="A751" s="1" t="s">
        <v>8</v>
      </c>
      <c r="B751" s="2">
        <v>41729</v>
      </c>
      <c r="C751">
        <v>2.8780000000000001</v>
      </c>
      <c r="D751">
        <v>641000</v>
      </c>
    </row>
    <row r="752" spans="1:4" x14ac:dyDescent="0.3">
      <c r="A752" s="1" t="s">
        <v>8</v>
      </c>
      <c r="B752" s="2">
        <v>41736</v>
      </c>
      <c r="C752">
        <v>3.04</v>
      </c>
      <c r="D752">
        <v>629800</v>
      </c>
    </row>
    <row r="753" spans="1:4" x14ac:dyDescent="0.3">
      <c r="A753" s="1" t="s">
        <v>8</v>
      </c>
      <c r="B753" s="2">
        <v>41743</v>
      </c>
      <c r="C753">
        <v>2.9289999999999998</v>
      </c>
      <c r="D753">
        <v>342400</v>
      </c>
    </row>
    <row r="754" spans="1:4" x14ac:dyDescent="0.3">
      <c r="A754" s="1" t="s">
        <v>8</v>
      </c>
      <c r="B754" s="2">
        <v>41750</v>
      </c>
      <c r="C754">
        <v>3.1970000000000001</v>
      </c>
      <c r="D754">
        <v>340100</v>
      </c>
    </row>
    <row r="755" spans="1:4" x14ac:dyDescent="0.3">
      <c r="A755" s="1" t="s">
        <v>8</v>
      </c>
      <c r="B755" s="2">
        <v>41757</v>
      </c>
      <c r="C755">
        <v>3.4380000000000002</v>
      </c>
      <c r="D755">
        <v>1058500</v>
      </c>
    </row>
    <row r="756" spans="1:4" x14ac:dyDescent="0.3">
      <c r="A756" s="1" t="s">
        <v>8</v>
      </c>
      <c r="B756" s="2">
        <v>41764</v>
      </c>
      <c r="C756">
        <v>3.6890000000000001</v>
      </c>
      <c r="D756">
        <v>425400</v>
      </c>
    </row>
    <row r="757" spans="1:4" x14ac:dyDescent="0.3">
      <c r="A757" s="1" t="s">
        <v>8</v>
      </c>
      <c r="B757" s="2">
        <v>41771</v>
      </c>
      <c r="C757">
        <v>3.4369999999999998</v>
      </c>
      <c r="D757">
        <v>891800</v>
      </c>
    </row>
    <row r="758" spans="1:4" x14ac:dyDescent="0.3">
      <c r="A758" s="1" t="s">
        <v>8</v>
      </c>
      <c r="B758" s="2">
        <v>41778</v>
      </c>
      <c r="C758">
        <v>3.3780000000000001</v>
      </c>
      <c r="D758">
        <v>2316900</v>
      </c>
    </row>
    <row r="759" spans="1:4" x14ac:dyDescent="0.3">
      <c r="A759" s="1" t="s">
        <v>8</v>
      </c>
      <c r="B759" s="2">
        <v>41785</v>
      </c>
      <c r="C759">
        <v>3.4449999999999998</v>
      </c>
      <c r="D759">
        <v>253400</v>
      </c>
    </row>
    <row r="760" spans="1:4" x14ac:dyDescent="0.3">
      <c r="A760" s="1" t="s">
        <v>8</v>
      </c>
      <c r="B760" s="2">
        <v>41792</v>
      </c>
      <c r="C760">
        <v>3.31</v>
      </c>
      <c r="D760">
        <v>259500</v>
      </c>
    </row>
    <row r="761" spans="1:4" x14ac:dyDescent="0.3">
      <c r="A761" s="1" t="s">
        <v>8</v>
      </c>
      <c r="B761" s="2">
        <v>41799</v>
      </c>
      <c r="C761">
        <v>3.4319999999999999</v>
      </c>
      <c r="D761">
        <v>366000</v>
      </c>
    </row>
    <row r="762" spans="1:4" x14ac:dyDescent="0.3">
      <c r="A762" s="1" t="s">
        <v>8</v>
      </c>
      <c r="B762" s="2">
        <v>41806</v>
      </c>
      <c r="C762">
        <v>3.4569999999999999</v>
      </c>
      <c r="D762">
        <v>1011000</v>
      </c>
    </row>
    <row r="763" spans="1:4" x14ac:dyDescent="0.3">
      <c r="A763" s="1" t="s">
        <v>8</v>
      </c>
      <c r="B763" s="2">
        <v>41813</v>
      </c>
      <c r="C763">
        <v>3.149</v>
      </c>
      <c r="D763">
        <v>1092600</v>
      </c>
    </row>
    <row r="764" spans="1:4" x14ac:dyDescent="0.3">
      <c r="A764" s="1" t="s">
        <v>8</v>
      </c>
      <c r="B764" s="2">
        <v>41820</v>
      </c>
      <c r="C764">
        <v>3.15</v>
      </c>
      <c r="D764">
        <v>871900</v>
      </c>
    </row>
    <row r="765" spans="1:4" x14ac:dyDescent="0.3">
      <c r="A765" s="1" t="s">
        <v>8</v>
      </c>
      <c r="B765" s="2">
        <v>41827</v>
      </c>
      <c r="C765">
        <v>2.9980000000000002</v>
      </c>
      <c r="D765">
        <v>413400</v>
      </c>
    </row>
    <row r="766" spans="1:4" x14ac:dyDescent="0.3">
      <c r="A766" s="1" t="s">
        <v>8</v>
      </c>
      <c r="B766" s="2">
        <v>41834</v>
      </c>
      <c r="C766">
        <v>2.899</v>
      </c>
      <c r="D766">
        <v>247200</v>
      </c>
    </row>
    <row r="767" spans="1:4" x14ac:dyDescent="0.3">
      <c r="A767" s="1" t="s">
        <v>8</v>
      </c>
      <c r="B767" s="2">
        <v>41841</v>
      </c>
      <c r="C767">
        <v>2.859</v>
      </c>
      <c r="D767">
        <v>268300</v>
      </c>
    </row>
    <row r="768" spans="1:4" x14ac:dyDescent="0.3">
      <c r="A768" s="1" t="s">
        <v>8</v>
      </c>
      <c r="B768" s="2">
        <v>41848</v>
      </c>
      <c r="C768">
        <v>2.8439999999999999</v>
      </c>
      <c r="D768">
        <v>409400</v>
      </c>
    </row>
    <row r="769" spans="1:4" x14ac:dyDescent="0.3">
      <c r="A769" s="1" t="s">
        <v>8</v>
      </c>
      <c r="B769" s="2">
        <v>41855</v>
      </c>
      <c r="C769">
        <v>2.7</v>
      </c>
      <c r="D769">
        <v>152300</v>
      </c>
    </row>
    <row r="770" spans="1:4" x14ac:dyDescent="0.3">
      <c r="A770" s="1" t="s">
        <v>8</v>
      </c>
      <c r="B770" s="2">
        <v>41862</v>
      </c>
      <c r="C770">
        <v>2.7679999999999998</v>
      </c>
      <c r="D770">
        <v>397900</v>
      </c>
    </row>
    <row r="771" spans="1:4" x14ac:dyDescent="0.3">
      <c r="A771" s="1" t="s">
        <v>8</v>
      </c>
      <c r="B771" s="2">
        <v>41869</v>
      </c>
      <c r="C771">
        <v>2.827</v>
      </c>
      <c r="D771">
        <v>1153100</v>
      </c>
    </row>
    <row r="772" spans="1:4" x14ac:dyDescent="0.3">
      <c r="A772" s="1" t="s">
        <v>8</v>
      </c>
      <c r="B772" s="2">
        <v>41876</v>
      </c>
      <c r="C772">
        <v>2.8239999999999998</v>
      </c>
      <c r="D772">
        <v>213100</v>
      </c>
    </row>
    <row r="773" spans="1:4" x14ac:dyDescent="0.3">
      <c r="A773" s="1" t="s">
        <v>8</v>
      </c>
      <c r="B773" s="2">
        <v>41883</v>
      </c>
      <c r="C773">
        <v>2.9039999999999999</v>
      </c>
      <c r="D773">
        <v>752700</v>
      </c>
    </row>
    <row r="774" spans="1:4" x14ac:dyDescent="0.3">
      <c r="A774" s="1" t="s">
        <v>8</v>
      </c>
      <c r="B774" s="2">
        <v>41890</v>
      </c>
      <c r="C774">
        <v>2.8090000000000002</v>
      </c>
      <c r="D774">
        <v>1184200</v>
      </c>
    </row>
    <row r="775" spans="1:4" x14ac:dyDescent="0.3">
      <c r="A775" s="1" t="s">
        <v>8</v>
      </c>
      <c r="B775" s="2">
        <v>41897</v>
      </c>
      <c r="C775">
        <v>2.758</v>
      </c>
      <c r="D775">
        <v>143800</v>
      </c>
    </row>
    <row r="776" spans="1:4" x14ac:dyDescent="0.3">
      <c r="A776" s="1" t="s">
        <v>8</v>
      </c>
      <c r="B776" s="2">
        <v>41904</v>
      </c>
      <c r="C776">
        <v>2.7349999999999999</v>
      </c>
      <c r="D776">
        <v>239000</v>
      </c>
    </row>
    <row r="777" spans="1:4" x14ac:dyDescent="0.3">
      <c r="A777" s="1" t="s">
        <v>8</v>
      </c>
      <c r="B777" s="2">
        <v>41911</v>
      </c>
      <c r="C777">
        <v>3.01</v>
      </c>
      <c r="D777">
        <v>2629700</v>
      </c>
    </row>
    <row r="778" spans="1:4" x14ac:dyDescent="0.3">
      <c r="A778" s="1" t="s">
        <v>8</v>
      </c>
      <c r="B778" s="2">
        <v>41918</v>
      </c>
      <c r="C778">
        <v>2.8149999999999999</v>
      </c>
      <c r="D778">
        <v>813700</v>
      </c>
    </row>
    <row r="779" spans="1:4" x14ac:dyDescent="0.3">
      <c r="A779" s="1" t="s">
        <v>8</v>
      </c>
      <c r="B779" s="2">
        <v>41925</v>
      </c>
      <c r="C779">
        <v>2.8450000000000002</v>
      </c>
      <c r="D779">
        <v>823300</v>
      </c>
    </row>
    <row r="780" spans="1:4" x14ac:dyDescent="0.3">
      <c r="A780" s="1" t="s">
        <v>8</v>
      </c>
      <c r="B780" s="2">
        <v>41932</v>
      </c>
      <c r="C780">
        <v>2.86</v>
      </c>
      <c r="D780">
        <v>358900</v>
      </c>
    </row>
    <row r="781" spans="1:4" x14ac:dyDescent="0.3">
      <c r="A781" s="1" t="s">
        <v>8</v>
      </c>
      <c r="B781" s="2">
        <v>41939</v>
      </c>
      <c r="C781">
        <v>3.06</v>
      </c>
      <c r="D781">
        <v>1322700</v>
      </c>
    </row>
    <row r="782" spans="1:4" x14ac:dyDescent="0.3">
      <c r="A782" s="1" t="s">
        <v>8</v>
      </c>
      <c r="B782" s="2">
        <v>41946</v>
      </c>
      <c r="C782">
        <v>4.1100000000000003</v>
      </c>
      <c r="D782">
        <v>5870900</v>
      </c>
    </row>
    <row r="783" spans="1:4" x14ac:dyDescent="0.3">
      <c r="A783" s="1" t="s">
        <v>8</v>
      </c>
      <c r="B783" s="2">
        <v>41953</v>
      </c>
      <c r="C783">
        <v>4.4800000000000004</v>
      </c>
      <c r="D783">
        <v>3482100</v>
      </c>
    </row>
    <row r="784" spans="1:4" x14ac:dyDescent="0.3">
      <c r="A784" s="1" t="s">
        <v>8</v>
      </c>
      <c r="B784" s="2">
        <v>41960</v>
      </c>
      <c r="C784">
        <v>4.8499999999999996</v>
      </c>
      <c r="D784">
        <v>4226400</v>
      </c>
    </row>
    <row r="785" spans="1:4" x14ac:dyDescent="0.3">
      <c r="A785" s="1" t="s">
        <v>8</v>
      </c>
      <c r="B785" s="2">
        <v>41967</v>
      </c>
      <c r="C785">
        <v>5.2</v>
      </c>
      <c r="D785">
        <v>4723500</v>
      </c>
    </row>
    <row r="786" spans="1:4" x14ac:dyDescent="0.3">
      <c r="A786" s="1" t="s">
        <v>8</v>
      </c>
      <c r="B786" s="2">
        <v>41974</v>
      </c>
      <c r="C786">
        <v>5.2949999999999999</v>
      </c>
      <c r="D786">
        <v>3157200</v>
      </c>
    </row>
    <row r="787" spans="1:4" x14ac:dyDescent="0.3">
      <c r="A787" s="1" t="s">
        <v>8</v>
      </c>
      <c r="B787" s="2">
        <v>41981</v>
      </c>
      <c r="C787">
        <v>4.4000000000000004</v>
      </c>
      <c r="D787">
        <v>6177900</v>
      </c>
    </row>
    <row r="788" spans="1:4" x14ac:dyDescent="0.3">
      <c r="A788" s="1" t="s">
        <v>8</v>
      </c>
      <c r="B788" s="2">
        <v>41988</v>
      </c>
      <c r="C788">
        <v>3.7250000000000001</v>
      </c>
      <c r="D788">
        <v>6850200</v>
      </c>
    </row>
    <row r="789" spans="1:4" x14ac:dyDescent="0.3">
      <c r="A789" s="1" t="s">
        <v>8</v>
      </c>
      <c r="B789" s="2">
        <v>41995</v>
      </c>
      <c r="C789">
        <v>3.38</v>
      </c>
      <c r="D789">
        <v>3088400</v>
      </c>
    </row>
    <row r="790" spans="1:4" x14ac:dyDescent="0.3">
      <c r="A790" s="1" t="s">
        <v>8</v>
      </c>
      <c r="B790" s="2">
        <v>42002</v>
      </c>
      <c r="C790">
        <v>3.3650000000000002</v>
      </c>
      <c r="D790">
        <v>1975100</v>
      </c>
    </row>
    <row r="791" spans="1:4" x14ac:dyDescent="0.3">
      <c r="A791" s="1" t="s">
        <v>8</v>
      </c>
      <c r="B791" s="2">
        <v>42009</v>
      </c>
      <c r="C791">
        <v>3.5150000000000001</v>
      </c>
      <c r="D791">
        <v>2763600</v>
      </c>
    </row>
    <row r="792" spans="1:4" x14ac:dyDescent="0.3">
      <c r="A792" s="1" t="s">
        <v>8</v>
      </c>
      <c r="B792" s="2">
        <v>42016</v>
      </c>
      <c r="C792">
        <v>3.4750000000000001</v>
      </c>
      <c r="D792">
        <v>1060600</v>
      </c>
    </row>
    <row r="793" spans="1:4" x14ac:dyDescent="0.3">
      <c r="A793" s="1" t="s">
        <v>8</v>
      </c>
      <c r="B793" s="2">
        <v>42023</v>
      </c>
      <c r="C793">
        <v>3.57</v>
      </c>
      <c r="D793">
        <v>2621100</v>
      </c>
    </row>
    <row r="794" spans="1:4" x14ac:dyDescent="0.3">
      <c r="A794" s="1" t="s">
        <v>8</v>
      </c>
      <c r="B794" s="2">
        <v>42030</v>
      </c>
      <c r="C794">
        <v>3.9950000000000001</v>
      </c>
      <c r="D794">
        <v>3710800</v>
      </c>
    </row>
    <row r="795" spans="1:4" x14ac:dyDescent="0.3">
      <c r="A795" s="1" t="s">
        <v>8</v>
      </c>
      <c r="B795" s="2">
        <v>42037</v>
      </c>
      <c r="C795">
        <v>4.165</v>
      </c>
      <c r="D795">
        <v>3815200</v>
      </c>
    </row>
    <row r="796" spans="1:4" x14ac:dyDescent="0.3">
      <c r="A796" s="1" t="s">
        <v>8</v>
      </c>
      <c r="B796" s="2">
        <v>42044</v>
      </c>
      <c r="C796">
        <v>4.05</v>
      </c>
      <c r="D796">
        <v>4066600</v>
      </c>
    </row>
    <row r="797" spans="1:4" x14ac:dyDescent="0.3">
      <c r="A797" s="1" t="s">
        <v>8</v>
      </c>
      <c r="B797" s="2">
        <v>42051</v>
      </c>
      <c r="C797">
        <v>4.4349999999999996</v>
      </c>
      <c r="D797">
        <v>4913000</v>
      </c>
    </row>
    <row r="798" spans="1:4" x14ac:dyDescent="0.3">
      <c r="A798" s="1" t="s">
        <v>8</v>
      </c>
      <c r="B798" s="2">
        <v>42058</v>
      </c>
      <c r="C798">
        <v>4.6399999999999997</v>
      </c>
      <c r="D798">
        <v>2332600</v>
      </c>
    </row>
    <row r="799" spans="1:4" x14ac:dyDescent="0.3">
      <c r="A799" s="1" t="s">
        <v>8</v>
      </c>
      <c r="B799" s="2">
        <v>42065</v>
      </c>
      <c r="C799">
        <v>4.875</v>
      </c>
      <c r="D799">
        <v>4775900</v>
      </c>
    </row>
    <row r="800" spans="1:4" x14ac:dyDescent="0.3">
      <c r="A800" s="1" t="s">
        <v>8</v>
      </c>
      <c r="B800" s="2">
        <v>42072</v>
      </c>
      <c r="C800">
        <v>3.9</v>
      </c>
      <c r="D800">
        <v>5901600</v>
      </c>
    </row>
    <row r="801" spans="1:4" x14ac:dyDescent="0.3">
      <c r="A801" s="1" t="s">
        <v>8</v>
      </c>
      <c r="B801" s="2">
        <v>42079</v>
      </c>
      <c r="C801">
        <v>3.9849999999999999</v>
      </c>
      <c r="D801">
        <v>3381400</v>
      </c>
    </row>
    <row r="802" spans="1:4" x14ac:dyDescent="0.3">
      <c r="A802" s="1" t="s">
        <v>8</v>
      </c>
      <c r="B802" s="2">
        <v>42086</v>
      </c>
      <c r="C802">
        <v>3.8250000000000002</v>
      </c>
      <c r="D802">
        <v>1176700</v>
      </c>
    </row>
    <row r="803" spans="1:4" x14ac:dyDescent="0.3">
      <c r="A803" s="1" t="s">
        <v>8</v>
      </c>
      <c r="B803" s="2">
        <v>42093</v>
      </c>
      <c r="C803">
        <v>4.1399999999999997</v>
      </c>
      <c r="D803">
        <v>866300</v>
      </c>
    </row>
    <row r="804" spans="1:4" x14ac:dyDescent="0.3">
      <c r="A804" s="1" t="s">
        <v>8</v>
      </c>
      <c r="B804" s="2">
        <v>42100</v>
      </c>
      <c r="C804">
        <v>3.85</v>
      </c>
      <c r="D804">
        <v>1563400</v>
      </c>
    </row>
    <row r="805" spans="1:4" x14ac:dyDescent="0.3">
      <c r="A805" s="1" t="s">
        <v>8</v>
      </c>
      <c r="B805" s="2">
        <v>42107</v>
      </c>
      <c r="C805">
        <v>3.88</v>
      </c>
      <c r="D805">
        <v>1209700</v>
      </c>
    </row>
    <row r="806" spans="1:4" x14ac:dyDescent="0.3">
      <c r="A806" s="1" t="s">
        <v>8</v>
      </c>
      <c r="B806" s="2">
        <v>42114</v>
      </c>
      <c r="C806">
        <v>3.81</v>
      </c>
      <c r="D806">
        <v>842100</v>
      </c>
    </row>
    <row r="807" spans="1:4" x14ac:dyDescent="0.3">
      <c r="A807" s="1" t="s">
        <v>8</v>
      </c>
      <c r="B807" s="2">
        <v>42121</v>
      </c>
      <c r="C807">
        <v>3.71</v>
      </c>
      <c r="D807">
        <v>712000</v>
      </c>
    </row>
    <row r="808" spans="1:4" x14ac:dyDescent="0.3">
      <c r="A808" s="1" t="s">
        <v>8</v>
      </c>
      <c r="B808" s="2">
        <v>42128</v>
      </c>
      <c r="C808">
        <v>3.7250000000000001</v>
      </c>
      <c r="D808">
        <v>572200</v>
      </c>
    </row>
    <row r="809" spans="1:4" x14ac:dyDescent="0.3">
      <c r="A809" s="1" t="s">
        <v>8</v>
      </c>
      <c r="B809" s="2">
        <v>42135</v>
      </c>
      <c r="C809">
        <v>3.585</v>
      </c>
      <c r="D809">
        <v>1263400</v>
      </c>
    </row>
    <row r="810" spans="1:4" x14ac:dyDescent="0.3">
      <c r="A810" s="1" t="s">
        <v>8</v>
      </c>
      <c r="B810" s="2">
        <v>42142</v>
      </c>
      <c r="C810">
        <v>3.67</v>
      </c>
      <c r="D810">
        <v>322600</v>
      </c>
    </row>
    <row r="811" spans="1:4" x14ac:dyDescent="0.3">
      <c r="A811" s="1" t="s">
        <v>8</v>
      </c>
      <c r="B811" s="2">
        <v>42149</v>
      </c>
      <c r="C811">
        <v>3.8050000000000002</v>
      </c>
      <c r="D811">
        <v>1495000</v>
      </c>
    </row>
    <row r="812" spans="1:4" x14ac:dyDescent="0.3">
      <c r="A812" s="1" t="s">
        <v>8</v>
      </c>
      <c r="B812" s="2">
        <v>42156</v>
      </c>
      <c r="C812">
        <v>3.7450000000000001</v>
      </c>
      <c r="D812">
        <v>238200</v>
      </c>
    </row>
    <row r="813" spans="1:4" x14ac:dyDescent="0.3">
      <c r="A813" s="1" t="s">
        <v>8</v>
      </c>
      <c r="B813" s="2">
        <v>42163</v>
      </c>
      <c r="C813">
        <v>3.7</v>
      </c>
      <c r="D813">
        <v>462200</v>
      </c>
    </row>
    <row r="814" spans="1:4" x14ac:dyDescent="0.3">
      <c r="A814" s="1" t="s">
        <v>8</v>
      </c>
      <c r="B814" s="2">
        <v>42170</v>
      </c>
      <c r="C814">
        <v>3.74</v>
      </c>
      <c r="D814">
        <v>346300</v>
      </c>
    </row>
    <row r="815" spans="1:4" x14ac:dyDescent="0.3">
      <c r="A815" s="1" t="s">
        <v>8</v>
      </c>
      <c r="B815" s="2">
        <v>42177</v>
      </c>
      <c r="C815">
        <v>3.69</v>
      </c>
      <c r="D815">
        <v>224900</v>
      </c>
    </row>
    <row r="816" spans="1:4" x14ac:dyDescent="0.3">
      <c r="A816" s="1" t="s">
        <v>8</v>
      </c>
      <c r="B816" s="2">
        <v>42184</v>
      </c>
      <c r="C816">
        <v>3.7</v>
      </c>
      <c r="D816">
        <v>397100</v>
      </c>
    </row>
    <row r="817" spans="1:4" x14ac:dyDescent="0.3">
      <c r="A817" s="1" t="s">
        <v>8</v>
      </c>
      <c r="B817" s="2">
        <v>42191</v>
      </c>
      <c r="C817">
        <v>3.7</v>
      </c>
      <c r="D817">
        <v>633900</v>
      </c>
    </row>
    <row r="818" spans="1:4" x14ac:dyDescent="0.3">
      <c r="A818" s="1" t="s">
        <v>8</v>
      </c>
      <c r="B818" s="2">
        <v>42198</v>
      </c>
      <c r="C818">
        <v>4.04</v>
      </c>
      <c r="D818">
        <v>816400</v>
      </c>
    </row>
    <row r="819" spans="1:4" x14ac:dyDescent="0.3">
      <c r="A819" s="1" t="s">
        <v>8</v>
      </c>
      <c r="B819" s="2">
        <v>42205</v>
      </c>
      <c r="C819">
        <v>3.8250000000000002</v>
      </c>
      <c r="D819">
        <v>298500</v>
      </c>
    </row>
    <row r="820" spans="1:4" x14ac:dyDescent="0.3">
      <c r="A820" s="1" t="s">
        <v>8</v>
      </c>
      <c r="B820" s="2">
        <v>42212</v>
      </c>
      <c r="C820">
        <v>3.93</v>
      </c>
      <c r="D820">
        <v>294600</v>
      </c>
    </row>
    <row r="821" spans="1:4" x14ac:dyDescent="0.3">
      <c r="A821" s="1" t="s">
        <v>8</v>
      </c>
      <c r="B821" s="2">
        <v>42219</v>
      </c>
      <c r="C821">
        <v>3.79</v>
      </c>
      <c r="D821">
        <v>275800</v>
      </c>
    </row>
    <row r="822" spans="1:4" x14ac:dyDescent="0.3">
      <c r="A822" s="1" t="s">
        <v>8</v>
      </c>
      <c r="B822" s="2">
        <v>42226</v>
      </c>
      <c r="C822">
        <v>3.8</v>
      </c>
      <c r="D822">
        <v>339700</v>
      </c>
    </row>
    <row r="823" spans="1:4" x14ac:dyDescent="0.3">
      <c r="A823" s="1" t="s">
        <v>8</v>
      </c>
      <c r="B823" s="2">
        <v>42233</v>
      </c>
      <c r="C823">
        <v>3.91</v>
      </c>
      <c r="D823">
        <v>559900</v>
      </c>
    </row>
    <row r="824" spans="1:4" x14ac:dyDescent="0.3">
      <c r="A824" s="1" t="s">
        <v>8</v>
      </c>
      <c r="B824" s="2">
        <v>42240</v>
      </c>
      <c r="C824">
        <v>3.95</v>
      </c>
      <c r="D824">
        <v>371700</v>
      </c>
    </row>
    <row r="825" spans="1:4" x14ac:dyDescent="0.3">
      <c r="A825" s="1" t="s">
        <v>8</v>
      </c>
      <c r="B825" s="2">
        <v>42247</v>
      </c>
      <c r="C825">
        <v>4.0199999999999996</v>
      </c>
      <c r="D825">
        <v>851600</v>
      </c>
    </row>
    <row r="826" spans="1:4" x14ac:dyDescent="0.3">
      <c r="A826" s="1" t="s">
        <v>8</v>
      </c>
      <c r="B826" s="2">
        <v>42254</v>
      </c>
      <c r="C826">
        <v>3.96</v>
      </c>
      <c r="D826">
        <v>402300</v>
      </c>
    </row>
    <row r="827" spans="1:4" x14ac:dyDescent="0.3">
      <c r="A827" s="1" t="s">
        <v>8</v>
      </c>
      <c r="B827" s="2">
        <v>42261</v>
      </c>
      <c r="C827">
        <v>3.99</v>
      </c>
      <c r="D827">
        <v>214800</v>
      </c>
    </row>
    <row r="828" spans="1:4" x14ac:dyDescent="0.3">
      <c r="A828" s="1" t="s">
        <v>8</v>
      </c>
      <c r="B828" s="2">
        <v>42268</v>
      </c>
      <c r="C828">
        <v>3.65</v>
      </c>
      <c r="D828">
        <v>826700</v>
      </c>
    </row>
    <row r="829" spans="1:4" x14ac:dyDescent="0.3">
      <c r="A829" s="1" t="s">
        <v>8</v>
      </c>
      <c r="B829" s="2">
        <v>42275</v>
      </c>
      <c r="C829">
        <v>3.58</v>
      </c>
      <c r="D829">
        <v>466800</v>
      </c>
    </row>
    <row r="830" spans="1:4" x14ac:dyDescent="0.3">
      <c r="A830" s="1" t="s">
        <v>8</v>
      </c>
      <c r="B830" s="2">
        <v>42282</v>
      </c>
      <c r="C830">
        <v>3.76</v>
      </c>
      <c r="D830">
        <v>560700</v>
      </c>
    </row>
    <row r="831" spans="1:4" x14ac:dyDescent="0.3">
      <c r="A831" s="1" t="s">
        <v>8</v>
      </c>
      <c r="B831" s="2">
        <v>42289</v>
      </c>
      <c r="C831">
        <v>3.83</v>
      </c>
      <c r="D831">
        <v>539000</v>
      </c>
    </row>
    <row r="832" spans="1:4" x14ac:dyDescent="0.3">
      <c r="A832" s="1" t="s">
        <v>8</v>
      </c>
      <c r="B832" s="2">
        <v>42296</v>
      </c>
      <c r="C832">
        <v>3.77</v>
      </c>
      <c r="D832">
        <v>318800</v>
      </c>
    </row>
    <row r="833" spans="1:4" x14ac:dyDescent="0.3">
      <c r="A833" s="1" t="s">
        <v>8</v>
      </c>
      <c r="B833" s="2">
        <v>42303</v>
      </c>
      <c r="C833">
        <v>3.98</v>
      </c>
      <c r="D833">
        <v>653200</v>
      </c>
    </row>
    <row r="834" spans="1:4" x14ac:dyDescent="0.3">
      <c r="A834" s="1" t="s">
        <v>8</v>
      </c>
      <c r="B834" s="2">
        <v>42310</v>
      </c>
      <c r="C834">
        <v>3.85</v>
      </c>
      <c r="D834">
        <v>968700</v>
      </c>
    </row>
    <row r="835" spans="1:4" x14ac:dyDescent="0.3">
      <c r="A835" s="1" t="s">
        <v>8</v>
      </c>
      <c r="B835" s="2">
        <v>42317</v>
      </c>
      <c r="C835">
        <v>3.99</v>
      </c>
      <c r="D835">
        <v>1218100</v>
      </c>
    </row>
    <row r="836" spans="1:4" x14ac:dyDescent="0.3">
      <c r="A836" s="1" t="s">
        <v>8</v>
      </c>
      <c r="B836" s="2">
        <v>42324</v>
      </c>
      <c r="C836">
        <v>4.05</v>
      </c>
      <c r="D836">
        <v>1823500</v>
      </c>
    </row>
    <row r="837" spans="1:4" x14ac:dyDescent="0.3">
      <c r="A837" s="1" t="s">
        <v>8</v>
      </c>
      <c r="B837" s="2">
        <v>42331</v>
      </c>
      <c r="C837">
        <v>3.9</v>
      </c>
      <c r="D837">
        <v>842200</v>
      </c>
    </row>
    <row r="838" spans="1:4" x14ac:dyDescent="0.3">
      <c r="A838" s="1" t="s">
        <v>8</v>
      </c>
      <c r="B838" s="2">
        <v>42338</v>
      </c>
      <c r="C838">
        <v>3.95</v>
      </c>
      <c r="D838">
        <v>520700</v>
      </c>
    </row>
    <row r="839" spans="1:4" x14ac:dyDescent="0.3">
      <c r="A839" s="1" t="s">
        <v>8</v>
      </c>
      <c r="B839" s="2">
        <v>42345</v>
      </c>
      <c r="C839">
        <v>3.81</v>
      </c>
      <c r="D839">
        <v>277900</v>
      </c>
    </row>
    <row r="840" spans="1:4" x14ac:dyDescent="0.3">
      <c r="A840" s="1" t="s">
        <v>8</v>
      </c>
      <c r="B840" s="2">
        <v>42352</v>
      </c>
      <c r="C840">
        <v>3.92</v>
      </c>
      <c r="D840">
        <v>633200</v>
      </c>
    </row>
    <row r="841" spans="1:4" x14ac:dyDescent="0.3">
      <c r="A841" s="1" t="s">
        <v>8</v>
      </c>
      <c r="B841" s="2">
        <v>42359</v>
      </c>
      <c r="C841">
        <v>3.87</v>
      </c>
      <c r="D841">
        <v>309700</v>
      </c>
    </row>
    <row r="842" spans="1:4" x14ac:dyDescent="0.3">
      <c r="A842" s="1" t="s">
        <v>8</v>
      </c>
      <c r="B842" s="2">
        <v>42366</v>
      </c>
      <c r="C842">
        <v>4</v>
      </c>
      <c r="D842">
        <v>316000</v>
      </c>
    </row>
    <row r="843" spans="1:4" x14ac:dyDescent="0.3">
      <c r="A843" s="1" t="s">
        <v>8</v>
      </c>
      <c r="B843" s="2">
        <v>42373</v>
      </c>
      <c r="C843">
        <v>5.09</v>
      </c>
      <c r="D843">
        <v>6071300</v>
      </c>
    </row>
    <row r="844" spans="1:4" x14ac:dyDescent="0.3">
      <c r="A844" s="1" t="s">
        <v>8</v>
      </c>
      <c r="B844" s="2">
        <v>42380</v>
      </c>
      <c r="C844">
        <v>3.82</v>
      </c>
      <c r="D844">
        <v>21925400</v>
      </c>
    </row>
    <row r="845" spans="1:4" x14ac:dyDescent="0.3">
      <c r="A845" s="1" t="s">
        <v>8</v>
      </c>
      <c r="B845" s="2">
        <v>42387</v>
      </c>
      <c r="C845">
        <v>3.97</v>
      </c>
      <c r="D845">
        <v>3059200</v>
      </c>
    </row>
    <row r="846" spans="1:4" x14ac:dyDescent="0.3">
      <c r="A846" s="1" t="s">
        <v>8</v>
      </c>
      <c r="B846" s="2">
        <v>42394</v>
      </c>
      <c r="C846">
        <v>3.97</v>
      </c>
      <c r="D846">
        <v>1636000</v>
      </c>
    </row>
    <row r="847" spans="1:4" x14ac:dyDescent="0.3">
      <c r="A847" s="1" t="s">
        <v>8</v>
      </c>
      <c r="B847" s="2">
        <v>42401</v>
      </c>
      <c r="C847">
        <v>4.08</v>
      </c>
      <c r="D847">
        <v>542100</v>
      </c>
    </row>
    <row r="848" spans="1:4" x14ac:dyDescent="0.3">
      <c r="A848" s="1" t="s">
        <v>8</v>
      </c>
      <c r="B848" s="2">
        <v>42408</v>
      </c>
      <c r="C848">
        <v>4.04</v>
      </c>
      <c r="D848">
        <v>452000</v>
      </c>
    </row>
    <row r="849" spans="1:4" x14ac:dyDescent="0.3">
      <c r="A849" s="1" t="s">
        <v>8</v>
      </c>
      <c r="B849" s="2">
        <v>42415</v>
      </c>
      <c r="C849">
        <v>4.05</v>
      </c>
      <c r="D849">
        <v>646700</v>
      </c>
    </row>
    <row r="850" spans="1:4" x14ac:dyDescent="0.3">
      <c r="A850" s="1" t="s">
        <v>8</v>
      </c>
      <c r="B850" s="2">
        <v>42422</v>
      </c>
      <c r="C850">
        <v>4.07</v>
      </c>
      <c r="D850">
        <v>236300</v>
      </c>
    </row>
    <row r="851" spans="1:4" x14ac:dyDescent="0.3">
      <c r="A851" s="1" t="s">
        <v>8</v>
      </c>
      <c r="B851" s="2">
        <v>42429</v>
      </c>
      <c r="C851">
        <v>4.13</v>
      </c>
      <c r="D851">
        <v>522100</v>
      </c>
    </row>
    <row r="852" spans="1:4" x14ac:dyDescent="0.3">
      <c r="A852" s="1" t="s">
        <v>8</v>
      </c>
      <c r="B852" s="2">
        <v>42436</v>
      </c>
      <c r="C852">
        <v>4.55</v>
      </c>
      <c r="D852">
        <v>2478000</v>
      </c>
    </row>
    <row r="853" spans="1:4" x14ac:dyDescent="0.3">
      <c r="A853" s="1" t="s">
        <v>8</v>
      </c>
      <c r="B853" s="2">
        <v>42443</v>
      </c>
      <c r="C853">
        <v>4.37</v>
      </c>
      <c r="D853">
        <v>1227600</v>
      </c>
    </row>
    <row r="854" spans="1:4" x14ac:dyDescent="0.3">
      <c r="A854" s="1" t="s">
        <v>8</v>
      </c>
      <c r="B854" s="2">
        <v>42450</v>
      </c>
      <c r="C854">
        <v>4.47</v>
      </c>
      <c r="D854">
        <v>633600</v>
      </c>
    </row>
    <row r="855" spans="1:4" x14ac:dyDescent="0.3">
      <c r="A855" s="1" t="s">
        <v>8</v>
      </c>
      <c r="B855" s="2">
        <v>42457</v>
      </c>
      <c r="C855">
        <v>4.4400000000000004</v>
      </c>
      <c r="D855">
        <v>247800</v>
      </c>
    </row>
    <row r="856" spans="1:4" x14ac:dyDescent="0.3">
      <c r="A856" s="1" t="s">
        <v>8</v>
      </c>
      <c r="B856" s="2">
        <v>42464</v>
      </c>
      <c r="C856">
        <v>5.03</v>
      </c>
      <c r="D856">
        <v>5331000</v>
      </c>
    </row>
    <row r="857" spans="1:4" x14ac:dyDescent="0.3">
      <c r="A857" s="1" t="s">
        <v>8</v>
      </c>
      <c r="B857" s="2">
        <v>42471</v>
      </c>
      <c r="C857">
        <v>4.74</v>
      </c>
      <c r="D857">
        <v>2515500</v>
      </c>
    </row>
    <row r="858" spans="1:4" x14ac:dyDescent="0.3">
      <c r="A858" s="1" t="s">
        <v>8</v>
      </c>
      <c r="B858" s="2">
        <v>42478</v>
      </c>
      <c r="C858">
        <v>4.58</v>
      </c>
      <c r="D858">
        <v>995300</v>
      </c>
    </row>
    <row r="859" spans="1:4" x14ac:dyDescent="0.3">
      <c r="A859" s="1" t="s">
        <v>8</v>
      </c>
      <c r="B859" s="2">
        <v>42485</v>
      </c>
      <c r="C859">
        <v>4.46</v>
      </c>
      <c r="D859">
        <v>990700</v>
      </c>
    </row>
    <row r="860" spans="1:4" x14ac:dyDescent="0.3">
      <c r="A860" s="1" t="s">
        <v>8</v>
      </c>
      <c r="B860" s="2">
        <v>42492</v>
      </c>
      <c r="C860">
        <v>4.2</v>
      </c>
      <c r="D860">
        <v>1595100</v>
      </c>
    </row>
    <row r="861" spans="1:4" x14ac:dyDescent="0.3">
      <c r="A861" s="1" t="s">
        <v>8</v>
      </c>
      <c r="B861" s="2">
        <v>42499</v>
      </c>
      <c r="C861">
        <v>4.3600000000000003</v>
      </c>
      <c r="D861">
        <v>445000</v>
      </c>
    </row>
    <row r="862" spans="1:4" x14ac:dyDescent="0.3">
      <c r="A862" s="1" t="s">
        <v>8</v>
      </c>
      <c r="B862" s="2">
        <v>42506</v>
      </c>
      <c r="C862">
        <v>4.28</v>
      </c>
      <c r="D862">
        <v>337700</v>
      </c>
    </row>
    <row r="863" spans="1:4" x14ac:dyDescent="0.3">
      <c r="A863" s="1" t="s">
        <v>8</v>
      </c>
      <c r="B863" s="2">
        <v>42513</v>
      </c>
      <c r="C863">
        <v>4.3899999999999997</v>
      </c>
      <c r="D863">
        <v>184100</v>
      </c>
    </row>
    <row r="864" spans="1:4" x14ac:dyDescent="0.3">
      <c r="A864" s="1" t="s">
        <v>8</v>
      </c>
      <c r="B864" s="2">
        <v>42520</v>
      </c>
      <c r="C864">
        <v>4.21</v>
      </c>
      <c r="D864">
        <v>491300</v>
      </c>
    </row>
    <row r="865" spans="1:4" x14ac:dyDescent="0.3">
      <c r="A865" s="1" t="s">
        <v>8</v>
      </c>
      <c r="B865" s="2">
        <v>42527</v>
      </c>
      <c r="C865">
        <v>4.29</v>
      </c>
      <c r="D865">
        <v>148500</v>
      </c>
    </row>
    <row r="866" spans="1:4" x14ac:dyDescent="0.3">
      <c r="A866" s="1" t="s">
        <v>8</v>
      </c>
      <c r="B866" s="2">
        <v>42534</v>
      </c>
      <c r="C866">
        <v>4.32</v>
      </c>
      <c r="D866">
        <v>240100</v>
      </c>
    </row>
    <row r="867" spans="1:4" x14ac:dyDescent="0.3">
      <c r="A867" s="1" t="s">
        <v>8</v>
      </c>
      <c r="B867" s="2">
        <v>42541</v>
      </c>
      <c r="C867">
        <v>4.3099999999999996</v>
      </c>
      <c r="D867">
        <v>333600</v>
      </c>
    </row>
    <row r="868" spans="1:4" x14ac:dyDescent="0.3">
      <c r="A868" s="1" t="s">
        <v>8</v>
      </c>
      <c r="B868" s="2">
        <v>42548</v>
      </c>
      <c r="C868">
        <v>4.3099999999999996</v>
      </c>
      <c r="D868">
        <v>253400</v>
      </c>
    </row>
    <row r="869" spans="1:4" x14ac:dyDescent="0.3">
      <c r="A869" s="1" t="s">
        <v>8</v>
      </c>
      <c r="B869" s="2">
        <v>42555</v>
      </c>
      <c r="C869">
        <v>4.32</v>
      </c>
      <c r="D869">
        <v>445800</v>
      </c>
    </row>
    <row r="870" spans="1:4" x14ac:dyDescent="0.3">
      <c r="A870" s="1" t="s">
        <v>8</v>
      </c>
      <c r="B870" s="2">
        <v>42562</v>
      </c>
      <c r="C870">
        <v>4.09</v>
      </c>
      <c r="D870">
        <v>998800</v>
      </c>
    </row>
    <row r="871" spans="1:4" x14ac:dyDescent="0.3">
      <c r="A871" s="1" t="s">
        <v>8</v>
      </c>
      <c r="B871" s="2">
        <v>42569</v>
      </c>
      <c r="C871">
        <v>4.2699999999999996</v>
      </c>
      <c r="D871">
        <v>583800</v>
      </c>
    </row>
    <row r="872" spans="1:4" x14ac:dyDescent="0.3">
      <c r="A872" s="1" t="s">
        <v>8</v>
      </c>
      <c r="B872" s="2">
        <v>42576</v>
      </c>
      <c r="C872">
        <v>4.5</v>
      </c>
      <c r="D872">
        <v>1934200</v>
      </c>
    </row>
    <row r="873" spans="1:4" x14ac:dyDescent="0.3">
      <c r="A873" s="1" t="s">
        <v>8</v>
      </c>
      <c r="B873" s="2">
        <v>42583</v>
      </c>
      <c r="C873">
        <v>4.29</v>
      </c>
      <c r="D873">
        <v>193700</v>
      </c>
    </row>
    <row r="874" spans="1:4" x14ac:dyDescent="0.3">
      <c r="A874" s="1" t="s">
        <v>8</v>
      </c>
      <c r="B874" s="2">
        <v>42590</v>
      </c>
      <c r="C874">
        <v>4.34</v>
      </c>
      <c r="D874">
        <v>386000</v>
      </c>
    </row>
    <row r="875" spans="1:4" x14ac:dyDescent="0.3">
      <c r="A875" s="1" t="s">
        <v>8</v>
      </c>
      <c r="B875" s="2">
        <v>42597</v>
      </c>
      <c r="C875">
        <v>4.53</v>
      </c>
      <c r="D875">
        <v>1001200</v>
      </c>
    </row>
    <row r="876" spans="1:4" x14ac:dyDescent="0.3">
      <c r="A876" s="1" t="s">
        <v>8</v>
      </c>
      <c r="B876" s="2">
        <v>42604</v>
      </c>
      <c r="C876">
        <v>4.78</v>
      </c>
      <c r="D876">
        <v>1371300</v>
      </c>
    </row>
    <row r="877" spans="1:4" x14ac:dyDescent="0.3">
      <c r="A877" s="1" t="s">
        <v>8</v>
      </c>
      <c r="B877" s="2">
        <v>42611</v>
      </c>
      <c r="C877">
        <v>4.55</v>
      </c>
      <c r="D877">
        <v>1285000</v>
      </c>
    </row>
    <row r="878" spans="1:4" x14ac:dyDescent="0.3">
      <c r="A878" s="1" t="s">
        <v>8</v>
      </c>
      <c r="B878" s="2">
        <v>42618</v>
      </c>
      <c r="C878">
        <v>5.12</v>
      </c>
      <c r="D878">
        <v>4012800</v>
      </c>
    </row>
    <row r="879" spans="1:4" x14ac:dyDescent="0.3">
      <c r="A879" s="1" t="s">
        <v>8</v>
      </c>
      <c r="B879" s="2">
        <v>42625</v>
      </c>
      <c r="C879">
        <v>4.6399999999999997</v>
      </c>
      <c r="D879">
        <v>1331100</v>
      </c>
    </row>
    <row r="880" spans="1:4" x14ac:dyDescent="0.3">
      <c r="A880" s="1" t="s">
        <v>8</v>
      </c>
      <c r="B880" s="2">
        <v>42632</v>
      </c>
      <c r="C880">
        <v>4.84</v>
      </c>
      <c r="D880">
        <v>925900</v>
      </c>
    </row>
    <row r="881" spans="1:4" x14ac:dyDescent="0.3">
      <c r="A881" s="1" t="s">
        <v>8</v>
      </c>
      <c r="B881" s="2">
        <v>42639</v>
      </c>
      <c r="C881">
        <v>4.57</v>
      </c>
      <c r="D881">
        <v>2505300</v>
      </c>
    </row>
    <row r="882" spans="1:4" x14ac:dyDescent="0.3">
      <c r="A882" s="1" t="s">
        <v>8</v>
      </c>
      <c r="B882" s="2">
        <v>42646</v>
      </c>
      <c r="C882">
        <v>4.67</v>
      </c>
      <c r="D882">
        <v>788600</v>
      </c>
    </row>
    <row r="883" spans="1:4" x14ac:dyDescent="0.3">
      <c r="A883" s="1" t="s">
        <v>8</v>
      </c>
      <c r="B883" s="2">
        <v>42653</v>
      </c>
      <c r="C883">
        <v>4.28</v>
      </c>
      <c r="D883">
        <v>2103400</v>
      </c>
    </row>
    <row r="884" spans="1:4" x14ac:dyDescent="0.3">
      <c r="A884" s="1" t="s">
        <v>8</v>
      </c>
      <c r="B884" s="2">
        <v>42660</v>
      </c>
      <c r="C884">
        <v>4.4000000000000004</v>
      </c>
      <c r="D884">
        <v>1429100</v>
      </c>
    </row>
    <row r="885" spans="1:4" x14ac:dyDescent="0.3">
      <c r="A885" s="1" t="s">
        <v>8</v>
      </c>
      <c r="B885" s="2">
        <v>42667</v>
      </c>
      <c r="C885">
        <v>4.96</v>
      </c>
      <c r="D885">
        <v>9140700</v>
      </c>
    </row>
    <row r="886" spans="1:4" x14ac:dyDescent="0.3">
      <c r="A886" s="1" t="s">
        <v>8</v>
      </c>
      <c r="B886" s="2">
        <v>42674</v>
      </c>
      <c r="C886">
        <v>4.8</v>
      </c>
      <c r="D886">
        <v>1029000</v>
      </c>
    </row>
    <row r="887" spans="1:4" x14ac:dyDescent="0.3">
      <c r="A887" s="1" t="s">
        <v>8</v>
      </c>
      <c r="B887" s="2">
        <v>42681</v>
      </c>
      <c r="C887">
        <v>4.97</v>
      </c>
      <c r="D887">
        <v>3807600</v>
      </c>
    </row>
    <row r="888" spans="1:4" x14ac:dyDescent="0.3">
      <c r="A888" s="1" t="s">
        <v>8</v>
      </c>
      <c r="B888" s="2">
        <v>42688</v>
      </c>
      <c r="C888">
        <v>5.17</v>
      </c>
      <c r="D888">
        <v>5043100</v>
      </c>
    </row>
    <row r="889" spans="1:4" x14ac:dyDescent="0.3">
      <c r="A889" s="1" t="s">
        <v>8</v>
      </c>
      <c r="B889" s="2">
        <v>42695</v>
      </c>
      <c r="C889">
        <v>5.05</v>
      </c>
      <c r="D889">
        <v>1837700</v>
      </c>
    </row>
    <row r="890" spans="1:4" x14ac:dyDescent="0.3">
      <c r="A890" s="1" t="s">
        <v>8</v>
      </c>
      <c r="B890" s="2">
        <v>42702</v>
      </c>
      <c r="C890">
        <v>5.01</v>
      </c>
      <c r="D890">
        <v>977700</v>
      </c>
    </row>
    <row r="891" spans="1:4" x14ac:dyDescent="0.3">
      <c r="A891" s="1" t="s">
        <v>8</v>
      </c>
      <c r="B891" s="2">
        <v>42709</v>
      </c>
      <c r="C891">
        <v>5.0199999999999996</v>
      </c>
      <c r="D891">
        <v>1036400</v>
      </c>
    </row>
    <row r="892" spans="1:4" x14ac:dyDescent="0.3">
      <c r="A892" s="1" t="s">
        <v>8</v>
      </c>
      <c r="B892" s="2">
        <v>42716</v>
      </c>
      <c r="C892">
        <v>4.9800000000000004</v>
      </c>
      <c r="D892">
        <v>2379200</v>
      </c>
    </row>
    <row r="893" spans="1:4" x14ac:dyDescent="0.3">
      <c r="A893" s="1" t="s">
        <v>8</v>
      </c>
      <c r="B893" s="2">
        <v>42723</v>
      </c>
      <c r="C893">
        <v>4.68</v>
      </c>
      <c r="D893">
        <v>1431300</v>
      </c>
    </row>
    <row r="894" spans="1:4" x14ac:dyDescent="0.3">
      <c r="A894" s="1" t="s">
        <v>8</v>
      </c>
      <c r="B894" s="2">
        <v>42730</v>
      </c>
      <c r="C894">
        <v>4.91</v>
      </c>
      <c r="D894">
        <v>559700</v>
      </c>
    </row>
    <row r="895" spans="1:4" x14ac:dyDescent="0.3">
      <c r="A895" s="1" t="s">
        <v>8</v>
      </c>
      <c r="B895" s="2">
        <v>42737</v>
      </c>
      <c r="C895">
        <v>4.8</v>
      </c>
      <c r="D895">
        <v>340700</v>
      </c>
    </row>
    <row r="896" spans="1:4" x14ac:dyDescent="0.3">
      <c r="A896" s="1" t="s">
        <v>8</v>
      </c>
      <c r="B896" s="2">
        <v>42744</v>
      </c>
      <c r="C896">
        <v>4.6500000000000004</v>
      </c>
      <c r="D896">
        <v>770800</v>
      </c>
    </row>
    <row r="897" spans="1:4" x14ac:dyDescent="0.3">
      <c r="A897" s="1" t="s">
        <v>8</v>
      </c>
      <c r="B897" s="2">
        <v>42751</v>
      </c>
      <c r="C897">
        <v>4.6399999999999997</v>
      </c>
      <c r="D897">
        <v>917900</v>
      </c>
    </row>
    <row r="898" spans="1:4" x14ac:dyDescent="0.3">
      <c r="A898" s="1" t="s">
        <v>8</v>
      </c>
      <c r="B898" s="2">
        <v>42758</v>
      </c>
      <c r="C898">
        <v>4.6500000000000004</v>
      </c>
      <c r="D898">
        <v>1089300</v>
      </c>
    </row>
    <row r="899" spans="1:4" x14ac:dyDescent="0.3">
      <c r="A899" s="1" t="s">
        <v>8</v>
      </c>
      <c r="B899" s="2">
        <v>42765</v>
      </c>
      <c r="C899">
        <v>4.6900000000000004</v>
      </c>
      <c r="D899">
        <v>852300</v>
      </c>
    </row>
    <row r="900" spans="1:4" x14ac:dyDescent="0.3">
      <c r="A900" s="1" t="s">
        <v>8</v>
      </c>
      <c r="B900" s="2">
        <v>42772</v>
      </c>
      <c r="C900">
        <v>4.53</v>
      </c>
      <c r="D900">
        <v>1813700</v>
      </c>
    </row>
    <row r="901" spans="1:4" x14ac:dyDescent="0.3">
      <c r="A901" s="1" t="s">
        <v>8</v>
      </c>
      <c r="B901" s="2">
        <v>42779</v>
      </c>
      <c r="C901">
        <v>4.37</v>
      </c>
      <c r="D901">
        <v>2005200</v>
      </c>
    </row>
    <row r="902" spans="1:4" x14ac:dyDescent="0.3">
      <c r="A902" s="1" t="s">
        <v>8</v>
      </c>
      <c r="B902" s="2">
        <v>42786</v>
      </c>
      <c r="C902">
        <v>4.3</v>
      </c>
      <c r="D902">
        <v>481500</v>
      </c>
    </row>
    <row r="903" spans="1:4" x14ac:dyDescent="0.3">
      <c r="A903" s="1" t="s">
        <v>8</v>
      </c>
      <c r="B903" s="2">
        <v>42793</v>
      </c>
      <c r="C903">
        <v>4.1100000000000003</v>
      </c>
      <c r="D903">
        <v>821300</v>
      </c>
    </row>
    <row r="904" spans="1:4" x14ac:dyDescent="0.3">
      <c r="A904" s="1" t="s">
        <v>8</v>
      </c>
      <c r="B904" s="2">
        <v>42800</v>
      </c>
      <c r="C904">
        <v>3.95</v>
      </c>
      <c r="D904">
        <v>590100</v>
      </c>
    </row>
    <row r="905" spans="1:4" x14ac:dyDescent="0.3">
      <c r="A905" s="1" t="s">
        <v>8</v>
      </c>
      <c r="B905" s="2">
        <v>42807</v>
      </c>
      <c r="C905">
        <v>3.9</v>
      </c>
      <c r="D905">
        <v>644100</v>
      </c>
    </row>
    <row r="906" spans="1:4" x14ac:dyDescent="0.3">
      <c r="A906" s="1" t="s">
        <v>8</v>
      </c>
      <c r="B906" s="2">
        <v>42814</v>
      </c>
      <c r="C906">
        <v>3.87</v>
      </c>
      <c r="D906">
        <v>1140800</v>
      </c>
    </row>
    <row r="907" spans="1:4" x14ac:dyDescent="0.3">
      <c r="A907" s="1" t="s">
        <v>8</v>
      </c>
      <c r="B907" s="2">
        <v>42821</v>
      </c>
      <c r="C907">
        <v>3.68</v>
      </c>
      <c r="D907">
        <v>652900</v>
      </c>
    </row>
    <row r="908" spans="1:4" x14ac:dyDescent="0.3">
      <c r="A908" s="1" t="s">
        <v>8</v>
      </c>
      <c r="B908" s="2">
        <v>42828</v>
      </c>
      <c r="C908">
        <v>3.65</v>
      </c>
      <c r="D908">
        <v>1026000</v>
      </c>
    </row>
    <row r="909" spans="1:4" x14ac:dyDescent="0.3">
      <c r="A909" s="1" t="s">
        <v>8</v>
      </c>
      <c r="B909" s="2">
        <v>42835</v>
      </c>
      <c r="C909">
        <v>3.24</v>
      </c>
      <c r="D909">
        <v>989600</v>
      </c>
    </row>
    <row r="910" spans="1:4" x14ac:dyDescent="0.3">
      <c r="A910" s="1" t="s">
        <v>8</v>
      </c>
      <c r="B910" s="2">
        <v>42842</v>
      </c>
      <c r="C910">
        <v>2.8</v>
      </c>
      <c r="D910">
        <v>6218600</v>
      </c>
    </row>
    <row r="911" spans="1:4" x14ac:dyDescent="0.3">
      <c r="A911" s="1" t="s">
        <v>8</v>
      </c>
      <c r="B911" s="2">
        <v>42849</v>
      </c>
      <c r="C911">
        <v>2.88</v>
      </c>
      <c r="D911">
        <v>825100</v>
      </c>
    </row>
    <row r="912" spans="1:4" x14ac:dyDescent="0.3">
      <c r="A912" s="1" t="s">
        <v>8</v>
      </c>
      <c r="B912" s="2">
        <v>42856</v>
      </c>
      <c r="C912">
        <v>2.74</v>
      </c>
      <c r="D912">
        <v>1135800</v>
      </c>
    </row>
    <row r="913" spans="1:4" x14ac:dyDescent="0.3">
      <c r="A913" s="1" t="s">
        <v>8</v>
      </c>
      <c r="B913" s="2">
        <v>42863</v>
      </c>
      <c r="C913">
        <v>2.72</v>
      </c>
      <c r="D913">
        <v>145400</v>
      </c>
    </row>
    <row r="914" spans="1:4" x14ac:dyDescent="0.3">
      <c r="A914" s="1" t="s">
        <v>8</v>
      </c>
      <c r="B914" s="2">
        <v>42870</v>
      </c>
      <c r="C914">
        <v>2.77</v>
      </c>
      <c r="D914">
        <v>438400</v>
      </c>
    </row>
    <row r="915" spans="1:4" x14ac:dyDescent="0.3">
      <c r="A915" s="1" t="s">
        <v>8</v>
      </c>
      <c r="B915" s="2">
        <v>42877</v>
      </c>
      <c r="C915">
        <v>2.64</v>
      </c>
      <c r="D915">
        <v>924100</v>
      </c>
    </row>
    <row r="916" spans="1:4" x14ac:dyDescent="0.3">
      <c r="A916" s="1" t="s">
        <v>8</v>
      </c>
      <c r="B916" s="2">
        <v>42884</v>
      </c>
      <c r="C916">
        <v>2.64</v>
      </c>
      <c r="D916">
        <v>880500</v>
      </c>
    </row>
    <row r="917" spans="1:4" x14ac:dyDescent="0.3">
      <c r="A917" s="1" t="s">
        <v>8</v>
      </c>
      <c r="B917" s="2">
        <v>42891</v>
      </c>
      <c r="C917">
        <v>2.6</v>
      </c>
      <c r="D917">
        <v>971400</v>
      </c>
    </row>
    <row r="918" spans="1:4" x14ac:dyDescent="0.3">
      <c r="A918" s="1" t="s">
        <v>8</v>
      </c>
      <c r="B918" s="2">
        <v>42898</v>
      </c>
      <c r="C918">
        <v>2.56</v>
      </c>
      <c r="D918">
        <v>241100</v>
      </c>
    </row>
    <row r="919" spans="1:4" x14ac:dyDescent="0.3">
      <c r="A919" s="1" t="s">
        <v>8</v>
      </c>
      <c r="B919" s="2">
        <v>42905</v>
      </c>
      <c r="C919">
        <v>2.57</v>
      </c>
      <c r="D919">
        <v>770800</v>
      </c>
    </row>
    <row r="920" spans="1:4" x14ac:dyDescent="0.3">
      <c r="A920" s="1" t="s">
        <v>8</v>
      </c>
      <c r="B920" s="2">
        <v>42912</v>
      </c>
      <c r="C920">
        <v>2.5</v>
      </c>
      <c r="D920">
        <v>874100</v>
      </c>
    </row>
    <row r="921" spans="1:4" x14ac:dyDescent="0.3">
      <c r="A921" s="1" t="s">
        <v>8</v>
      </c>
      <c r="B921" s="2">
        <v>42919</v>
      </c>
      <c r="C921">
        <v>2.79</v>
      </c>
      <c r="D921">
        <v>1401700</v>
      </c>
    </row>
    <row r="922" spans="1:4" x14ac:dyDescent="0.3">
      <c r="A922" s="1" t="s">
        <v>8</v>
      </c>
      <c r="B922" s="2">
        <v>42926</v>
      </c>
      <c r="C922">
        <v>3.05</v>
      </c>
      <c r="D922">
        <v>1303100</v>
      </c>
    </row>
    <row r="923" spans="1:4" x14ac:dyDescent="0.3">
      <c r="A923" s="1" t="s">
        <v>8</v>
      </c>
      <c r="B923" s="2">
        <v>42933</v>
      </c>
      <c r="C923">
        <v>2.95</v>
      </c>
      <c r="D923">
        <v>782700</v>
      </c>
    </row>
    <row r="924" spans="1:4" x14ac:dyDescent="0.3">
      <c r="A924" s="1" t="s">
        <v>8</v>
      </c>
      <c r="B924" s="2">
        <v>42940</v>
      </c>
      <c r="C924">
        <v>2.93</v>
      </c>
      <c r="D924">
        <v>308400</v>
      </c>
    </row>
    <row r="925" spans="1:4" x14ac:dyDescent="0.3">
      <c r="A925" s="1" t="s">
        <v>8</v>
      </c>
      <c r="B925" s="2">
        <v>42947</v>
      </c>
      <c r="C925">
        <v>3.06</v>
      </c>
      <c r="D925">
        <v>463600</v>
      </c>
    </row>
    <row r="926" spans="1:4" x14ac:dyDescent="0.3">
      <c r="A926" s="1" t="s">
        <v>8</v>
      </c>
      <c r="B926" s="2">
        <v>42954</v>
      </c>
      <c r="C926">
        <v>3.08</v>
      </c>
      <c r="D926">
        <v>651200</v>
      </c>
    </row>
    <row r="927" spans="1:4" x14ac:dyDescent="0.3">
      <c r="A927" s="1" t="s">
        <v>8</v>
      </c>
      <c r="B927" s="2">
        <v>42961</v>
      </c>
      <c r="C927">
        <v>3.05</v>
      </c>
      <c r="D927">
        <v>450300</v>
      </c>
    </row>
    <row r="928" spans="1:4" x14ac:dyDescent="0.3">
      <c r="A928" s="1" t="s">
        <v>8</v>
      </c>
      <c r="B928" s="2">
        <v>42968</v>
      </c>
      <c r="C928">
        <v>2.97</v>
      </c>
      <c r="D928">
        <v>304900</v>
      </c>
    </row>
    <row r="929" spans="1:4" x14ac:dyDescent="0.3">
      <c r="A929" s="1" t="s">
        <v>8</v>
      </c>
      <c r="B929" s="2">
        <v>42975</v>
      </c>
      <c r="C929">
        <v>2.9</v>
      </c>
      <c r="D929">
        <v>5782800</v>
      </c>
    </row>
    <row r="930" spans="1:4" x14ac:dyDescent="0.3">
      <c r="A930" s="1" t="s">
        <v>8</v>
      </c>
      <c r="B930" s="2">
        <v>42982</v>
      </c>
      <c r="C930">
        <v>3.05</v>
      </c>
      <c r="D930">
        <v>914000</v>
      </c>
    </row>
    <row r="931" spans="1:4" x14ac:dyDescent="0.3">
      <c r="A931" s="1" t="s">
        <v>8</v>
      </c>
      <c r="B931" s="2">
        <v>42989</v>
      </c>
      <c r="C931">
        <v>3.12</v>
      </c>
      <c r="D931">
        <v>592000</v>
      </c>
    </row>
    <row r="932" spans="1:4" x14ac:dyDescent="0.3">
      <c r="A932" s="1" t="s">
        <v>8</v>
      </c>
      <c r="B932" s="2">
        <v>42996</v>
      </c>
      <c r="C932">
        <v>3.01</v>
      </c>
      <c r="D932">
        <v>539000</v>
      </c>
    </row>
    <row r="933" spans="1:4" x14ac:dyDescent="0.3">
      <c r="A933" s="1" t="s">
        <v>8</v>
      </c>
      <c r="B933" s="2">
        <v>43003</v>
      </c>
      <c r="C933">
        <v>3.06</v>
      </c>
      <c r="D933">
        <v>569800</v>
      </c>
    </row>
    <row r="934" spans="1:4" x14ac:dyDescent="0.3">
      <c r="A934" s="1" t="s">
        <v>8</v>
      </c>
      <c r="B934" s="2">
        <v>43010</v>
      </c>
      <c r="C934">
        <v>2.98</v>
      </c>
      <c r="D934">
        <v>285200</v>
      </c>
    </row>
    <row r="935" spans="1:4" x14ac:dyDescent="0.3">
      <c r="A935" s="1" t="s">
        <v>8</v>
      </c>
      <c r="B935" s="2">
        <v>43017</v>
      </c>
      <c r="C935">
        <v>3</v>
      </c>
      <c r="D935">
        <v>698800</v>
      </c>
    </row>
    <row r="936" spans="1:4" x14ac:dyDescent="0.3">
      <c r="A936" s="1" t="s">
        <v>8</v>
      </c>
      <c r="B936" s="2">
        <v>43024</v>
      </c>
      <c r="C936">
        <v>2.98</v>
      </c>
      <c r="D936">
        <v>944100</v>
      </c>
    </row>
    <row r="937" spans="1:4" x14ac:dyDescent="0.3">
      <c r="A937" s="1" t="s">
        <v>8</v>
      </c>
      <c r="B937" s="2">
        <v>43031</v>
      </c>
      <c r="C937">
        <v>2.93</v>
      </c>
      <c r="D937">
        <v>835200</v>
      </c>
    </row>
    <row r="938" spans="1:4" x14ac:dyDescent="0.3">
      <c r="A938" s="1" t="s">
        <v>8</v>
      </c>
      <c r="B938" s="2">
        <v>43038</v>
      </c>
      <c r="C938">
        <v>2.94</v>
      </c>
      <c r="D938">
        <v>280100</v>
      </c>
    </row>
    <row r="939" spans="1:4" x14ac:dyDescent="0.3">
      <c r="A939" s="1" t="s">
        <v>8</v>
      </c>
      <c r="B939" s="2">
        <v>43045</v>
      </c>
      <c r="C939">
        <v>2.91</v>
      </c>
      <c r="D939">
        <v>314200</v>
      </c>
    </row>
    <row r="940" spans="1:4" x14ac:dyDescent="0.3">
      <c r="A940" s="1" t="s">
        <v>8</v>
      </c>
      <c r="B940" s="2">
        <v>43052</v>
      </c>
      <c r="C940">
        <v>2.84</v>
      </c>
      <c r="D940">
        <v>494100</v>
      </c>
    </row>
    <row r="941" spans="1:4" x14ac:dyDescent="0.3">
      <c r="A941" s="1" t="s">
        <v>8</v>
      </c>
      <c r="B941" s="2">
        <v>43059</v>
      </c>
      <c r="C941">
        <v>2.82</v>
      </c>
      <c r="D941">
        <v>561100</v>
      </c>
    </row>
    <row r="942" spans="1:4" x14ac:dyDescent="0.3">
      <c r="A942" s="1" t="s">
        <v>8</v>
      </c>
      <c r="B942" s="2">
        <v>43066</v>
      </c>
      <c r="C942">
        <v>2.78</v>
      </c>
      <c r="D942">
        <v>574500</v>
      </c>
    </row>
    <row r="943" spans="1:4" x14ac:dyDescent="0.3">
      <c r="A943" s="1" t="s">
        <v>8</v>
      </c>
      <c r="B943" s="2">
        <v>43073</v>
      </c>
      <c r="C943">
        <v>2.85</v>
      </c>
      <c r="D943">
        <v>600200</v>
      </c>
    </row>
    <row r="944" spans="1:4" x14ac:dyDescent="0.3">
      <c r="A944" s="1" t="s">
        <v>8</v>
      </c>
      <c r="B944" s="2">
        <v>43080</v>
      </c>
      <c r="C944">
        <v>2.81</v>
      </c>
      <c r="D944">
        <v>399000</v>
      </c>
    </row>
    <row r="945" spans="1:4" x14ac:dyDescent="0.3">
      <c r="A945" s="1" t="s">
        <v>8</v>
      </c>
      <c r="B945" s="2">
        <v>43087</v>
      </c>
      <c r="C945">
        <v>2.78</v>
      </c>
      <c r="D945">
        <v>652900</v>
      </c>
    </row>
    <row r="946" spans="1:4" x14ac:dyDescent="0.3">
      <c r="A946" s="1" t="s">
        <v>8</v>
      </c>
      <c r="B946" s="2">
        <v>43094</v>
      </c>
      <c r="C946">
        <v>2.7</v>
      </c>
      <c r="D946">
        <v>1419100</v>
      </c>
    </row>
    <row r="947" spans="1:4" x14ac:dyDescent="0.3">
      <c r="A947" s="1" t="s">
        <v>8</v>
      </c>
      <c r="B947" s="2">
        <v>43101</v>
      </c>
      <c r="C947">
        <v>2.75</v>
      </c>
      <c r="D947">
        <v>332900</v>
      </c>
    </row>
    <row r="948" spans="1:4" x14ac:dyDescent="0.3">
      <c r="A948" s="1" t="s">
        <v>8</v>
      </c>
      <c r="B948" s="2">
        <v>43108</v>
      </c>
      <c r="C948">
        <v>2.79</v>
      </c>
      <c r="D948">
        <v>279900</v>
      </c>
    </row>
    <row r="949" spans="1:4" x14ac:dyDescent="0.3">
      <c r="A949" s="1" t="s">
        <v>8</v>
      </c>
      <c r="B949" s="2">
        <v>43115</v>
      </c>
      <c r="C949">
        <v>3</v>
      </c>
      <c r="D949">
        <v>1337800</v>
      </c>
    </row>
    <row r="950" spans="1:4" x14ac:dyDescent="0.3">
      <c r="A950" s="1" t="s">
        <v>8</v>
      </c>
      <c r="B950" s="2">
        <v>43122</v>
      </c>
      <c r="C950">
        <v>3.08</v>
      </c>
      <c r="D950">
        <v>5971100</v>
      </c>
    </row>
    <row r="951" spans="1:4" x14ac:dyDescent="0.3">
      <c r="A951" s="1" t="s">
        <v>8</v>
      </c>
      <c r="B951" s="2">
        <v>43129</v>
      </c>
      <c r="C951">
        <v>2.99</v>
      </c>
      <c r="D951">
        <v>1925300</v>
      </c>
    </row>
    <row r="952" spans="1:4" x14ac:dyDescent="0.3">
      <c r="A952" s="1" t="s">
        <v>8</v>
      </c>
      <c r="B952" s="2">
        <v>43136</v>
      </c>
      <c r="C952">
        <v>2.83</v>
      </c>
      <c r="D952">
        <v>1441900</v>
      </c>
    </row>
    <row r="953" spans="1:4" x14ac:dyDescent="0.3">
      <c r="A953" s="1" t="s">
        <v>8</v>
      </c>
      <c r="B953" s="2">
        <v>43143</v>
      </c>
      <c r="C953">
        <v>2.91</v>
      </c>
      <c r="D953">
        <v>535200</v>
      </c>
    </row>
    <row r="954" spans="1:4" x14ac:dyDescent="0.3">
      <c r="A954" s="1" t="s">
        <v>8</v>
      </c>
      <c r="B954" s="2">
        <v>43150</v>
      </c>
      <c r="C954">
        <v>2.89</v>
      </c>
      <c r="D954">
        <v>316500</v>
      </c>
    </row>
    <row r="955" spans="1:4" x14ac:dyDescent="0.3">
      <c r="A955" s="1" t="s">
        <v>8</v>
      </c>
      <c r="B955" s="2">
        <v>43157</v>
      </c>
      <c r="C955">
        <v>2.84</v>
      </c>
      <c r="D955">
        <v>382100</v>
      </c>
    </row>
    <row r="956" spans="1:4" x14ac:dyDescent="0.3">
      <c r="A956" s="1" t="s">
        <v>8</v>
      </c>
      <c r="B956" s="2">
        <v>43164</v>
      </c>
      <c r="C956">
        <v>2.86</v>
      </c>
      <c r="D956">
        <v>454000</v>
      </c>
    </row>
    <row r="957" spans="1:4" x14ac:dyDescent="0.3">
      <c r="A957" s="1" t="s">
        <v>8</v>
      </c>
      <c r="B957" s="2">
        <v>43171</v>
      </c>
      <c r="C957">
        <v>2.87</v>
      </c>
      <c r="D957">
        <v>869500</v>
      </c>
    </row>
    <row r="958" spans="1:4" x14ac:dyDescent="0.3">
      <c r="A958" s="1" t="s">
        <v>8</v>
      </c>
      <c r="B958" s="2">
        <v>43178</v>
      </c>
      <c r="C958">
        <v>2.86</v>
      </c>
      <c r="D958">
        <v>446800</v>
      </c>
    </row>
    <row r="959" spans="1:4" x14ac:dyDescent="0.3">
      <c r="A959" s="1" t="s">
        <v>8</v>
      </c>
      <c r="B959" s="2">
        <v>43185</v>
      </c>
      <c r="C959">
        <v>2.84</v>
      </c>
      <c r="D959">
        <v>706600</v>
      </c>
    </row>
    <row r="960" spans="1:4" x14ac:dyDescent="0.3">
      <c r="A960" s="1" t="s">
        <v>8</v>
      </c>
      <c r="B960" s="2">
        <v>43192</v>
      </c>
      <c r="C960">
        <v>2.81</v>
      </c>
      <c r="D960">
        <v>737500</v>
      </c>
    </row>
    <row r="961" spans="1:4" x14ac:dyDescent="0.3">
      <c r="A961" s="1" t="s">
        <v>8</v>
      </c>
      <c r="B961" s="2">
        <v>43199</v>
      </c>
      <c r="C961">
        <v>2.65</v>
      </c>
      <c r="D961">
        <v>1572700</v>
      </c>
    </row>
    <row r="962" spans="1:4" x14ac:dyDescent="0.3">
      <c r="A962" s="1" t="s">
        <v>8</v>
      </c>
      <c r="B962" s="2">
        <v>43206</v>
      </c>
      <c r="C962">
        <v>2.63</v>
      </c>
      <c r="D962">
        <v>259400</v>
      </c>
    </row>
    <row r="963" spans="1:4" x14ac:dyDescent="0.3">
      <c r="A963" s="1" t="s">
        <v>8</v>
      </c>
      <c r="B963" s="2">
        <v>43213</v>
      </c>
      <c r="C963">
        <v>2.71</v>
      </c>
      <c r="D963">
        <v>461300</v>
      </c>
    </row>
    <row r="964" spans="1:4" x14ac:dyDescent="0.3">
      <c r="A964" s="1" t="s">
        <v>8</v>
      </c>
      <c r="B964" s="2">
        <v>43220</v>
      </c>
      <c r="C964">
        <v>2.75</v>
      </c>
      <c r="D964">
        <v>151500</v>
      </c>
    </row>
    <row r="965" spans="1:4" x14ac:dyDescent="0.3">
      <c r="A965" s="1" t="s">
        <v>8</v>
      </c>
      <c r="B965" s="2">
        <v>43227</v>
      </c>
      <c r="C965">
        <v>2.75</v>
      </c>
      <c r="D965">
        <v>192000</v>
      </c>
    </row>
    <row r="966" spans="1:4" x14ac:dyDescent="0.3">
      <c r="A966" s="1" t="s">
        <v>8</v>
      </c>
      <c r="B966" s="2">
        <v>43234</v>
      </c>
      <c r="C966">
        <v>2.72</v>
      </c>
      <c r="D966">
        <v>189900</v>
      </c>
    </row>
    <row r="967" spans="1:4" x14ac:dyDescent="0.3">
      <c r="A967" s="1" t="s">
        <v>8</v>
      </c>
      <c r="B967" s="2">
        <v>43241</v>
      </c>
      <c r="C967">
        <v>2.71</v>
      </c>
      <c r="D967">
        <v>368600</v>
      </c>
    </row>
    <row r="968" spans="1:4" x14ac:dyDescent="0.3">
      <c r="A968" s="1" t="s">
        <v>8</v>
      </c>
      <c r="B968" s="2">
        <v>43248</v>
      </c>
      <c r="C968">
        <v>2.7</v>
      </c>
      <c r="D968">
        <v>219900</v>
      </c>
    </row>
    <row r="969" spans="1:4" x14ac:dyDescent="0.3">
      <c r="A969" s="1" t="s">
        <v>8</v>
      </c>
      <c r="B969" s="2">
        <v>43255</v>
      </c>
      <c r="C969">
        <v>2.67</v>
      </c>
      <c r="D969">
        <v>327200</v>
      </c>
    </row>
    <row r="970" spans="1:4" x14ac:dyDescent="0.3">
      <c r="A970" s="1" t="s">
        <v>8</v>
      </c>
      <c r="B970" s="2">
        <v>43262</v>
      </c>
      <c r="C970">
        <v>2.66</v>
      </c>
      <c r="D970">
        <v>88700</v>
      </c>
    </row>
    <row r="971" spans="1:4" x14ac:dyDescent="0.3">
      <c r="A971" s="1" t="s">
        <v>8</v>
      </c>
      <c r="B971" s="2">
        <v>43269</v>
      </c>
      <c r="C971">
        <v>2.66</v>
      </c>
      <c r="D971">
        <v>177300</v>
      </c>
    </row>
    <row r="972" spans="1:4" x14ac:dyDescent="0.3">
      <c r="A972" s="1" t="s">
        <v>8</v>
      </c>
      <c r="B972" s="2">
        <v>43276</v>
      </c>
      <c r="C972">
        <v>2.94</v>
      </c>
      <c r="D972">
        <v>1377800</v>
      </c>
    </row>
    <row r="973" spans="1:4" x14ac:dyDescent="0.3">
      <c r="A973" s="1" t="s">
        <v>8</v>
      </c>
      <c r="B973" s="2">
        <v>43283</v>
      </c>
      <c r="C973">
        <v>2.84</v>
      </c>
      <c r="D973">
        <v>1485500</v>
      </c>
    </row>
    <row r="974" spans="1:4" x14ac:dyDescent="0.3">
      <c r="A974" s="1" t="s">
        <v>8</v>
      </c>
      <c r="B974" s="2">
        <v>43290</v>
      </c>
      <c r="C974">
        <v>2.86</v>
      </c>
      <c r="D974">
        <v>433800</v>
      </c>
    </row>
    <row r="975" spans="1:4" x14ac:dyDescent="0.3">
      <c r="A975" s="1" t="s">
        <v>8</v>
      </c>
      <c r="B975" s="2">
        <v>43297</v>
      </c>
      <c r="C975">
        <v>2.99</v>
      </c>
      <c r="D975">
        <v>1755700</v>
      </c>
    </row>
    <row r="976" spans="1:4" x14ac:dyDescent="0.3">
      <c r="A976" s="1" t="s">
        <v>8</v>
      </c>
      <c r="B976" s="2">
        <v>43304</v>
      </c>
      <c r="C976">
        <v>2.92</v>
      </c>
      <c r="D976">
        <v>393700</v>
      </c>
    </row>
    <row r="977" spans="1:4" x14ac:dyDescent="0.3">
      <c r="A977" s="1" t="s">
        <v>8</v>
      </c>
      <c r="B977" s="2">
        <v>43311</v>
      </c>
      <c r="C977">
        <v>2.86</v>
      </c>
      <c r="D977">
        <v>173900</v>
      </c>
    </row>
    <row r="978" spans="1:4" x14ac:dyDescent="0.3">
      <c r="A978" s="1" t="s">
        <v>8</v>
      </c>
      <c r="B978" s="2">
        <v>43318</v>
      </c>
      <c r="C978">
        <v>2.75</v>
      </c>
      <c r="D978">
        <v>658500</v>
      </c>
    </row>
    <row r="979" spans="1:4" x14ac:dyDescent="0.3">
      <c r="A979" s="1" t="s">
        <v>8</v>
      </c>
      <c r="B979" s="2">
        <v>43325</v>
      </c>
      <c r="C979">
        <v>2.73</v>
      </c>
      <c r="D979">
        <v>132400</v>
      </c>
    </row>
    <row r="980" spans="1:4" x14ac:dyDescent="0.3">
      <c r="A980" s="1" t="s">
        <v>8</v>
      </c>
      <c r="B980" s="2">
        <v>43332</v>
      </c>
      <c r="C980">
        <v>2.72</v>
      </c>
      <c r="D980">
        <v>351000</v>
      </c>
    </row>
    <row r="981" spans="1:4" x14ac:dyDescent="0.3">
      <c r="A981" s="1" t="s">
        <v>8</v>
      </c>
      <c r="B981" s="2">
        <v>43339</v>
      </c>
      <c r="C981">
        <v>2.74</v>
      </c>
      <c r="D981">
        <v>123200</v>
      </c>
    </row>
    <row r="982" spans="1:4" x14ac:dyDescent="0.3">
      <c r="A982" s="1" t="s">
        <v>8</v>
      </c>
      <c r="B982" s="2">
        <v>43346</v>
      </c>
      <c r="C982">
        <v>2.75</v>
      </c>
      <c r="D982">
        <v>127000</v>
      </c>
    </row>
    <row r="983" spans="1:4" x14ac:dyDescent="0.3">
      <c r="A983" s="1" t="s">
        <v>8</v>
      </c>
      <c r="B983" s="2">
        <v>43353</v>
      </c>
      <c r="C983">
        <v>2.75</v>
      </c>
      <c r="D983">
        <v>339100</v>
      </c>
    </row>
    <row r="984" spans="1:4" x14ac:dyDescent="0.3">
      <c r="A984" s="1" t="s">
        <v>8</v>
      </c>
      <c r="B984" s="2">
        <v>43360</v>
      </c>
      <c r="C984">
        <v>2.8</v>
      </c>
      <c r="D984">
        <v>503200</v>
      </c>
    </row>
    <row r="985" spans="1:4" x14ac:dyDescent="0.3">
      <c r="A985" s="1" t="s">
        <v>8</v>
      </c>
      <c r="B985" s="2">
        <v>43367</v>
      </c>
      <c r="C985">
        <v>2.76</v>
      </c>
      <c r="D985">
        <v>611400</v>
      </c>
    </row>
    <row r="986" spans="1:4" x14ac:dyDescent="0.3">
      <c r="A986" s="1" t="s">
        <v>8</v>
      </c>
      <c r="B986" s="2">
        <v>43374</v>
      </c>
      <c r="C986">
        <v>2.76</v>
      </c>
      <c r="D986">
        <v>245700</v>
      </c>
    </row>
    <row r="987" spans="1:4" x14ac:dyDescent="0.3">
      <c r="A987" s="1" t="s">
        <v>8</v>
      </c>
      <c r="B987" s="2">
        <v>43381</v>
      </c>
      <c r="C987">
        <v>2.73</v>
      </c>
      <c r="D987">
        <v>316400</v>
      </c>
    </row>
    <row r="988" spans="1:4" x14ac:dyDescent="0.3">
      <c r="A988" s="1" t="s">
        <v>8</v>
      </c>
      <c r="B988" s="2">
        <v>43388</v>
      </c>
      <c r="C988">
        <v>2.7</v>
      </c>
      <c r="D988">
        <v>451900</v>
      </c>
    </row>
    <row r="989" spans="1:4" x14ac:dyDescent="0.3">
      <c r="A989" s="1" t="s">
        <v>8</v>
      </c>
      <c r="B989" s="2">
        <v>43395</v>
      </c>
      <c r="C989">
        <v>2.7</v>
      </c>
      <c r="D989">
        <v>390000</v>
      </c>
    </row>
    <row r="990" spans="1:4" x14ac:dyDescent="0.3">
      <c r="A990" s="1" t="s">
        <v>8</v>
      </c>
      <c r="B990" s="2">
        <v>43402</v>
      </c>
      <c r="C990">
        <v>2.68</v>
      </c>
      <c r="D990">
        <v>279400</v>
      </c>
    </row>
    <row r="991" spans="1:4" x14ac:dyDescent="0.3">
      <c r="A991" s="1" t="s">
        <v>8</v>
      </c>
      <c r="B991" s="2">
        <v>43409</v>
      </c>
      <c r="C991">
        <v>2.7</v>
      </c>
      <c r="D991">
        <v>223900</v>
      </c>
    </row>
    <row r="992" spans="1:4" x14ac:dyDescent="0.3">
      <c r="A992" s="1" t="s">
        <v>8</v>
      </c>
      <c r="B992" s="2">
        <v>43416</v>
      </c>
      <c r="C992">
        <v>2.75</v>
      </c>
      <c r="D992">
        <v>1147300</v>
      </c>
    </row>
    <row r="993" spans="1:4" x14ac:dyDescent="0.3">
      <c r="A993" s="1" t="s">
        <v>8</v>
      </c>
      <c r="B993" s="2">
        <v>43423</v>
      </c>
      <c r="C993">
        <v>2.73</v>
      </c>
      <c r="D993">
        <v>318200</v>
      </c>
    </row>
    <row r="994" spans="1:4" x14ac:dyDescent="0.3">
      <c r="A994" s="1" t="s">
        <v>8</v>
      </c>
      <c r="B994" s="2">
        <v>43430</v>
      </c>
      <c r="C994">
        <v>2.7349999999999999</v>
      </c>
      <c r="D994">
        <v>239700</v>
      </c>
    </row>
    <row r="995" spans="1:4" x14ac:dyDescent="0.3">
      <c r="A995" s="1" t="s">
        <v>8</v>
      </c>
      <c r="B995" s="2">
        <v>43437</v>
      </c>
      <c r="C995">
        <v>2.7349999999999999</v>
      </c>
      <c r="D995">
        <v>430700</v>
      </c>
    </row>
    <row r="996" spans="1:4" x14ac:dyDescent="0.3">
      <c r="A996" s="1" t="s">
        <v>8</v>
      </c>
      <c r="B996" s="2">
        <v>43444</v>
      </c>
      <c r="C996">
        <v>2.7450000000000001</v>
      </c>
      <c r="D996">
        <v>159000</v>
      </c>
    </row>
    <row r="997" spans="1:4" x14ac:dyDescent="0.3">
      <c r="A997" s="1" t="s">
        <v>8</v>
      </c>
      <c r="B997" s="2">
        <v>43451</v>
      </c>
      <c r="C997">
        <v>2.72</v>
      </c>
      <c r="D997">
        <v>310200</v>
      </c>
    </row>
    <row r="998" spans="1:4" x14ac:dyDescent="0.3">
      <c r="A998" s="1" t="s">
        <v>8</v>
      </c>
      <c r="B998" s="2">
        <v>43458</v>
      </c>
      <c r="C998">
        <v>2.73</v>
      </c>
      <c r="D998">
        <v>246300</v>
      </c>
    </row>
    <row r="999" spans="1:4" x14ac:dyDescent="0.3">
      <c r="A999" s="1" t="s">
        <v>8</v>
      </c>
      <c r="B999" s="2">
        <v>43465</v>
      </c>
      <c r="C999">
        <v>2.7349999999999999</v>
      </c>
      <c r="D999">
        <v>17200</v>
      </c>
    </row>
    <row r="1000" spans="1:4" x14ac:dyDescent="0.3">
      <c r="A1000" s="1" t="s">
        <v>8</v>
      </c>
      <c r="B1000" s="2">
        <v>43472</v>
      </c>
      <c r="C1000">
        <v>2.79</v>
      </c>
      <c r="D1000">
        <v>217300</v>
      </c>
    </row>
    <row r="1001" spans="1:4" x14ac:dyDescent="0.3">
      <c r="A1001" s="1" t="s">
        <v>8</v>
      </c>
      <c r="B1001" s="2">
        <v>43479</v>
      </c>
      <c r="C1001">
        <v>2.92</v>
      </c>
      <c r="D1001">
        <v>1461800</v>
      </c>
    </row>
    <row r="1002" spans="1:4" x14ac:dyDescent="0.3">
      <c r="A1002" s="1" t="s">
        <v>8</v>
      </c>
      <c r="B1002" s="2">
        <v>43486</v>
      </c>
      <c r="C1002">
        <v>3</v>
      </c>
      <c r="D1002">
        <v>272400</v>
      </c>
    </row>
    <row r="1003" spans="1:4" x14ac:dyDescent="0.3">
      <c r="A1003" s="1" t="s">
        <v>8</v>
      </c>
      <c r="B1003" s="2">
        <v>43493</v>
      </c>
      <c r="C1003">
        <v>2.9449999999999998</v>
      </c>
      <c r="D1003">
        <v>923700</v>
      </c>
    </row>
    <row r="1004" spans="1:4" x14ac:dyDescent="0.3">
      <c r="A1004" s="1" t="s">
        <v>8</v>
      </c>
      <c r="B1004" s="2">
        <v>43500</v>
      </c>
      <c r="C1004">
        <v>2.895</v>
      </c>
      <c r="D1004">
        <v>110100</v>
      </c>
    </row>
    <row r="1005" spans="1:4" x14ac:dyDescent="0.3">
      <c r="A1005" s="1" t="s">
        <v>8</v>
      </c>
      <c r="B1005" s="2">
        <v>43507</v>
      </c>
      <c r="C1005">
        <v>2.97</v>
      </c>
      <c r="D1005">
        <v>705300</v>
      </c>
    </row>
    <row r="1006" spans="1:4" x14ac:dyDescent="0.3">
      <c r="A1006" s="1" t="s">
        <v>8</v>
      </c>
      <c r="B1006" s="2">
        <v>43514</v>
      </c>
      <c r="C1006">
        <v>2.9550000000000001</v>
      </c>
      <c r="D1006">
        <v>152100</v>
      </c>
    </row>
    <row r="1007" spans="1:4" x14ac:dyDescent="0.3">
      <c r="A1007" s="1" t="s">
        <v>8</v>
      </c>
      <c r="B1007" s="2">
        <v>43521</v>
      </c>
      <c r="C1007">
        <v>2.9750000000000001</v>
      </c>
      <c r="D1007">
        <v>212000</v>
      </c>
    </row>
    <row r="1008" spans="1:4" x14ac:dyDescent="0.3">
      <c r="A1008" s="1" t="s">
        <v>8</v>
      </c>
      <c r="B1008" s="2">
        <v>43528</v>
      </c>
      <c r="C1008">
        <v>3.07</v>
      </c>
      <c r="D1008">
        <v>752000</v>
      </c>
    </row>
    <row r="1009" spans="1:4" x14ac:dyDescent="0.3">
      <c r="A1009" s="1" t="s">
        <v>8</v>
      </c>
      <c r="B1009" s="2">
        <v>43535</v>
      </c>
      <c r="C1009">
        <v>3.25</v>
      </c>
      <c r="D1009">
        <v>3718800</v>
      </c>
    </row>
    <row r="1010" spans="1:4" x14ac:dyDescent="0.3">
      <c r="A1010" s="1" t="s">
        <v>8</v>
      </c>
      <c r="B1010" s="2">
        <v>43542</v>
      </c>
      <c r="C1010">
        <v>3.46</v>
      </c>
      <c r="D1010">
        <v>1977700</v>
      </c>
    </row>
    <row r="1011" spans="1:4" x14ac:dyDescent="0.3">
      <c r="A1011" s="1" t="s">
        <v>8</v>
      </c>
      <c r="B1011" s="2">
        <v>43549</v>
      </c>
      <c r="C1011">
        <v>3.4249999999999998</v>
      </c>
      <c r="D1011">
        <v>1466000</v>
      </c>
    </row>
    <row r="1012" spans="1:4" x14ac:dyDescent="0.3">
      <c r="A1012" s="1" t="s">
        <v>8</v>
      </c>
      <c r="B1012" s="2">
        <v>43556</v>
      </c>
      <c r="C1012">
        <v>3.4950000000000001</v>
      </c>
      <c r="D1012">
        <v>960200</v>
      </c>
    </row>
    <row r="1013" spans="1:4" x14ac:dyDescent="0.3">
      <c r="A1013" s="1" t="s">
        <v>8</v>
      </c>
      <c r="B1013" s="2">
        <v>43563</v>
      </c>
      <c r="C1013">
        <v>3.56</v>
      </c>
      <c r="D1013">
        <v>816000</v>
      </c>
    </row>
    <row r="1014" spans="1:4" x14ac:dyDescent="0.3">
      <c r="A1014" s="1" t="s">
        <v>8</v>
      </c>
      <c r="B1014" s="2">
        <v>43570</v>
      </c>
      <c r="C1014">
        <v>3.9849999999999999</v>
      </c>
      <c r="D1014">
        <v>1755200</v>
      </c>
    </row>
    <row r="1015" spans="1:4" x14ac:dyDescent="0.3">
      <c r="A1015" s="1" t="s">
        <v>8</v>
      </c>
      <c r="B1015" s="2">
        <v>43577</v>
      </c>
      <c r="C1015">
        <v>3.76</v>
      </c>
      <c r="D1015">
        <v>4969400</v>
      </c>
    </row>
    <row r="1016" spans="1:4" x14ac:dyDescent="0.3">
      <c r="A1016" s="1" t="s">
        <v>8</v>
      </c>
      <c r="B1016" s="2">
        <v>43584</v>
      </c>
      <c r="C1016">
        <v>4.0739999999999998</v>
      </c>
      <c r="D1016">
        <v>1776700</v>
      </c>
    </row>
    <row r="1017" spans="1:4" x14ac:dyDescent="0.3">
      <c r="A1017" s="1" t="s">
        <v>8</v>
      </c>
      <c r="B1017" s="2">
        <v>43591</v>
      </c>
      <c r="C1017">
        <v>3.8180000000000001</v>
      </c>
      <c r="D1017">
        <v>668400</v>
      </c>
    </row>
    <row r="1018" spans="1:4" x14ac:dyDescent="0.3">
      <c r="A1018" s="1" t="s">
        <v>8</v>
      </c>
      <c r="B1018" s="2">
        <v>43598</v>
      </c>
      <c r="C1018">
        <v>3.6619999999999999</v>
      </c>
      <c r="D1018">
        <v>366100</v>
      </c>
    </row>
    <row r="1019" spans="1:4" x14ac:dyDescent="0.3">
      <c r="A1019" s="1" t="s">
        <v>8</v>
      </c>
      <c r="B1019" s="2">
        <v>43605</v>
      </c>
      <c r="C1019">
        <v>3.6880000000000002</v>
      </c>
      <c r="D1019">
        <v>920900</v>
      </c>
    </row>
    <row r="1020" spans="1:4" x14ac:dyDescent="0.3">
      <c r="A1020" s="1" t="s">
        <v>8</v>
      </c>
      <c r="B1020" s="2">
        <v>43612</v>
      </c>
      <c r="C1020">
        <v>3.802</v>
      </c>
      <c r="D1020">
        <v>236500</v>
      </c>
    </row>
    <row r="1021" spans="1:4" x14ac:dyDescent="0.3">
      <c r="A1021" s="1" t="s">
        <v>8</v>
      </c>
      <c r="B1021" s="2">
        <v>43619</v>
      </c>
      <c r="C1021">
        <v>3.8679999999999999</v>
      </c>
      <c r="D1021">
        <v>634600</v>
      </c>
    </row>
    <row r="1022" spans="1:4" x14ac:dyDescent="0.3">
      <c r="A1022" s="1" t="s">
        <v>8</v>
      </c>
      <c r="B1022" s="2">
        <v>43626</v>
      </c>
      <c r="C1022">
        <v>4</v>
      </c>
      <c r="D1022">
        <v>357300</v>
      </c>
    </row>
    <row r="1023" spans="1:4" x14ac:dyDescent="0.3">
      <c r="A1023" s="1" t="s">
        <v>8</v>
      </c>
      <c r="B1023" s="2">
        <v>43633</v>
      </c>
      <c r="C1023">
        <v>3.9660000000000002</v>
      </c>
      <c r="D1023">
        <v>944500</v>
      </c>
    </row>
    <row r="1024" spans="1:4" x14ac:dyDescent="0.3">
      <c r="A1024" s="1" t="s">
        <v>8</v>
      </c>
      <c r="B1024" s="2">
        <v>43640</v>
      </c>
      <c r="C1024">
        <v>4.024</v>
      </c>
      <c r="D1024">
        <v>440500</v>
      </c>
    </row>
    <row r="1025" spans="1:4" x14ac:dyDescent="0.3">
      <c r="A1025" s="1" t="s">
        <v>8</v>
      </c>
      <c r="B1025" s="2">
        <v>43647</v>
      </c>
      <c r="C1025">
        <v>3.9940000000000002</v>
      </c>
      <c r="D1025">
        <v>341200</v>
      </c>
    </row>
    <row r="1026" spans="1:4" x14ac:dyDescent="0.3">
      <c r="A1026" s="1" t="s">
        <v>8</v>
      </c>
      <c r="B1026" s="2">
        <v>43654</v>
      </c>
      <c r="C1026">
        <v>3.9780000000000002</v>
      </c>
      <c r="D1026">
        <v>405700</v>
      </c>
    </row>
    <row r="1027" spans="1:4" x14ac:dyDescent="0.3">
      <c r="A1027" s="1" t="s">
        <v>8</v>
      </c>
      <c r="B1027" s="2">
        <v>43661</v>
      </c>
      <c r="C1027">
        <v>4.0620000000000003</v>
      </c>
      <c r="D1027">
        <v>644100</v>
      </c>
    </row>
    <row r="1028" spans="1:4" x14ac:dyDescent="0.3">
      <c r="A1028" s="1" t="s">
        <v>8</v>
      </c>
      <c r="B1028" s="2">
        <v>43668</v>
      </c>
      <c r="C1028">
        <v>3.992</v>
      </c>
      <c r="D1028">
        <v>422400</v>
      </c>
    </row>
    <row r="1029" spans="1:4" x14ac:dyDescent="0.3">
      <c r="A1029" s="1" t="s">
        <v>8</v>
      </c>
      <c r="B1029" s="2">
        <v>43675</v>
      </c>
      <c r="C1029">
        <v>4.032</v>
      </c>
      <c r="D1029">
        <v>312700</v>
      </c>
    </row>
    <row r="1030" spans="1:4" x14ac:dyDescent="0.3">
      <c r="A1030" s="1" t="s">
        <v>8</v>
      </c>
      <c r="B1030" s="2">
        <v>43682</v>
      </c>
      <c r="C1030">
        <v>4.0279999999999996</v>
      </c>
      <c r="D1030">
        <v>143300</v>
      </c>
    </row>
    <row r="1031" spans="1:4" x14ac:dyDescent="0.3">
      <c r="A1031" s="1" t="s">
        <v>8</v>
      </c>
      <c r="B1031" s="2">
        <v>43689</v>
      </c>
      <c r="C1031">
        <v>3.984</v>
      </c>
      <c r="D1031">
        <v>641000</v>
      </c>
    </row>
    <row r="1032" spans="1:4" x14ac:dyDescent="0.3">
      <c r="A1032" s="1" t="s">
        <v>8</v>
      </c>
      <c r="B1032" s="2">
        <v>43696</v>
      </c>
      <c r="C1032">
        <v>3.97</v>
      </c>
      <c r="D1032">
        <v>170700</v>
      </c>
    </row>
    <row r="1033" spans="1:4" x14ac:dyDescent="0.3">
      <c r="A1033" s="1" t="s">
        <v>8</v>
      </c>
      <c r="B1033" s="2">
        <v>43703</v>
      </c>
      <c r="C1033">
        <v>3.972</v>
      </c>
      <c r="D1033">
        <v>381400</v>
      </c>
    </row>
    <row r="1034" spans="1:4" x14ac:dyDescent="0.3">
      <c r="A1034" s="1" t="s">
        <v>8</v>
      </c>
      <c r="B1034" s="2">
        <v>43710</v>
      </c>
      <c r="C1034">
        <v>3.9860000000000002</v>
      </c>
      <c r="D1034">
        <v>211100</v>
      </c>
    </row>
    <row r="1035" spans="1:4" x14ac:dyDescent="0.3">
      <c r="A1035" s="1" t="s">
        <v>8</v>
      </c>
      <c r="B1035" s="2">
        <v>43717</v>
      </c>
      <c r="C1035">
        <v>3.9319999999999999</v>
      </c>
      <c r="D1035">
        <v>322800</v>
      </c>
    </row>
    <row r="1036" spans="1:4" x14ac:dyDescent="0.3">
      <c r="A1036" s="1" t="s">
        <v>8</v>
      </c>
      <c r="B1036" s="2">
        <v>43724</v>
      </c>
      <c r="C1036">
        <v>3.93</v>
      </c>
      <c r="D1036">
        <v>425800</v>
      </c>
    </row>
    <row r="1037" spans="1:4" x14ac:dyDescent="0.3">
      <c r="A1037" s="1" t="s">
        <v>8</v>
      </c>
      <c r="B1037" s="2">
        <v>43731</v>
      </c>
      <c r="C1037">
        <v>3.7679999999999998</v>
      </c>
      <c r="D1037">
        <v>172400</v>
      </c>
    </row>
    <row r="1038" spans="1:4" x14ac:dyDescent="0.3">
      <c r="A1038" s="1" t="s">
        <v>8</v>
      </c>
      <c r="B1038" s="2">
        <v>43738</v>
      </c>
      <c r="C1038">
        <v>3.5019999999999998</v>
      </c>
      <c r="D1038">
        <v>181900</v>
      </c>
    </row>
    <row r="1039" spans="1:4" x14ac:dyDescent="0.3">
      <c r="A1039" s="1" t="s">
        <v>8</v>
      </c>
      <c r="B1039" s="2">
        <v>43745</v>
      </c>
      <c r="C1039">
        <v>3.81</v>
      </c>
      <c r="D1039">
        <v>544300</v>
      </c>
    </row>
    <row r="1040" spans="1:4" x14ac:dyDescent="0.3">
      <c r="A1040" s="1" t="s">
        <v>8</v>
      </c>
      <c r="B1040" s="2">
        <v>43752</v>
      </c>
      <c r="C1040">
        <v>3.952</v>
      </c>
      <c r="D1040">
        <v>553500</v>
      </c>
    </row>
    <row r="1041" spans="1:4" x14ac:dyDescent="0.3">
      <c r="A1041" s="1" t="s">
        <v>8</v>
      </c>
      <c r="B1041" s="2">
        <v>43759</v>
      </c>
      <c r="C1041">
        <v>3.8820000000000001</v>
      </c>
      <c r="D1041">
        <v>405900</v>
      </c>
    </row>
    <row r="1042" spans="1:4" x14ac:dyDescent="0.3">
      <c r="A1042" s="1" t="s">
        <v>8</v>
      </c>
      <c r="B1042" s="2">
        <v>43766</v>
      </c>
      <c r="C1042">
        <v>3.99</v>
      </c>
      <c r="D1042">
        <v>477700</v>
      </c>
    </row>
    <row r="1043" spans="1:4" x14ac:dyDescent="0.3">
      <c r="A1043" s="1" t="s">
        <v>8</v>
      </c>
      <c r="B1043" s="2">
        <v>43773</v>
      </c>
      <c r="C1043">
        <v>3.8879999999999999</v>
      </c>
      <c r="D1043">
        <v>280100</v>
      </c>
    </row>
    <row r="1044" spans="1:4" x14ac:dyDescent="0.3">
      <c r="A1044" s="1" t="s">
        <v>8</v>
      </c>
      <c r="B1044" s="2">
        <v>43780</v>
      </c>
      <c r="C1044">
        <v>3.9319999999999999</v>
      </c>
      <c r="D1044">
        <v>470600</v>
      </c>
    </row>
    <row r="1045" spans="1:4" x14ac:dyDescent="0.3">
      <c r="A1045" s="1" t="s">
        <v>8</v>
      </c>
      <c r="B1045" s="2">
        <v>43787</v>
      </c>
      <c r="C1045">
        <v>4.03</v>
      </c>
      <c r="D1045">
        <v>579500</v>
      </c>
    </row>
    <row r="1046" spans="1:4" x14ac:dyDescent="0.3">
      <c r="A1046" s="1" t="s">
        <v>8</v>
      </c>
      <c r="B1046" s="2">
        <v>43794</v>
      </c>
      <c r="C1046">
        <v>3.99</v>
      </c>
      <c r="D1046">
        <v>1104300</v>
      </c>
    </row>
    <row r="1047" spans="1:4" x14ac:dyDescent="0.3">
      <c r="A1047" s="1" t="s">
        <v>8</v>
      </c>
      <c r="B1047" s="2">
        <v>43801</v>
      </c>
      <c r="C1047">
        <v>4.0199999999999996</v>
      </c>
      <c r="D1047">
        <v>806200</v>
      </c>
    </row>
    <row r="1048" spans="1:4" x14ac:dyDescent="0.3">
      <c r="A1048" s="1" t="s">
        <v>8</v>
      </c>
      <c r="B1048" s="2">
        <v>43808</v>
      </c>
      <c r="C1048">
        <v>3.9980000000000002</v>
      </c>
      <c r="D1048">
        <v>935900</v>
      </c>
    </row>
    <row r="1049" spans="1:4" x14ac:dyDescent="0.3">
      <c r="A1049" s="1" t="s">
        <v>8</v>
      </c>
      <c r="B1049" s="2">
        <v>43815</v>
      </c>
      <c r="C1049">
        <v>4.0039999999999996</v>
      </c>
      <c r="D1049">
        <v>1068900</v>
      </c>
    </row>
    <row r="1050" spans="1:4" x14ac:dyDescent="0.3">
      <c r="A1050" s="1" t="s">
        <v>8</v>
      </c>
      <c r="B1050" s="2">
        <v>43822</v>
      </c>
      <c r="C1050">
        <v>3.9980000000000002</v>
      </c>
      <c r="D1050">
        <v>714400</v>
      </c>
    </row>
    <row r="1051" spans="1:4" x14ac:dyDescent="0.3">
      <c r="A1051" s="1" t="s">
        <v>8</v>
      </c>
      <c r="B1051" s="2">
        <v>43829</v>
      </c>
      <c r="C1051">
        <v>3.988</v>
      </c>
      <c r="D1051">
        <v>128800</v>
      </c>
    </row>
    <row r="1052" spans="1:4" x14ac:dyDescent="0.3">
      <c r="A1052" s="1" t="s">
        <v>8</v>
      </c>
      <c r="B1052" s="2">
        <v>43836</v>
      </c>
      <c r="C1052">
        <v>4.1580000000000004</v>
      </c>
      <c r="D1052">
        <v>426800</v>
      </c>
    </row>
    <row r="1053" spans="1:4" x14ac:dyDescent="0.3">
      <c r="A1053" s="1" t="s">
        <v>8</v>
      </c>
      <c r="B1053" s="2">
        <v>43843</v>
      </c>
      <c r="C1053">
        <v>4.1779999999999999</v>
      </c>
      <c r="D1053">
        <v>185800</v>
      </c>
    </row>
    <row r="1054" spans="1:4" x14ac:dyDescent="0.3">
      <c r="A1054" s="1" t="s">
        <v>8</v>
      </c>
      <c r="B1054" s="2">
        <v>43850</v>
      </c>
      <c r="C1054">
        <v>4.0519999999999996</v>
      </c>
      <c r="D1054">
        <v>478800</v>
      </c>
    </row>
    <row r="1055" spans="1:4" x14ac:dyDescent="0.3">
      <c r="A1055" s="1" t="s">
        <v>8</v>
      </c>
      <c r="B1055" s="2">
        <v>43857</v>
      </c>
      <c r="C1055">
        <v>3.92</v>
      </c>
      <c r="D1055">
        <v>368800</v>
      </c>
    </row>
    <row r="1056" spans="1:4" x14ac:dyDescent="0.3">
      <c r="A1056" s="1" t="s">
        <v>8</v>
      </c>
      <c r="B1056" s="2">
        <v>43864</v>
      </c>
      <c r="C1056">
        <v>4.758</v>
      </c>
      <c r="D1056">
        <v>28496400</v>
      </c>
    </row>
    <row r="1057" spans="1:4" x14ac:dyDescent="0.3">
      <c r="A1057" s="1" t="s">
        <v>8</v>
      </c>
      <c r="B1057" s="2">
        <v>43871</v>
      </c>
      <c r="C1057">
        <v>4.702</v>
      </c>
      <c r="D1057">
        <v>1581300</v>
      </c>
    </row>
    <row r="1058" spans="1:4" x14ac:dyDescent="0.3">
      <c r="A1058" s="1" t="s">
        <v>8</v>
      </c>
      <c r="B1058" s="2">
        <v>43878</v>
      </c>
      <c r="C1058">
        <v>4.508</v>
      </c>
      <c r="D1058">
        <v>1139900</v>
      </c>
    </row>
    <row r="1059" spans="1:4" x14ac:dyDescent="0.3">
      <c r="A1059" s="1" t="s">
        <v>8</v>
      </c>
      <c r="B1059" s="2">
        <v>43885</v>
      </c>
      <c r="C1059">
        <v>3.8740000000000001</v>
      </c>
      <c r="D1059">
        <v>975400</v>
      </c>
    </row>
    <row r="1060" spans="1:4" x14ac:dyDescent="0.3">
      <c r="A1060" s="1" t="s">
        <v>8</v>
      </c>
      <c r="B1060" s="2">
        <v>43892</v>
      </c>
      <c r="C1060">
        <v>4.13</v>
      </c>
      <c r="D1060">
        <v>2889200</v>
      </c>
    </row>
    <row r="1061" spans="1:4" x14ac:dyDescent="0.3">
      <c r="A1061" s="1" t="s">
        <v>8</v>
      </c>
      <c r="B1061" s="2">
        <v>43899</v>
      </c>
      <c r="C1061">
        <v>3.6840000000000002</v>
      </c>
      <c r="D1061">
        <v>1058800</v>
      </c>
    </row>
    <row r="1062" spans="1:4" x14ac:dyDescent="0.3">
      <c r="A1062" s="1" t="s">
        <v>8</v>
      </c>
      <c r="B1062" s="2">
        <v>43906</v>
      </c>
      <c r="C1062">
        <v>4.0039999999999996</v>
      </c>
      <c r="D1062">
        <v>1570500</v>
      </c>
    </row>
    <row r="1063" spans="1:4" x14ac:dyDescent="0.3">
      <c r="A1063" s="1" t="s">
        <v>8</v>
      </c>
      <c r="B1063" s="2">
        <v>43913</v>
      </c>
      <c r="C1063">
        <v>3.7</v>
      </c>
      <c r="D1063">
        <v>544900</v>
      </c>
    </row>
    <row r="1064" spans="1:4" x14ac:dyDescent="0.3">
      <c r="A1064" s="1" t="s">
        <v>9</v>
      </c>
      <c r="B1064" s="2">
        <v>40189</v>
      </c>
      <c r="C1064">
        <v>442.5</v>
      </c>
      <c r="D1064">
        <v>187171</v>
      </c>
    </row>
    <row r="1065" spans="1:4" x14ac:dyDescent="0.3">
      <c r="A1065" s="1" t="s">
        <v>9</v>
      </c>
      <c r="B1065" s="2">
        <v>40196</v>
      </c>
      <c r="C1065">
        <v>432.49</v>
      </c>
      <c r="D1065">
        <v>135005</v>
      </c>
    </row>
    <row r="1066" spans="1:4" x14ac:dyDescent="0.3">
      <c r="A1066" s="1" t="s">
        <v>9</v>
      </c>
      <c r="B1066" s="2">
        <v>40203</v>
      </c>
      <c r="C1066">
        <v>420</v>
      </c>
      <c r="D1066">
        <v>102091</v>
      </c>
    </row>
    <row r="1067" spans="1:4" x14ac:dyDescent="0.3">
      <c r="A1067" s="1" t="s">
        <v>9</v>
      </c>
      <c r="B1067" s="2">
        <v>40210</v>
      </c>
      <c r="C1067">
        <v>409.89</v>
      </c>
      <c r="D1067">
        <v>77549</v>
      </c>
    </row>
    <row r="1068" spans="1:4" x14ac:dyDescent="0.3">
      <c r="A1068" s="1" t="s">
        <v>9</v>
      </c>
      <c r="B1068" s="2">
        <v>40217</v>
      </c>
      <c r="C1068">
        <v>462.98</v>
      </c>
      <c r="D1068">
        <v>817505</v>
      </c>
    </row>
    <row r="1069" spans="1:4" x14ac:dyDescent="0.3">
      <c r="A1069" s="1" t="s">
        <v>9</v>
      </c>
      <c r="B1069" s="2">
        <v>40224</v>
      </c>
      <c r="C1069">
        <v>520.9</v>
      </c>
      <c r="D1069">
        <v>741845</v>
      </c>
    </row>
    <row r="1070" spans="1:4" x14ac:dyDescent="0.3">
      <c r="A1070" s="1" t="s">
        <v>9</v>
      </c>
      <c r="B1070" s="2">
        <v>40231</v>
      </c>
      <c r="C1070">
        <v>526</v>
      </c>
      <c r="D1070">
        <v>205911</v>
      </c>
    </row>
    <row r="1071" spans="1:4" x14ac:dyDescent="0.3">
      <c r="A1071" s="1" t="s">
        <v>9</v>
      </c>
      <c r="B1071" s="2">
        <v>40238</v>
      </c>
      <c r="C1071">
        <v>569</v>
      </c>
      <c r="D1071">
        <v>441922</v>
      </c>
    </row>
    <row r="1072" spans="1:4" x14ac:dyDescent="0.3">
      <c r="A1072" s="1" t="s">
        <v>9</v>
      </c>
      <c r="B1072" s="2">
        <v>40245</v>
      </c>
      <c r="C1072">
        <v>548</v>
      </c>
      <c r="D1072">
        <v>155859</v>
      </c>
    </row>
    <row r="1073" spans="1:4" x14ac:dyDescent="0.3">
      <c r="A1073" s="1" t="s">
        <v>9</v>
      </c>
      <c r="B1073" s="2">
        <v>40252</v>
      </c>
      <c r="C1073">
        <v>545</v>
      </c>
      <c r="D1073">
        <v>136965</v>
      </c>
    </row>
    <row r="1074" spans="1:4" x14ac:dyDescent="0.3">
      <c r="A1074" s="1" t="s">
        <v>9</v>
      </c>
      <c r="B1074" s="2">
        <v>40259</v>
      </c>
      <c r="C1074">
        <v>533.94000000000005</v>
      </c>
      <c r="D1074">
        <v>79027</v>
      </c>
    </row>
    <row r="1075" spans="1:4" x14ac:dyDescent="0.3">
      <c r="A1075" s="1" t="s">
        <v>9</v>
      </c>
      <c r="B1075" s="2">
        <v>40266</v>
      </c>
      <c r="C1075">
        <v>551.12</v>
      </c>
      <c r="D1075">
        <v>145524</v>
      </c>
    </row>
    <row r="1076" spans="1:4" x14ac:dyDescent="0.3">
      <c r="A1076" s="1" t="s">
        <v>9</v>
      </c>
      <c r="B1076" s="2">
        <v>40273</v>
      </c>
      <c r="C1076">
        <v>563</v>
      </c>
      <c r="D1076">
        <v>327924</v>
      </c>
    </row>
    <row r="1077" spans="1:4" x14ac:dyDescent="0.3">
      <c r="A1077" s="1" t="s">
        <v>9</v>
      </c>
      <c r="B1077" s="2">
        <v>40280</v>
      </c>
      <c r="C1077">
        <v>581</v>
      </c>
      <c r="D1077">
        <v>311579</v>
      </c>
    </row>
    <row r="1078" spans="1:4" x14ac:dyDescent="0.3">
      <c r="A1078" s="1" t="s">
        <v>9</v>
      </c>
      <c r="B1078" s="2">
        <v>40287</v>
      </c>
      <c r="C1078">
        <v>568.97</v>
      </c>
      <c r="D1078">
        <v>227256</v>
      </c>
    </row>
    <row r="1079" spans="1:4" x14ac:dyDescent="0.3">
      <c r="A1079" s="1" t="s">
        <v>9</v>
      </c>
      <c r="B1079" s="2">
        <v>40294</v>
      </c>
      <c r="C1079">
        <v>523.29999999999995</v>
      </c>
      <c r="D1079">
        <v>171710</v>
      </c>
    </row>
    <row r="1080" spans="1:4" x14ac:dyDescent="0.3">
      <c r="A1080" s="1" t="s">
        <v>9</v>
      </c>
      <c r="B1080" s="2">
        <v>40301</v>
      </c>
      <c r="C1080">
        <v>415</v>
      </c>
      <c r="D1080">
        <v>295058</v>
      </c>
    </row>
    <row r="1081" spans="1:4" x14ac:dyDescent="0.3">
      <c r="A1081" s="1" t="s">
        <v>9</v>
      </c>
      <c r="B1081" s="2">
        <v>40308</v>
      </c>
      <c r="C1081">
        <v>510.01</v>
      </c>
      <c r="D1081">
        <v>279672</v>
      </c>
    </row>
    <row r="1082" spans="1:4" x14ac:dyDescent="0.3">
      <c r="A1082" s="1" t="s">
        <v>9</v>
      </c>
      <c r="B1082" s="2">
        <v>40315</v>
      </c>
      <c r="C1082">
        <v>477</v>
      </c>
      <c r="D1082">
        <v>183396</v>
      </c>
    </row>
    <row r="1083" spans="1:4" x14ac:dyDescent="0.3">
      <c r="A1083" s="1" t="s">
        <v>9</v>
      </c>
      <c r="B1083" s="2">
        <v>40322</v>
      </c>
      <c r="C1083">
        <v>487.69</v>
      </c>
      <c r="D1083">
        <v>207701</v>
      </c>
    </row>
    <row r="1084" spans="1:4" x14ac:dyDescent="0.3">
      <c r="A1084" s="1" t="s">
        <v>9</v>
      </c>
      <c r="B1084" s="2">
        <v>40329</v>
      </c>
      <c r="C1084">
        <v>493.84</v>
      </c>
      <c r="D1084">
        <v>93233</v>
      </c>
    </row>
    <row r="1085" spans="1:4" x14ac:dyDescent="0.3">
      <c r="A1085" s="1" t="s">
        <v>9</v>
      </c>
      <c r="B1085" s="2">
        <v>40336</v>
      </c>
      <c r="C1085">
        <v>437.95</v>
      </c>
      <c r="D1085">
        <v>177625</v>
      </c>
    </row>
    <row r="1086" spans="1:4" x14ac:dyDescent="0.3">
      <c r="A1086" s="1" t="s">
        <v>9</v>
      </c>
      <c r="B1086" s="2">
        <v>40343</v>
      </c>
      <c r="C1086">
        <v>440</v>
      </c>
      <c r="D1086">
        <v>147588</v>
      </c>
    </row>
    <row r="1087" spans="1:4" x14ac:dyDescent="0.3">
      <c r="A1087" s="1" t="s">
        <v>9</v>
      </c>
      <c r="B1087" s="2">
        <v>40350</v>
      </c>
      <c r="C1087">
        <v>441.1</v>
      </c>
      <c r="D1087">
        <v>90188</v>
      </c>
    </row>
    <row r="1088" spans="1:4" x14ac:dyDescent="0.3">
      <c r="A1088" s="1" t="s">
        <v>9</v>
      </c>
      <c r="B1088" s="2">
        <v>40357</v>
      </c>
      <c r="C1088">
        <v>410</v>
      </c>
      <c r="D1088">
        <v>99235</v>
      </c>
    </row>
    <row r="1089" spans="1:4" x14ac:dyDescent="0.3">
      <c r="A1089" s="1" t="s">
        <v>9</v>
      </c>
      <c r="B1089" s="2">
        <v>40364</v>
      </c>
      <c r="C1089">
        <v>439</v>
      </c>
      <c r="D1089">
        <v>80025</v>
      </c>
    </row>
    <row r="1090" spans="1:4" x14ac:dyDescent="0.3">
      <c r="A1090" s="1" t="s">
        <v>9</v>
      </c>
      <c r="B1090" s="2">
        <v>40371</v>
      </c>
      <c r="C1090">
        <v>427</v>
      </c>
      <c r="D1090">
        <v>70913</v>
      </c>
    </row>
    <row r="1091" spans="1:4" x14ac:dyDescent="0.3">
      <c r="A1091" s="1" t="s">
        <v>9</v>
      </c>
      <c r="B1091" s="2">
        <v>40378</v>
      </c>
      <c r="C1091">
        <v>446.98</v>
      </c>
      <c r="D1091">
        <v>84052</v>
      </c>
    </row>
    <row r="1092" spans="1:4" x14ac:dyDescent="0.3">
      <c r="A1092" s="1" t="s">
        <v>9</v>
      </c>
      <c r="B1092" s="2">
        <v>40385</v>
      </c>
      <c r="C1092">
        <v>450</v>
      </c>
      <c r="D1092">
        <v>94140</v>
      </c>
    </row>
    <row r="1093" spans="1:4" x14ac:dyDescent="0.3">
      <c r="A1093" s="1" t="s">
        <v>9</v>
      </c>
      <c r="B1093" s="2">
        <v>40392</v>
      </c>
      <c r="C1093">
        <v>514.89</v>
      </c>
      <c r="D1093">
        <v>157822</v>
      </c>
    </row>
    <row r="1094" spans="1:4" x14ac:dyDescent="0.3">
      <c r="A1094" s="1" t="s">
        <v>9</v>
      </c>
      <c r="B1094" s="2">
        <v>40399</v>
      </c>
      <c r="C1094">
        <v>464.01</v>
      </c>
      <c r="D1094">
        <v>156338</v>
      </c>
    </row>
    <row r="1095" spans="1:4" x14ac:dyDescent="0.3">
      <c r="A1095" s="1" t="s">
        <v>9</v>
      </c>
      <c r="B1095" s="2">
        <v>40406</v>
      </c>
      <c r="C1095">
        <v>462.48</v>
      </c>
      <c r="D1095">
        <v>113804</v>
      </c>
    </row>
    <row r="1096" spans="1:4" x14ac:dyDescent="0.3">
      <c r="A1096" s="1" t="s">
        <v>9</v>
      </c>
      <c r="B1096" s="2">
        <v>40413</v>
      </c>
      <c r="C1096">
        <v>467.98</v>
      </c>
      <c r="D1096">
        <v>86573</v>
      </c>
    </row>
    <row r="1097" spans="1:4" x14ac:dyDescent="0.3">
      <c r="A1097" s="1" t="s">
        <v>9</v>
      </c>
      <c r="B1097" s="2">
        <v>40420</v>
      </c>
      <c r="C1097">
        <v>508.29</v>
      </c>
      <c r="D1097">
        <v>278018</v>
      </c>
    </row>
    <row r="1098" spans="1:4" x14ac:dyDescent="0.3">
      <c r="A1098" s="1" t="s">
        <v>9</v>
      </c>
      <c r="B1098" s="2">
        <v>40427</v>
      </c>
      <c r="C1098">
        <v>515.46</v>
      </c>
      <c r="D1098">
        <v>88762</v>
      </c>
    </row>
    <row r="1099" spans="1:4" x14ac:dyDescent="0.3">
      <c r="A1099" s="1" t="s">
        <v>9</v>
      </c>
      <c r="B1099" s="2">
        <v>40434</v>
      </c>
      <c r="C1099">
        <v>504.87</v>
      </c>
      <c r="D1099">
        <v>84110</v>
      </c>
    </row>
    <row r="1100" spans="1:4" x14ac:dyDescent="0.3">
      <c r="A1100" s="1" t="s">
        <v>9</v>
      </c>
      <c r="B1100" s="2">
        <v>40441</v>
      </c>
      <c r="C1100">
        <v>499.99</v>
      </c>
      <c r="D1100">
        <v>132745</v>
      </c>
    </row>
    <row r="1101" spans="1:4" x14ac:dyDescent="0.3">
      <c r="A1101" s="1" t="s">
        <v>9</v>
      </c>
      <c r="B1101" s="2">
        <v>40448</v>
      </c>
      <c r="C1101">
        <v>485.91</v>
      </c>
      <c r="D1101">
        <v>87991</v>
      </c>
    </row>
    <row r="1102" spans="1:4" x14ac:dyDescent="0.3">
      <c r="A1102" s="1" t="s">
        <v>9</v>
      </c>
      <c r="B1102" s="2">
        <v>40455</v>
      </c>
      <c r="C1102">
        <v>479</v>
      </c>
      <c r="D1102">
        <v>130042</v>
      </c>
    </row>
    <row r="1103" spans="1:4" x14ac:dyDescent="0.3">
      <c r="A1103" s="1" t="s">
        <v>9</v>
      </c>
      <c r="B1103" s="2">
        <v>40462</v>
      </c>
      <c r="C1103">
        <v>500.85</v>
      </c>
      <c r="D1103">
        <v>165555</v>
      </c>
    </row>
    <row r="1104" spans="1:4" x14ac:dyDescent="0.3">
      <c r="A1104" s="1" t="s">
        <v>9</v>
      </c>
      <c r="B1104" s="2">
        <v>40469</v>
      </c>
      <c r="C1104">
        <v>503</v>
      </c>
      <c r="D1104">
        <v>182611</v>
      </c>
    </row>
    <row r="1105" spans="1:4" x14ac:dyDescent="0.3">
      <c r="A1105" s="1" t="s">
        <v>9</v>
      </c>
      <c r="B1105" s="2">
        <v>40476</v>
      </c>
      <c r="C1105">
        <v>528.07000000000005</v>
      </c>
      <c r="D1105">
        <v>177500</v>
      </c>
    </row>
    <row r="1106" spans="1:4" x14ac:dyDescent="0.3">
      <c r="A1106" s="1" t="s">
        <v>9</v>
      </c>
      <c r="B1106" s="2">
        <v>40483</v>
      </c>
      <c r="C1106">
        <v>532</v>
      </c>
      <c r="D1106">
        <v>48640</v>
      </c>
    </row>
    <row r="1107" spans="1:4" x14ac:dyDescent="0.3">
      <c r="A1107" s="1" t="s">
        <v>9</v>
      </c>
      <c r="B1107" s="2">
        <v>40490</v>
      </c>
      <c r="C1107">
        <v>518.48</v>
      </c>
      <c r="D1107">
        <v>151651</v>
      </c>
    </row>
    <row r="1108" spans="1:4" x14ac:dyDescent="0.3">
      <c r="A1108" s="1" t="s">
        <v>9</v>
      </c>
      <c r="B1108" s="2">
        <v>40497</v>
      </c>
      <c r="C1108">
        <v>522.78</v>
      </c>
      <c r="D1108">
        <v>59964</v>
      </c>
    </row>
    <row r="1109" spans="1:4" x14ac:dyDescent="0.3">
      <c r="A1109" s="1" t="s">
        <v>9</v>
      </c>
      <c r="B1109" s="2">
        <v>40504</v>
      </c>
      <c r="C1109">
        <v>519.79999999999995</v>
      </c>
      <c r="D1109">
        <v>50267</v>
      </c>
    </row>
    <row r="1110" spans="1:4" x14ac:dyDescent="0.3">
      <c r="A1110" s="1" t="s">
        <v>9</v>
      </c>
      <c r="B1110" s="2">
        <v>40511</v>
      </c>
      <c r="C1110">
        <v>571.51</v>
      </c>
      <c r="D1110">
        <v>250093</v>
      </c>
    </row>
    <row r="1111" spans="1:4" x14ac:dyDescent="0.3">
      <c r="A1111" s="1" t="s">
        <v>9</v>
      </c>
      <c r="B1111" s="2">
        <v>40518</v>
      </c>
      <c r="C1111">
        <v>593.01</v>
      </c>
      <c r="D1111">
        <v>273358</v>
      </c>
    </row>
    <row r="1112" spans="1:4" x14ac:dyDescent="0.3">
      <c r="A1112" s="1" t="s">
        <v>9</v>
      </c>
      <c r="B1112" s="2">
        <v>40525</v>
      </c>
      <c r="C1112">
        <v>626.29999999999995</v>
      </c>
      <c r="D1112">
        <v>220290</v>
      </c>
    </row>
    <row r="1113" spans="1:4" x14ac:dyDescent="0.3">
      <c r="A1113" s="1" t="s">
        <v>9</v>
      </c>
      <c r="B1113" s="2">
        <v>40532</v>
      </c>
      <c r="C1113">
        <v>639.99</v>
      </c>
      <c r="D1113">
        <v>253588</v>
      </c>
    </row>
    <row r="1114" spans="1:4" x14ac:dyDescent="0.3">
      <c r="A1114" s="1" t="s">
        <v>9</v>
      </c>
      <c r="B1114" s="2">
        <v>40539</v>
      </c>
      <c r="C1114">
        <v>646.99</v>
      </c>
      <c r="D1114">
        <v>178072</v>
      </c>
    </row>
    <row r="1115" spans="1:4" x14ac:dyDescent="0.3">
      <c r="A1115" s="1" t="s">
        <v>9</v>
      </c>
      <c r="B1115" s="2">
        <v>40553</v>
      </c>
      <c r="C1115">
        <v>713.87</v>
      </c>
      <c r="D1115">
        <v>256049</v>
      </c>
    </row>
    <row r="1116" spans="1:4" x14ac:dyDescent="0.3">
      <c r="A1116" s="1" t="s">
        <v>9</v>
      </c>
      <c r="B1116" s="2">
        <v>40560</v>
      </c>
      <c r="C1116">
        <v>714</v>
      </c>
      <c r="D1116">
        <v>244529</v>
      </c>
    </row>
    <row r="1117" spans="1:4" x14ac:dyDescent="0.3">
      <c r="A1117" s="1" t="s">
        <v>9</v>
      </c>
      <c r="B1117" s="2">
        <v>40567</v>
      </c>
      <c r="C1117">
        <v>684.97</v>
      </c>
      <c r="D1117">
        <v>107846</v>
      </c>
    </row>
    <row r="1118" spans="1:4" x14ac:dyDescent="0.3">
      <c r="A1118" s="1" t="s">
        <v>9</v>
      </c>
      <c r="B1118" s="2">
        <v>40574</v>
      </c>
      <c r="C1118">
        <v>615</v>
      </c>
      <c r="D1118">
        <v>216044</v>
      </c>
    </row>
    <row r="1119" spans="1:4" x14ac:dyDescent="0.3">
      <c r="A1119" s="1" t="s">
        <v>9</v>
      </c>
      <c r="B1119" s="2">
        <v>40581</v>
      </c>
      <c r="C1119">
        <v>639.4</v>
      </c>
      <c r="D1119">
        <v>164140</v>
      </c>
    </row>
    <row r="1120" spans="1:4" x14ac:dyDescent="0.3">
      <c r="A1120" s="1" t="s">
        <v>9</v>
      </c>
      <c r="B1120" s="2">
        <v>40588</v>
      </c>
      <c r="C1120">
        <v>648.79999999999995</v>
      </c>
      <c r="D1120">
        <v>346519</v>
      </c>
    </row>
    <row r="1121" spans="1:4" x14ac:dyDescent="0.3">
      <c r="A1121" s="1" t="s">
        <v>9</v>
      </c>
      <c r="B1121" s="2">
        <v>40595</v>
      </c>
      <c r="C1121">
        <v>614</v>
      </c>
      <c r="D1121">
        <v>183229</v>
      </c>
    </row>
    <row r="1122" spans="1:4" x14ac:dyDescent="0.3">
      <c r="A1122" s="1" t="s">
        <v>9</v>
      </c>
      <c r="B1122" s="2">
        <v>40602</v>
      </c>
      <c r="C1122">
        <v>627.79999999999995</v>
      </c>
      <c r="D1122">
        <v>194477</v>
      </c>
    </row>
    <row r="1123" spans="1:4" x14ac:dyDescent="0.3">
      <c r="A1123" s="1" t="s">
        <v>9</v>
      </c>
      <c r="B1123" s="2">
        <v>40609</v>
      </c>
      <c r="C1123">
        <v>610.5</v>
      </c>
      <c r="D1123">
        <v>81110</v>
      </c>
    </row>
    <row r="1124" spans="1:4" x14ac:dyDescent="0.3">
      <c r="A1124" s="1" t="s">
        <v>9</v>
      </c>
      <c r="B1124" s="2">
        <v>40616</v>
      </c>
      <c r="C1124">
        <v>587</v>
      </c>
      <c r="D1124">
        <v>162810</v>
      </c>
    </row>
    <row r="1125" spans="1:4" x14ac:dyDescent="0.3">
      <c r="A1125" s="1" t="s">
        <v>9</v>
      </c>
      <c r="B1125" s="2">
        <v>40623</v>
      </c>
      <c r="C1125">
        <v>581.29999999999995</v>
      </c>
      <c r="D1125">
        <v>88200</v>
      </c>
    </row>
    <row r="1126" spans="1:4" x14ac:dyDescent="0.3">
      <c r="A1126" s="1" t="s">
        <v>9</v>
      </c>
      <c r="B1126" s="2">
        <v>40630</v>
      </c>
      <c r="C1126">
        <v>624.79999999999995</v>
      </c>
      <c r="D1126">
        <v>263710</v>
      </c>
    </row>
    <row r="1127" spans="1:4" x14ac:dyDescent="0.3">
      <c r="A1127" s="1" t="s">
        <v>9</v>
      </c>
      <c r="B1127" s="2">
        <v>40637</v>
      </c>
      <c r="C1127">
        <v>618.9</v>
      </c>
      <c r="D1127">
        <v>206470</v>
      </c>
    </row>
    <row r="1128" spans="1:4" x14ac:dyDescent="0.3">
      <c r="A1128" s="1" t="s">
        <v>9</v>
      </c>
      <c r="B1128" s="2">
        <v>40644</v>
      </c>
      <c r="C1128">
        <v>583.1</v>
      </c>
      <c r="D1128">
        <v>119520</v>
      </c>
    </row>
    <row r="1129" spans="1:4" x14ac:dyDescent="0.3">
      <c r="A1129" s="1" t="s">
        <v>9</v>
      </c>
      <c r="B1129" s="2">
        <v>40651</v>
      </c>
      <c r="C1129">
        <v>595</v>
      </c>
      <c r="D1129">
        <v>193510</v>
      </c>
    </row>
    <row r="1130" spans="1:4" x14ac:dyDescent="0.3">
      <c r="A1130" s="1" t="s">
        <v>9</v>
      </c>
      <c r="B1130" s="2">
        <v>40658</v>
      </c>
      <c r="C1130">
        <v>556</v>
      </c>
      <c r="D1130">
        <v>166960</v>
      </c>
    </row>
    <row r="1131" spans="1:4" x14ac:dyDescent="0.3">
      <c r="A1131" s="1" t="s">
        <v>9</v>
      </c>
      <c r="B1131" s="2">
        <v>40665</v>
      </c>
      <c r="C1131">
        <v>505.2</v>
      </c>
      <c r="D1131">
        <v>173560</v>
      </c>
    </row>
    <row r="1132" spans="1:4" x14ac:dyDescent="0.3">
      <c r="A1132" s="1" t="s">
        <v>9</v>
      </c>
      <c r="B1132" s="2">
        <v>40672</v>
      </c>
      <c r="C1132">
        <v>510.6</v>
      </c>
      <c r="D1132">
        <v>137990</v>
      </c>
    </row>
    <row r="1133" spans="1:4" x14ac:dyDescent="0.3">
      <c r="A1133" s="1" t="s">
        <v>9</v>
      </c>
      <c r="B1133" s="2">
        <v>40679</v>
      </c>
      <c r="C1133">
        <v>516</v>
      </c>
      <c r="D1133">
        <v>167770</v>
      </c>
    </row>
    <row r="1134" spans="1:4" x14ac:dyDescent="0.3">
      <c r="A1134" s="1" t="s">
        <v>9</v>
      </c>
      <c r="B1134" s="2">
        <v>40686</v>
      </c>
      <c r="C1134">
        <v>548.79999999999995</v>
      </c>
      <c r="D1134">
        <v>152140</v>
      </c>
    </row>
    <row r="1135" spans="1:4" x14ac:dyDescent="0.3">
      <c r="A1135" s="1" t="s">
        <v>9</v>
      </c>
      <c r="B1135" s="2">
        <v>40693</v>
      </c>
      <c r="C1135">
        <v>532.5</v>
      </c>
      <c r="D1135">
        <v>114820</v>
      </c>
    </row>
    <row r="1136" spans="1:4" x14ac:dyDescent="0.3">
      <c r="A1136" s="1" t="s">
        <v>9</v>
      </c>
      <c r="B1136" s="2">
        <v>40700</v>
      </c>
      <c r="C1136">
        <v>523.20000000000005</v>
      </c>
      <c r="D1136">
        <v>94370</v>
      </c>
    </row>
    <row r="1137" spans="1:4" x14ac:dyDescent="0.3">
      <c r="A1137" s="1" t="s">
        <v>9</v>
      </c>
      <c r="B1137" s="2">
        <v>40707</v>
      </c>
      <c r="C1137">
        <v>520.4</v>
      </c>
      <c r="D1137">
        <v>33870</v>
      </c>
    </row>
    <row r="1138" spans="1:4" x14ac:dyDescent="0.3">
      <c r="A1138" s="1" t="s">
        <v>9</v>
      </c>
      <c r="B1138" s="2">
        <v>40714</v>
      </c>
      <c r="C1138">
        <v>525.79999999999995</v>
      </c>
      <c r="D1138">
        <v>54620</v>
      </c>
    </row>
    <row r="1139" spans="1:4" x14ac:dyDescent="0.3">
      <c r="A1139" s="1" t="s">
        <v>9</v>
      </c>
      <c r="B1139" s="2">
        <v>40721</v>
      </c>
      <c r="C1139">
        <v>519.5</v>
      </c>
      <c r="D1139">
        <v>73780</v>
      </c>
    </row>
    <row r="1140" spans="1:4" x14ac:dyDescent="0.3">
      <c r="A1140" s="1" t="s">
        <v>9</v>
      </c>
      <c r="B1140" s="2">
        <v>40728</v>
      </c>
      <c r="C1140">
        <v>530</v>
      </c>
      <c r="D1140">
        <v>69760</v>
      </c>
    </row>
    <row r="1141" spans="1:4" x14ac:dyDescent="0.3">
      <c r="A1141" s="1" t="s">
        <v>9</v>
      </c>
      <c r="B1141" s="2">
        <v>40735</v>
      </c>
      <c r="C1141">
        <v>518</v>
      </c>
      <c r="D1141">
        <v>73960</v>
      </c>
    </row>
    <row r="1142" spans="1:4" x14ac:dyDescent="0.3">
      <c r="A1142" s="1" t="s">
        <v>9</v>
      </c>
      <c r="B1142" s="2">
        <v>40742</v>
      </c>
      <c r="C1142">
        <v>508.9</v>
      </c>
      <c r="D1142">
        <v>89030</v>
      </c>
    </row>
    <row r="1143" spans="1:4" x14ac:dyDescent="0.3">
      <c r="A1143" s="1" t="s">
        <v>9</v>
      </c>
      <c r="B1143" s="2">
        <v>40749</v>
      </c>
      <c r="C1143">
        <v>496.6</v>
      </c>
      <c r="D1143">
        <v>68390</v>
      </c>
    </row>
    <row r="1144" spans="1:4" x14ac:dyDescent="0.3">
      <c r="A1144" s="1" t="s">
        <v>9</v>
      </c>
      <c r="B1144" s="2">
        <v>40756</v>
      </c>
      <c r="C1144">
        <v>416.5</v>
      </c>
      <c r="D1144">
        <v>303180</v>
      </c>
    </row>
    <row r="1145" spans="1:4" x14ac:dyDescent="0.3">
      <c r="A1145" s="1" t="s">
        <v>9</v>
      </c>
      <c r="B1145" s="2">
        <v>40763</v>
      </c>
      <c r="C1145">
        <v>386.1</v>
      </c>
      <c r="D1145">
        <v>504160</v>
      </c>
    </row>
    <row r="1146" spans="1:4" x14ac:dyDescent="0.3">
      <c r="A1146" s="1" t="s">
        <v>9</v>
      </c>
      <c r="B1146" s="2">
        <v>40770</v>
      </c>
      <c r="C1146">
        <v>351</v>
      </c>
      <c r="D1146">
        <v>239980</v>
      </c>
    </row>
    <row r="1147" spans="1:4" x14ac:dyDescent="0.3">
      <c r="A1147" s="1" t="s">
        <v>9</v>
      </c>
      <c r="B1147" s="2">
        <v>40777</v>
      </c>
      <c r="C1147">
        <v>363.7</v>
      </c>
      <c r="D1147">
        <v>65070</v>
      </c>
    </row>
    <row r="1148" spans="1:4" x14ac:dyDescent="0.3">
      <c r="A1148" s="1" t="s">
        <v>9</v>
      </c>
      <c r="B1148" s="2">
        <v>40784</v>
      </c>
      <c r="C1148">
        <v>369.1</v>
      </c>
      <c r="D1148">
        <v>251870</v>
      </c>
    </row>
    <row r="1149" spans="1:4" x14ac:dyDescent="0.3">
      <c r="A1149" s="1" t="s">
        <v>9</v>
      </c>
      <c r="B1149" s="2">
        <v>40791</v>
      </c>
      <c r="C1149">
        <v>368.1</v>
      </c>
      <c r="D1149">
        <v>95320</v>
      </c>
    </row>
    <row r="1150" spans="1:4" x14ac:dyDescent="0.3">
      <c r="A1150" s="1" t="s">
        <v>9</v>
      </c>
      <c r="B1150" s="2">
        <v>40798</v>
      </c>
      <c r="C1150">
        <v>383.5</v>
      </c>
      <c r="D1150">
        <v>130090</v>
      </c>
    </row>
    <row r="1151" spans="1:4" x14ac:dyDescent="0.3">
      <c r="A1151" s="1" t="s">
        <v>9</v>
      </c>
      <c r="B1151" s="2">
        <v>40805</v>
      </c>
      <c r="C1151">
        <v>326.89999999999998</v>
      </c>
      <c r="D1151">
        <v>133600</v>
      </c>
    </row>
    <row r="1152" spans="1:4" x14ac:dyDescent="0.3">
      <c r="A1152" s="1" t="s">
        <v>9</v>
      </c>
      <c r="B1152" s="2">
        <v>40812</v>
      </c>
      <c r="C1152">
        <v>336.5</v>
      </c>
      <c r="D1152">
        <v>164160</v>
      </c>
    </row>
    <row r="1153" spans="1:4" x14ac:dyDescent="0.3">
      <c r="A1153" s="1" t="s">
        <v>9</v>
      </c>
      <c r="B1153" s="2">
        <v>40819</v>
      </c>
      <c r="C1153">
        <v>321.2</v>
      </c>
      <c r="D1153">
        <v>127530</v>
      </c>
    </row>
    <row r="1154" spans="1:4" x14ac:dyDescent="0.3">
      <c r="A1154" s="1" t="s">
        <v>9</v>
      </c>
      <c r="B1154" s="2">
        <v>40826</v>
      </c>
      <c r="C1154">
        <v>380.4</v>
      </c>
      <c r="D1154">
        <v>106430</v>
      </c>
    </row>
    <row r="1155" spans="1:4" x14ac:dyDescent="0.3">
      <c r="A1155" s="1" t="s">
        <v>9</v>
      </c>
      <c r="B1155" s="2">
        <v>40833</v>
      </c>
      <c r="C1155">
        <v>434</v>
      </c>
      <c r="D1155">
        <v>135000</v>
      </c>
    </row>
    <row r="1156" spans="1:4" x14ac:dyDescent="0.3">
      <c r="A1156" s="1" t="s">
        <v>9</v>
      </c>
      <c r="B1156" s="2">
        <v>40840</v>
      </c>
      <c r="C1156">
        <v>414.3</v>
      </c>
      <c r="D1156">
        <v>154140</v>
      </c>
    </row>
    <row r="1157" spans="1:4" x14ac:dyDescent="0.3">
      <c r="A1157" s="1" t="s">
        <v>9</v>
      </c>
      <c r="B1157" s="2">
        <v>40847</v>
      </c>
      <c r="C1157">
        <v>388.6</v>
      </c>
      <c r="D1157">
        <v>61740</v>
      </c>
    </row>
    <row r="1158" spans="1:4" x14ac:dyDescent="0.3">
      <c r="A1158" s="1" t="s">
        <v>9</v>
      </c>
      <c r="B1158" s="2">
        <v>40854</v>
      </c>
      <c r="C1158">
        <v>382</v>
      </c>
      <c r="D1158">
        <v>64220</v>
      </c>
    </row>
    <row r="1159" spans="1:4" x14ac:dyDescent="0.3">
      <c r="A1159" s="1" t="s">
        <v>9</v>
      </c>
      <c r="B1159" s="2">
        <v>40861</v>
      </c>
      <c r="C1159">
        <v>356</v>
      </c>
      <c r="D1159">
        <v>43160</v>
      </c>
    </row>
    <row r="1160" spans="1:4" x14ac:dyDescent="0.3">
      <c r="A1160" s="1" t="s">
        <v>9</v>
      </c>
      <c r="B1160" s="2">
        <v>40868</v>
      </c>
      <c r="C1160">
        <v>327.5</v>
      </c>
      <c r="D1160">
        <v>76320</v>
      </c>
    </row>
    <row r="1161" spans="1:4" x14ac:dyDescent="0.3">
      <c r="A1161" s="1" t="s">
        <v>9</v>
      </c>
      <c r="B1161" s="2">
        <v>40875</v>
      </c>
      <c r="C1161">
        <v>362.6</v>
      </c>
      <c r="D1161">
        <v>207580</v>
      </c>
    </row>
    <row r="1162" spans="1:4" x14ac:dyDescent="0.3">
      <c r="A1162" s="1" t="s">
        <v>9</v>
      </c>
      <c r="B1162" s="2">
        <v>40882</v>
      </c>
      <c r="C1162">
        <v>326.2</v>
      </c>
      <c r="D1162">
        <v>114130</v>
      </c>
    </row>
    <row r="1163" spans="1:4" x14ac:dyDescent="0.3">
      <c r="A1163" s="1" t="s">
        <v>9</v>
      </c>
      <c r="B1163" s="2">
        <v>40889</v>
      </c>
      <c r="C1163">
        <v>316.3</v>
      </c>
      <c r="D1163">
        <v>91900</v>
      </c>
    </row>
    <row r="1164" spans="1:4" x14ac:dyDescent="0.3">
      <c r="A1164" s="1" t="s">
        <v>9</v>
      </c>
      <c r="B1164" s="2">
        <v>40896</v>
      </c>
      <c r="C1164">
        <v>304</v>
      </c>
      <c r="D1164">
        <v>53930</v>
      </c>
    </row>
    <row r="1165" spans="1:4" x14ac:dyDescent="0.3">
      <c r="A1165" s="1" t="s">
        <v>9</v>
      </c>
      <c r="B1165" s="2">
        <v>40903</v>
      </c>
      <c r="C1165">
        <v>305.89999999999998</v>
      </c>
      <c r="D1165">
        <v>198490</v>
      </c>
    </row>
    <row r="1166" spans="1:4" x14ac:dyDescent="0.3">
      <c r="A1166" s="1" t="s">
        <v>9</v>
      </c>
      <c r="B1166" s="2">
        <v>40910</v>
      </c>
      <c r="C1166">
        <v>308.10000000000002</v>
      </c>
      <c r="D1166">
        <v>21640</v>
      </c>
    </row>
    <row r="1167" spans="1:4" x14ac:dyDescent="0.3">
      <c r="A1167" s="1" t="s">
        <v>9</v>
      </c>
      <c r="B1167" s="2">
        <v>40917</v>
      </c>
      <c r="C1167">
        <v>318.8</v>
      </c>
      <c r="D1167">
        <v>98620</v>
      </c>
    </row>
    <row r="1168" spans="1:4" x14ac:dyDescent="0.3">
      <c r="A1168" s="1" t="s">
        <v>9</v>
      </c>
      <c r="B1168" s="2">
        <v>40924</v>
      </c>
      <c r="C1168">
        <v>319</v>
      </c>
      <c r="D1168">
        <v>106480</v>
      </c>
    </row>
    <row r="1169" spans="1:4" x14ac:dyDescent="0.3">
      <c r="A1169" s="1" t="s">
        <v>9</v>
      </c>
      <c r="B1169" s="2">
        <v>40931</v>
      </c>
      <c r="C1169">
        <v>360.1</v>
      </c>
      <c r="D1169">
        <v>326110</v>
      </c>
    </row>
    <row r="1170" spans="1:4" x14ac:dyDescent="0.3">
      <c r="A1170" s="1" t="s">
        <v>9</v>
      </c>
      <c r="B1170" s="2">
        <v>40938</v>
      </c>
      <c r="C1170">
        <v>363.3</v>
      </c>
      <c r="D1170">
        <v>211870</v>
      </c>
    </row>
    <row r="1171" spans="1:4" x14ac:dyDescent="0.3">
      <c r="A1171" s="1" t="s">
        <v>9</v>
      </c>
      <c r="B1171" s="2">
        <v>40945</v>
      </c>
      <c r="C1171">
        <v>367.4</v>
      </c>
      <c r="D1171">
        <v>226310</v>
      </c>
    </row>
    <row r="1172" spans="1:4" x14ac:dyDescent="0.3">
      <c r="A1172" s="1" t="s">
        <v>9</v>
      </c>
      <c r="B1172" s="2">
        <v>40952</v>
      </c>
      <c r="C1172">
        <v>413.4</v>
      </c>
      <c r="D1172">
        <v>455360</v>
      </c>
    </row>
    <row r="1173" spans="1:4" x14ac:dyDescent="0.3">
      <c r="A1173" s="1" t="s">
        <v>9</v>
      </c>
      <c r="B1173" s="2">
        <v>40959</v>
      </c>
      <c r="C1173">
        <v>422</v>
      </c>
      <c r="D1173">
        <v>130630</v>
      </c>
    </row>
    <row r="1174" spans="1:4" x14ac:dyDescent="0.3">
      <c r="A1174" s="1" t="s">
        <v>9</v>
      </c>
      <c r="B1174" s="2">
        <v>40966</v>
      </c>
      <c r="C1174">
        <v>418</v>
      </c>
      <c r="D1174">
        <v>126830</v>
      </c>
    </row>
    <row r="1175" spans="1:4" x14ac:dyDescent="0.3">
      <c r="A1175" s="1" t="s">
        <v>9</v>
      </c>
      <c r="B1175" s="2">
        <v>40973</v>
      </c>
      <c r="C1175">
        <v>410.4</v>
      </c>
      <c r="D1175">
        <v>55380</v>
      </c>
    </row>
    <row r="1176" spans="1:4" x14ac:dyDescent="0.3">
      <c r="A1176" s="1" t="s">
        <v>9</v>
      </c>
      <c r="B1176" s="2">
        <v>40980</v>
      </c>
      <c r="C1176">
        <v>476</v>
      </c>
      <c r="D1176">
        <v>356610</v>
      </c>
    </row>
    <row r="1177" spans="1:4" x14ac:dyDescent="0.3">
      <c r="A1177" s="1" t="s">
        <v>9</v>
      </c>
      <c r="B1177" s="2">
        <v>40987</v>
      </c>
      <c r="C1177">
        <v>467</v>
      </c>
      <c r="D1177">
        <v>417320</v>
      </c>
    </row>
    <row r="1178" spans="1:4" x14ac:dyDescent="0.3">
      <c r="A1178" s="1" t="s">
        <v>9</v>
      </c>
      <c r="B1178" s="2">
        <v>40994</v>
      </c>
      <c r="C1178">
        <v>466.9</v>
      </c>
      <c r="D1178">
        <v>83450</v>
      </c>
    </row>
    <row r="1179" spans="1:4" x14ac:dyDescent="0.3">
      <c r="A1179" s="1" t="s">
        <v>9</v>
      </c>
      <c r="B1179" s="2">
        <v>41001</v>
      </c>
      <c r="C1179">
        <v>500.5</v>
      </c>
      <c r="D1179">
        <v>178000</v>
      </c>
    </row>
    <row r="1180" spans="1:4" x14ac:dyDescent="0.3">
      <c r="A1180" s="1" t="s">
        <v>9</v>
      </c>
      <c r="B1180" s="2">
        <v>41008</v>
      </c>
      <c r="C1180">
        <v>518.79999999999995</v>
      </c>
      <c r="D1180">
        <v>354670</v>
      </c>
    </row>
    <row r="1181" spans="1:4" x14ac:dyDescent="0.3">
      <c r="A1181" s="1" t="s">
        <v>9</v>
      </c>
      <c r="B1181" s="2">
        <v>41015</v>
      </c>
      <c r="C1181">
        <v>494</v>
      </c>
      <c r="D1181">
        <v>270830</v>
      </c>
    </row>
    <row r="1182" spans="1:4" x14ac:dyDescent="0.3">
      <c r="A1182" s="1" t="s">
        <v>9</v>
      </c>
      <c r="B1182" s="2">
        <v>41022</v>
      </c>
      <c r="C1182">
        <v>486.4</v>
      </c>
      <c r="D1182">
        <v>307020</v>
      </c>
    </row>
    <row r="1183" spans="1:4" x14ac:dyDescent="0.3">
      <c r="A1183" s="1" t="s">
        <v>9</v>
      </c>
      <c r="B1183" s="2">
        <v>41029</v>
      </c>
      <c r="C1183">
        <v>428</v>
      </c>
      <c r="D1183">
        <v>94220</v>
      </c>
    </row>
    <row r="1184" spans="1:4" x14ac:dyDescent="0.3">
      <c r="A1184" s="1" t="s">
        <v>9</v>
      </c>
      <c r="B1184" s="2">
        <v>41036</v>
      </c>
      <c r="C1184">
        <v>407</v>
      </c>
      <c r="D1184">
        <v>55460</v>
      </c>
    </row>
    <row r="1185" spans="1:4" x14ac:dyDescent="0.3">
      <c r="A1185" s="1" t="s">
        <v>9</v>
      </c>
      <c r="B1185" s="2">
        <v>41043</v>
      </c>
      <c r="C1185">
        <v>375.9</v>
      </c>
      <c r="D1185">
        <v>111750</v>
      </c>
    </row>
    <row r="1186" spans="1:4" x14ac:dyDescent="0.3">
      <c r="A1186" s="1" t="s">
        <v>9</v>
      </c>
      <c r="B1186" s="2">
        <v>41050</v>
      </c>
      <c r="C1186">
        <v>374.9</v>
      </c>
      <c r="D1186">
        <v>40290</v>
      </c>
    </row>
    <row r="1187" spans="1:4" x14ac:dyDescent="0.3">
      <c r="A1187" s="1" t="s">
        <v>9</v>
      </c>
      <c r="B1187" s="2">
        <v>41057</v>
      </c>
      <c r="C1187">
        <v>383.5</v>
      </c>
      <c r="D1187">
        <v>69010</v>
      </c>
    </row>
    <row r="1188" spans="1:4" x14ac:dyDescent="0.3">
      <c r="A1188" s="1" t="s">
        <v>9</v>
      </c>
      <c r="B1188" s="2">
        <v>41064</v>
      </c>
      <c r="C1188">
        <v>407</v>
      </c>
      <c r="D1188">
        <v>55880</v>
      </c>
    </row>
    <row r="1189" spans="1:4" x14ac:dyDescent="0.3">
      <c r="A1189" s="1" t="s">
        <v>9</v>
      </c>
      <c r="B1189" s="2">
        <v>41071</v>
      </c>
      <c r="C1189">
        <v>416</v>
      </c>
      <c r="D1189">
        <v>29650</v>
      </c>
    </row>
    <row r="1190" spans="1:4" x14ac:dyDescent="0.3">
      <c r="A1190" s="1" t="s">
        <v>9</v>
      </c>
      <c r="B1190" s="2">
        <v>41078</v>
      </c>
      <c r="C1190">
        <v>382.5</v>
      </c>
      <c r="D1190">
        <v>34670</v>
      </c>
    </row>
    <row r="1191" spans="1:4" x14ac:dyDescent="0.3">
      <c r="A1191" s="1" t="s">
        <v>9</v>
      </c>
      <c r="B1191" s="2">
        <v>41085</v>
      </c>
      <c r="C1191">
        <v>394</v>
      </c>
      <c r="D1191">
        <v>42880</v>
      </c>
    </row>
    <row r="1192" spans="1:4" x14ac:dyDescent="0.3">
      <c r="A1192" s="1" t="s">
        <v>9</v>
      </c>
      <c r="B1192" s="2">
        <v>41092</v>
      </c>
      <c r="C1192">
        <v>412.6</v>
      </c>
      <c r="D1192">
        <v>177310</v>
      </c>
    </row>
    <row r="1193" spans="1:4" x14ac:dyDescent="0.3">
      <c r="A1193" s="1" t="s">
        <v>9</v>
      </c>
      <c r="B1193" s="2">
        <v>41099</v>
      </c>
      <c r="C1193">
        <v>443</v>
      </c>
      <c r="D1193">
        <v>162910</v>
      </c>
    </row>
    <row r="1194" spans="1:4" x14ac:dyDescent="0.3">
      <c r="A1194" s="1" t="s">
        <v>9</v>
      </c>
      <c r="B1194" s="2">
        <v>41106</v>
      </c>
      <c r="C1194">
        <v>418.9</v>
      </c>
      <c r="D1194">
        <v>32700</v>
      </c>
    </row>
    <row r="1195" spans="1:4" x14ac:dyDescent="0.3">
      <c r="A1195" s="1" t="s">
        <v>9</v>
      </c>
      <c r="B1195" s="2">
        <v>41113</v>
      </c>
      <c r="C1195">
        <v>415.1</v>
      </c>
      <c r="D1195">
        <v>55500</v>
      </c>
    </row>
    <row r="1196" spans="1:4" x14ac:dyDescent="0.3">
      <c r="A1196" s="1" t="s">
        <v>9</v>
      </c>
      <c r="B1196" s="2">
        <v>41120</v>
      </c>
      <c r="C1196">
        <v>417</v>
      </c>
      <c r="D1196">
        <v>68130</v>
      </c>
    </row>
    <row r="1197" spans="1:4" x14ac:dyDescent="0.3">
      <c r="A1197" s="1" t="s">
        <v>9</v>
      </c>
      <c r="B1197" s="2">
        <v>41127</v>
      </c>
      <c r="C1197">
        <v>427.2</v>
      </c>
      <c r="D1197">
        <v>71300</v>
      </c>
    </row>
    <row r="1198" spans="1:4" x14ac:dyDescent="0.3">
      <c r="A1198" s="1" t="s">
        <v>9</v>
      </c>
      <c r="B1198" s="2">
        <v>41134</v>
      </c>
      <c r="C1198">
        <v>447</v>
      </c>
      <c r="D1198">
        <v>53720</v>
      </c>
    </row>
    <row r="1199" spans="1:4" x14ac:dyDescent="0.3">
      <c r="A1199" s="1" t="s">
        <v>9</v>
      </c>
      <c r="B1199" s="2">
        <v>41141</v>
      </c>
      <c r="C1199">
        <v>450</v>
      </c>
      <c r="D1199">
        <v>99200</v>
      </c>
    </row>
    <row r="1200" spans="1:4" x14ac:dyDescent="0.3">
      <c r="A1200" s="1" t="s">
        <v>9</v>
      </c>
      <c r="B1200" s="2">
        <v>41148</v>
      </c>
      <c r="C1200">
        <v>433</v>
      </c>
      <c r="D1200">
        <v>155640</v>
      </c>
    </row>
    <row r="1201" spans="1:4" x14ac:dyDescent="0.3">
      <c r="A1201" s="1" t="s">
        <v>9</v>
      </c>
      <c r="B1201" s="2">
        <v>41155</v>
      </c>
      <c r="C1201">
        <v>445</v>
      </c>
      <c r="D1201">
        <v>40400</v>
      </c>
    </row>
    <row r="1202" spans="1:4" x14ac:dyDescent="0.3">
      <c r="A1202" s="1" t="s">
        <v>9</v>
      </c>
      <c r="B1202" s="2">
        <v>41162</v>
      </c>
      <c r="C1202">
        <v>575.5</v>
      </c>
      <c r="D1202">
        <v>330020</v>
      </c>
    </row>
    <row r="1203" spans="1:4" x14ac:dyDescent="0.3">
      <c r="A1203" s="1" t="s">
        <v>9</v>
      </c>
      <c r="B1203" s="2">
        <v>41169</v>
      </c>
      <c r="C1203">
        <v>550</v>
      </c>
      <c r="D1203">
        <v>76330</v>
      </c>
    </row>
    <row r="1204" spans="1:4" x14ac:dyDescent="0.3">
      <c r="A1204" s="1" t="s">
        <v>9</v>
      </c>
      <c r="B1204" s="2">
        <v>41176</v>
      </c>
      <c r="C1204">
        <v>622</v>
      </c>
      <c r="D1204">
        <v>140820</v>
      </c>
    </row>
    <row r="1205" spans="1:4" x14ac:dyDescent="0.3">
      <c r="A1205" s="1" t="s">
        <v>9</v>
      </c>
      <c r="B1205" s="2">
        <v>41183</v>
      </c>
      <c r="C1205">
        <v>657</v>
      </c>
      <c r="D1205">
        <v>189670</v>
      </c>
    </row>
    <row r="1206" spans="1:4" x14ac:dyDescent="0.3">
      <c r="A1206" s="1" t="s">
        <v>9</v>
      </c>
      <c r="B1206" s="2">
        <v>41190</v>
      </c>
      <c r="C1206">
        <v>670</v>
      </c>
      <c r="D1206">
        <v>151070</v>
      </c>
    </row>
    <row r="1207" spans="1:4" x14ac:dyDescent="0.3">
      <c r="A1207" s="1" t="s">
        <v>9</v>
      </c>
      <c r="B1207" s="2">
        <v>41197</v>
      </c>
      <c r="C1207">
        <v>689.9</v>
      </c>
      <c r="D1207">
        <v>104840</v>
      </c>
    </row>
    <row r="1208" spans="1:4" x14ac:dyDescent="0.3">
      <c r="A1208" s="1" t="s">
        <v>9</v>
      </c>
      <c r="B1208" s="2">
        <v>41204</v>
      </c>
      <c r="C1208">
        <v>690.1</v>
      </c>
      <c r="D1208">
        <v>101230</v>
      </c>
    </row>
    <row r="1209" spans="1:4" x14ac:dyDescent="0.3">
      <c r="A1209" s="1" t="s">
        <v>9</v>
      </c>
      <c r="B1209" s="2">
        <v>41211</v>
      </c>
      <c r="C1209">
        <v>679.2</v>
      </c>
      <c r="D1209">
        <v>129250</v>
      </c>
    </row>
    <row r="1210" spans="1:4" x14ac:dyDescent="0.3">
      <c r="A1210" s="1" t="s">
        <v>9</v>
      </c>
      <c r="B1210" s="2">
        <v>41218</v>
      </c>
      <c r="C1210">
        <v>672.2</v>
      </c>
      <c r="D1210">
        <v>61460</v>
      </c>
    </row>
    <row r="1211" spans="1:4" x14ac:dyDescent="0.3">
      <c r="A1211" s="1" t="s">
        <v>9</v>
      </c>
      <c r="B1211" s="2">
        <v>41225</v>
      </c>
      <c r="C1211">
        <v>637</v>
      </c>
      <c r="D1211">
        <v>76540</v>
      </c>
    </row>
    <row r="1212" spans="1:4" x14ac:dyDescent="0.3">
      <c r="A1212" s="1" t="s">
        <v>9</v>
      </c>
      <c r="B1212" s="2">
        <v>41232</v>
      </c>
      <c r="C1212">
        <v>618.79999999999995</v>
      </c>
      <c r="D1212">
        <v>37540</v>
      </c>
    </row>
    <row r="1213" spans="1:4" x14ac:dyDescent="0.3">
      <c r="A1213" s="1" t="s">
        <v>9</v>
      </c>
      <c r="B1213" s="2">
        <v>41239</v>
      </c>
      <c r="C1213">
        <v>668</v>
      </c>
      <c r="D1213">
        <v>69440</v>
      </c>
    </row>
    <row r="1214" spans="1:4" x14ac:dyDescent="0.3">
      <c r="A1214" s="1" t="s">
        <v>9</v>
      </c>
      <c r="B1214" s="2">
        <v>41246</v>
      </c>
      <c r="C1214">
        <v>653.5</v>
      </c>
      <c r="D1214">
        <v>51770</v>
      </c>
    </row>
    <row r="1215" spans="1:4" x14ac:dyDescent="0.3">
      <c r="A1215" s="1" t="s">
        <v>9</v>
      </c>
      <c r="B1215" s="2">
        <v>41253</v>
      </c>
      <c r="C1215">
        <v>654.1</v>
      </c>
      <c r="D1215">
        <v>39600</v>
      </c>
    </row>
    <row r="1216" spans="1:4" x14ac:dyDescent="0.3">
      <c r="A1216" s="1" t="s">
        <v>9</v>
      </c>
      <c r="B1216" s="2">
        <v>41260</v>
      </c>
      <c r="C1216">
        <v>669.9</v>
      </c>
      <c r="D1216">
        <v>80780</v>
      </c>
    </row>
    <row r="1217" spans="1:4" x14ac:dyDescent="0.3">
      <c r="A1217" s="1" t="s">
        <v>9</v>
      </c>
      <c r="B1217" s="2">
        <v>41267</v>
      </c>
      <c r="C1217">
        <v>682.3</v>
      </c>
      <c r="D1217">
        <v>48970</v>
      </c>
    </row>
    <row r="1218" spans="1:4" x14ac:dyDescent="0.3">
      <c r="A1218" s="1" t="s">
        <v>9</v>
      </c>
      <c r="B1218" s="2">
        <v>41281</v>
      </c>
      <c r="C1218">
        <v>693.5</v>
      </c>
      <c r="D1218">
        <v>15710</v>
      </c>
    </row>
    <row r="1219" spans="1:4" x14ac:dyDescent="0.3">
      <c r="A1219" s="1" t="s">
        <v>9</v>
      </c>
      <c r="B1219" s="2">
        <v>41288</v>
      </c>
      <c r="C1219">
        <v>778.5</v>
      </c>
      <c r="D1219">
        <v>166820</v>
      </c>
    </row>
    <row r="1220" spans="1:4" x14ac:dyDescent="0.3">
      <c r="A1220" s="1" t="s">
        <v>9</v>
      </c>
      <c r="B1220" s="2">
        <v>41295</v>
      </c>
      <c r="C1220">
        <v>789.9</v>
      </c>
      <c r="D1220">
        <v>93160</v>
      </c>
    </row>
    <row r="1221" spans="1:4" x14ac:dyDescent="0.3">
      <c r="A1221" s="1" t="s">
        <v>9</v>
      </c>
      <c r="B1221" s="2">
        <v>41302</v>
      </c>
      <c r="C1221">
        <v>796</v>
      </c>
      <c r="D1221">
        <v>80560</v>
      </c>
    </row>
    <row r="1222" spans="1:4" x14ac:dyDescent="0.3">
      <c r="A1222" s="1" t="s">
        <v>9</v>
      </c>
      <c r="B1222" s="2">
        <v>41309</v>
      </c>
      <c r="C1222">
        <v>786.2</v>
      </c>
      <c r="D1222">
        <v>70700</v>
      </c>
    </row>
    <row r="1223" spans="1:4" x14ac:dyDescent="0.3">
      <c r="A1223" s="1" t="s">
        <v>9</v>
      </c>
      <c r="B1223" s="2">
        <v>41316</v>
      </c>
      <c r="C1223">
        <v>790</v>
      </c>
      <c r="D1223">
        <v>61310</v>
      </c>
    </row>
    <row r="1224" spans="1:4" x14ac:dyDescent="0.3">
      <c r="A1224" s="1" t="s">
        <v>9</v>
      </c>
      <c r="B1224" s="2">
        <v>41323</v>
      </c>
      <c r="C1224">
        <v>797</v>
      </c>
      <c r="D1224">
        <v>41710</v>
      </c>
    </row>
    <row r="1225" spans="1:4" x14ac:dyDescent="0.3">
      <c r="A1225" s="1" t="s">
        <v>9</v>
      </c>
      <c r="B1225" s="2">
        <v>41330</v>
      </c>
      <c r="C1225">
        <v>798.9</v>
      </c>
      <c r="D1225">
        <v>45210</v>
      </c>
    </row>
    <row r="1226" spans="1:4" x14ac:dyDescent="0.3">
      <c r="A1226" s="1" t="s">
        <v>9</v>
      </c>
      <c r="B1226" s="2">
        <v>41337</v>
      </c>
      <c r="C1226">
        <v>800</v>
      </c>
      <c r="D1226">
        <v>25260</v>
      </c>
    </row>
    <row r="1227" spans="1:4" x14ac:dyDescent="0.3">
      <c r="A1227" s="1" t="s">
        <v>9</v>
      </c>
      <c r="B1227" s="2">
        <v>41344</v>
      </c>
      <c r="C1227">
        <v>781.3</v>
      </c>
      <c r="D1227">
        <v>63480</v>
      </c>
    </row>
    <row r="1228" spans="1:4" x14ac:dyDescent="0.3">
      <c r="A1228" s="1" t="s">
        <v>9</v>
      </c>
      <c r="B1228" s="2">
        <v>41351</v>
      </c>
      <c r="C1228">
        <v>742.5</v>
      </c>
      <c r="D1228">
        <v>44900</v>
      </c>
    </row>
    <row r="1229" spans="1:4" x14ac:dyDescent="0.3">
      <c r="A1229" s="1" t="s">
        <v>9</v>
      </c>
      <c r="B1229" s="2">
        <v>41358</v>
      </c>
      <c r="C1229">
        <v>760</v>
      </c>
      <c r="D1229">
        <v>47020</v>
      </c>
    </row>
    <row r="1230" spans="1:4" x14ac:dyDescent="0.3">
      <c r="A1230" s="1" t="s">
        <v>9</v>
      </c>
      <c r="B1230" s="2">
        <v>41365</v>
      </c>
      <c r="C1230">
        <v>759.3</v>
      </c>
      <c r="D1230">
        <v>37960</v>
      </c>
    </row>
    <row r="1231" spans="1:4" x14ac:dyDescent="0.3">
      <c r="A1231" s="1" t="s">
        <v>9</v>
      </c>
      <c r="B1231" s="2">
        <v>41372</v>
      </c>
      <c r="C1231">
        <v>707.9</v>
      </c>
      <c r="D1231">
        <v>37730</v>
      </c>
    </row>
    <row r="1232" spans="1:4" x14ac:dyDescent="0.3">
      <c r="A1232" s="1" t="s">
        <v>9</v>
      </c>
      <c r="B1232" s="2">
        <v>41379</v>
      </c>
      <c r="C1232">
        <v>631</v>
      </c>
      <c r="D1232">
        <v>44580</v>
      </c>
    </row>
    <row r="1233" spans="1:4" x14ac:dyDescent="0.3">
      <c r="A1233" s="1" t="s">
        <v>9</v>
      </c>
      <c r="B1233" s="2">
        <v>41386</v>
      </c>
      <c r="C1233">
        <v>641.20000000000005</v>
      </c>
      <c r="D1233">
        <v>16260</v>
      </c>
    </row>
    <row r="1234" spans="1:4" x14ac:dyDescent="0.3">
      <c r="A1234" s="1" t="s">
        <v>9</v>
      </c>
      <c r="B1234" s="2">
        <v>41393</v>
      </c>
      <c r="C1234">
        <v>653.5</v>
      </c>
      <c r="D1234">
        <v>8330</v>
      </c>
    </row>
    <row r="1235" spans="1:4" x14ac:dyDescent="0.3">
      <c r="A1235" s="1" t="s">
        <v>9</v>
      </c>
      <c r="B1235" s="2">
        <v>41400</v>
      </c>
      <c r="C1235">
        <v>686.9</v>
      </c>
      <c r="D1235">
        <v>17020</v>
      </c>
    </row>
    <row r="1236" spans="1:4" x14ac:dyDescent="0.3">
      <c r="A1236" s="1" t="s">
        <v>9</v>
      </c>
      <c r="B1236" s="2">
        <v>41407</v>
      </c>
      <c r="C1236">
        <v>746.6</v>
      </c>
      <c r="D1236">
        <v>62100</v>
      </c>
    </row>
    <row r="1237" spans="1:4" x14ac:dyDescent="0.3">
      <c r="A1237" s="1" t="s">
        <v>9</v>
      </c>
      <c r="B1237" s="2">
        <v>41414</v>
      </c>
      <c r="C1237">
        <v>697</v>
      </c>
      <c r="D1237">
        <v>41350</v>
      </c>
    </row>
    <row r="1238" spans="1:4" x14ac:dyDescent="0.3">
      <c r="A1238" s="1" t="s">
        <v>9</v>
      </c>
      <c r="B1238" s="2">
        <v>41421</v>
      </c>
      <c r="C1238">
        <v>720</v>
      </c>
      <c r="D1238">
        <v>33660</v>
      </c>
    </row>
    <row r="1239" spans="1:4" x14ac:dyDescent="0.3">
      <c r="A1239" s="1" t="s">
        <v>9</v>
      </c>
      <c r="B1239" s="2">
        <v>41428</v>
      </c>
      <c r="C1239">
        <v>715</v>
      </c>
      <c r="D1239">
        <v>18460</v>
      </c>
    </row>
    <row r="1240" spans="1:4" x14ac:dyDescent="0.3">
      <c r="A1240" s="1" t="s">
        <v>9</v>
      </c>
      <c r="B1240" s="2">
        <v>41435</v>
      </c>
      <c r="C1240">
        <v>677.8</v>
      </c>
      <c r="D1240">
        <v>23190</v>
      </c>
    </row>
    <row r="1241" spans="1:4" x14ac:dyDescent="0.3">
      <c r="A1241" s="1" t="s">
        <v>9</v>
      </c>
      <c r="B1241" s="2">
        <v>41442</v>
      </c>
      <c r="C1241">
        <v>681.4</v>
      </c>
      <c r="D1241">
        <v>17410</v>
      </c>
    </row>
    <row r="1242" spans="1:4" x14ac:dyDescent="0.3">
      <c r="A1242" s="1" t="s">
        <v>9</v>
      </c>
      <c r="B1242" s="2">
        <v>41449</v>
      </c>
      <c r="C1242">
        <v>710.9</v>
      </c>
      <c r="D1242">
        <v>16430</v>
      </c>
    </row>
    <row r="1243" spans="1:4" x14ac:dyDescent="0.3">
      <c r="A1243" s="1" t="s">
        <v>9</v>
      </c>
      <c r="B1243" s="2">
        <v>41456</v>
      </c>
      <c r="C1243">
        <v>743.4</v>
      </c>
      <c r="D1243">
        <v>42980</v>
      </c>
    </row>
    <row r="1244" spans="1:4" x14ac:dyDescent="0.3">
      <c r="A1244" s="1" t="s">
        <v>9</v>
      </c>
      <c r="B1244" s="2">
        <v>41463</v>
      </c>
      <c r="C1244">
        <v>728.9</v>
      </c>
      <c r="D1244">
        <v>13290</v>
      </c>
    </row>
    <row r="1245" spans="1:4" x14ac:dyDescent="0.3">
      <c r="A1245" s="1" t="s">
        <v>9</v>
      </c>
      <c r="B1245" s="2">
        <v>41470</v>
      </c>
      <c r="C1245">
        <v>701.5</v>
      </c>
      <c r="D1245">
        <v>25830</v>
      </c>
    </row>
    <row r="1246" spans="1:4" x14ac:dyDescent="0.3">
      <c r="A1246" s="1" t="s">
        <v>9</v>
      </c>
      <c r="B1246" s="2">
        <v>41477</v>
      </c>
      <c r="C1246">
        <v>707</v>
      </c>
      <c r="D1246">
        <v>37380</v>
      </c>
    </row>
    <row r="1247" spans="1:4" x14ac:dyDescent="0.3">
      <c r="A1247" s="1" t="s">
        <v>9</v>
      </c>
      <c r="B1247" s="2">
        <v>41484</v>
      </c>
      <c r="C1247">
        <v>707</v>
      </c>
      <c r="D1247">
        <v>23670</v>
      </c>
    </row>
    <row r="1248" spans="1:4" x14ac:dyDescent="0.3">
      <c r="A1248" s="1" t="s">
        <v>9</v>
      </c>
      <c r="B1248" s="2">
        <v>41491</v>
      </c>
      <c r="C1248">
        <v>714.9</v>
      </c>
      <c r="D1248">
        <v>5920</v>
      </c>
    </row>
    <row r="1249" spans="1:4" x14ac:dyDescent="0.3">
      <c r="A1249" s="1" t="s">
        <v>9</v>
      </c>
      <c r="B1249" s="2">
        <v>41498</v>
      </c>
      <c r="C1249">
        <v>709.5</v>
      </c>
      <c r="D1249">
        <v>23930</v>
      </c>
    </row>
    <row r="1250" spans="1:4" x14ac:dyDescent="0.3">
      <c r="A1250" s="1" t="s">
        <v>9</v>
      </c>
      <c r="B1250" s="2">
        <v>41505</v>
      </c>
      <c r="C1250">
        <v>687.9</v>
      </c>
      <c r="D1250">
        <v>69560</v>
      </c>
    </row>
    <row r="1251" spans="1:4" x14ac:dyDescent="0.3">
      <c r="A1251" s="1" t="s">
        <v>9</v>
      </c>
      <c r="B1251" s="2">
        <v>41512</v>
      </c>
      <c r="C1251">
        <v>620.1</v>
      </c>
      <c r="D1251">
        <v>31580</v>
      </c>
    </row>
    <row r="1252" spans="1:4" x14ac:dyDescent="0.3">
      <c r="A1252" s="1" t="s">
        <v>9</v>
      </c>
      <c r="B1252" s="2">
        <v>41519</v>
      </c>
      <c r="C1252">
        <v>661.1</v>
      </c>
      <c r="D1252">
        <v>22540</v>
      </c>
    </row>
    <row r="1253" spans="1:4" x14ac:dyDescent="0.3">
      <c r="A1253" s="1" t="s">
        <v>9</v>
      </c>
      <c r="B1253" s="2">
        <v>41526</v>
      </c>
      <c r="C1253">
        <v>697.7</v>
      </c>
      <c r="D1253">
        <v>25860</v>
      </c>
    </row>
    <row r="1254" spans="1:4" x14ac:dyDescent="0.3">
      <c r="A1254" s="1" t="s">
        <v>9</v>
      </c>
      <c r="B1254" s="2">
        <v>41533</v>
      </c>
      <c r="C1254">
        <v>697.9</v>
      </c>
      <c r="D1254">
        <v>39290</v>
      </c>
    </row>
    <row r="1255" spans="1:4" x14ac:dyDescent="0.3">
      <c r="A1255" s="1" t="s">
        <v>9</v>
      </c>
      <c r="B1255" s="2">
        <v>41540</v>
      </c>
      <c r="C1255">
        <v>695.1</v>
      </c>
      <c r="D1255">
        <v>28850</v>
      </c>
    </row>
    <row r="1256" spans="1:4" x14ac:dyDescent="0.3">
      <c r="A1256" s="1" t="s">
        <v>9</v>
      </c>
      <c r="B1256" s="2">
        <v>41547</v>
      </c>
      <c r="C1256">
        <v>700</v>
      </c>
      <c r="D1256">
        <v>26190</v>
      </c>
    </row>
    <row r="1257" spans="1:4" x14ac:dyDescent="0.3">
      <c r="A1257" s="1" t="s">
        <v>9</v>
      </c>
      <c r="B1257" s="2">
        <v>41554</v>
      </c>
      <c r="C1257">
        <v>735.6</v>
      </c>
      <c r="D1257">
        <v>33930</v>
      </c>
    </row>
    <row r="1258" spans="1:4" x14ac:dyDescent="0.3">
      <c r="A1258" s="1" t="s">
        <v>9</v>
      </c>
      <c r="B1258" s="2">
        <v>41561</v>
      </c>
      <c r="C1258">
        <v>774.5</v>
      </c>
      <c r="D1258">
        <v>52980</v>
      </c>
    </row>
    <row r="1259" spans="1:4" x14ac:dyDescent="0.3">
      <c r="A1259" s="1" t="s">
        <v>9</v>
      </c>
      <c r="B1259" s="2">
        <v>41568</v>
      </c>
      <c r="C1259">
        <v>788.6</v>
      </c>
      <c r="D1259">
        <v>42420</v>
      </c>
    </row>
    <row r="1260" spans="1:4" x14ac:dyDescent="0.3">
      <c r="A1260" s="1" t="s">
        <v>9</v>
      </c>
      <c r="B1260" s="2">
        <v>41575</v>
      </c>
      <c r="C1260">
        <v>765.1</v>
      </c>
      <c r="D1260">
        <v>24530</v>
      </c>
    </row>
    <row r="1261" spans="1:4" x14ac:dyDescent="0.3">
      <c r="A1261" s="1" t="s">
        <v>9</v>
      </c>
      <c r="B1261" s="2">
        <v>41582</v>
      </c>
      <c r="C1261">
        <v>730.6</v>
      </c>
      <c r="D1261">
        <v>16710</v>
      </c>
    </row>
    <row r="1262" spans="1:4" x14ac:dyDescent="0.3">
      <c r="A1262" s="1" t="s">
        <v>9</v>
      </c>
      <c r="B1262" s="2">
        <v>41589</v>
      </c>
      <c r="C1262">
        <v>752</v>
      </c>
      <c r="D1262">
        <v>33970</v>
      </c>
    </row>
    <row r="1263" spans="1:4" x14ac:dyDescent="0.3">
      <c r="A1263" s="1" t="s">
        <v>9</v>
      </c>
      <c r="B1263" s="2">
        <v>41596</v>
      </c>
      <c r="C1263">
        <v>781.4</v>
      </c>
      <c r="D1263">
        <v>21590</v>
      </c>
    </row>
    <row r="1264" spans="1:4" x14ac:dyDescent="0.3">
      <c r="A1264" s="1" t="s">
        <v>9</v>
      </c>
      <c r="B1264" s="2">
        <v>41603</v>
      </c>
      <c r="C1264">
        <v>791.1</v>
      </c>
      <c r="D1264">
        <v>62000</v>
      </c>
    </row>
    <row r="1265" spans="1:4" x14ac:dyDescent="0.3">
      <c r="A1265" s="1" t="s">
        <v>9</v>
      </c>
      <c r="B1265" s="2">
        <v>41610</v>
      </c>
      <c r="C1265">
        <v>764</v>
      </c>
      <c r="D1265">
        <v>45470</v>
      </c>
    </row>
    <row r="1266" spans="1:4" x14ac:dyDescent="0.3">
      <c r="A1266" s="1" t="s">
        <v>9</v>
      </c>
      <c r="B1266" s="2">
        <v>41617</v>
      </c>
      <c r="C1266">
        <v>806.4</v>
      </c>
      <c r="D1266">
        <v>54420</v>
      </c>
    </row>
    <row r="1267" spans="1:4" x14ac:dyDescent="0.3">
      <c r="A1267" s="1" t="s">
        <v>9</v>
      </c>
      <c r="B1267" s="2">
        <v>41624</v>
      </c>
      <c r="C1267">
        <v>855</v>
      </c>
      <c r="D1267">
        <v>67960</v>
      </c>
    </row>
    <row r="1268" spans="1:4" x14ac:dyDescent="0.3">
      <c r="A1268" s="1" t="s">
        <v>9</v>
      </c>
      <c r="B1268" s="2">
        <v>41631</v>
      </c>
      <c r="C1268">
        <v>840</v>
      </c>
      <c r="D1268">
        <v>31470</v>
      </c>
    </row>
    <row r="1269" spans="1:4" x14ac:dyDescent="0.3">
      <c r="A1269" s="1" t="s">
        <v>9</v>
      </c>
      <c r="B1269" s="2">
        <v>41638</v>
      </c>
      <c r="C1269">
        <v>860.4</v>
      </c>
      <c r="D1269">
        <v>3550</v>
      </c>
    </row>
    <row r="1270" spans="1:4" x14ac:dyDescent="0.3">
      <c r="A1270" s="1" t="s">
        <v>9</v>
      </c>
      <c r="B1270" s="2">
        <v>41645</v>
      </c>
      <c r="C1270">
        <v>810.2</v>
      </c>
      <c r="D1270">
        <v>14010</v>
      </c>
    </row>
    <row r="1271" spans="1:4" x14ac:dyDescent="0.3">
      <c r="A1271" s="1" t="s">
        <v>9</v>
      </c>
      <c r="B1271" s="2">
        <v>41652</v>
      </c>
      <c r="C1271">
        <v>773.4</v>
      </c>
      <c r="D1271">
        <v>33670</v>
      </c>
    </row>
    <row r="1272" spans="1:4" x14ac:dyDescent="0.3">
      <c r="A1272" s="1" t="s">
        <v>9</v>
      </c>
      <c r="B1272" s="2">
        <v>41659</v>
      </c>
      <c r="C1272">
        <v>750</v>
      </c>
      <c r="D1272">
        <v>20940</v>
      </c>
    </row>
    <row r="1273" spans="1:4" x14ac:dyDescent="0.3">
      <c r="A1273" s="1" t="s">
        <v>9</v>
      </c>
      <c r="B1273" s="2">
        <v>41666</v>
      </c>
      <c r="C1273">
        <v>705.6</v>
      </c>
      <c r="D1273">
        <v>54070</v>
      </c>
    </row>
    <row r="1274" spans="1:4" x14ac:dyDescent="0.3">
      <c r="A1274" s="1" t="s">
        <v>9</v>
      </c>
      <c r="B1274" s="2">
        <v>41673</v>
      </c>
      <c r="C1274">
        <v>734.6</v>
      </c>
      <c r="D1274">
        <v>22430</v>
      </c>
    </row>
    <row r="1275" spans="1:4" x14ac:dyDescent="0.3">
      <c r="A1275" s="1" t="s">
        <v>9</v>
      </c>
      <c r="B1275" s="2">
        <v>41680</v>
      </c>
      <c r="C1275">
        <v>725.1</v>
      </c>
      <c r="D1275">
        <v>20590</v>
      </c>
    </row>
    <row r="1276" spans="1:4" x14ac:dyDescent="0.3">
      <c r="A1276" s="1" t="s">
        <v>9</v>
      </c>
      <c r="B1276" s="2">
        <v>41687</v>
      </c>
      <c r="C1276">
        <v>701</v>
      </c>
      <c r="D1276">
        <v>41910</v>
      </c>
    </row>
    <row r="1277" spans="1:4" x14ac:dyDescent="0.3">
      <c r="A1277" s="1" t="s">
        <v>9</v>
      </c>
      <c r="B1277" s="2">
        <v>41694</v>
      </c>
      <c r="C1277">
        <v>661.1</v>
      </c>
      <c r="D1277">
        <v>25300</v>
      </c>
    </row>
    <row r="1278" spans="1:4" x14ac:dyDescent="0.3">
      <c r="A1278" s="1" t="s">
        <v>9</v>
      </c>
      <c r="B1278" s="2">
        <v>41701</v>
      </c>
      <c r="C1278">
        <v>562</v>
      </c>
      <c r="D1278">
        <v>77190</v>
      </c>
    </row>
    <row r="1279" spans="1:4" x14ac:dyDescent="0.3">
      <c r="A1279" s="1" t="s">
        <v>9</v>
      </c>
      <c r="B1279" s="2">
        <v>41708</v>
      </c>
      <c r="C1279">
        <v>463.9</v>
      </c>
      <c r="D1279">
        <v>26420</v>
      </c>
    </row>
    <row r="1280" spans="1:4" x14ac:dyDescent="0.3">
      <c r="A1280" s="1" t="s">
        <v>9</v>
      </c>
      <c r="B1280" s="2">
        <v>41715</v>
      </c>
      <c r="C1280">
        <v>482.1</v>
      </c>
      <c r="D1280">
        <v>228560</v>
      </c>
    </row>
    <row r="1281" spans="1:4" x14ac:dyDescent="0.3">
      <c r="A1281" s="1" t="s">
        <v>9</v>
      </c>
      <c r="B1281" s="2">
        <v>41722</v>
      </c>
      <c r="C1281">
        <v>497.5</v>
      </c>
      <c r="D1281">
        <v>122180</v>
      </c>
    </row>
    <row r="1282" spans="1:4" x14ac:dyDescent="0.3">
      <c r="A1282" s="1" t="s">
        <v>9</v>
      </c>
      <c r="B1282" s="2">
        <v>41729</v>
      </c>
      <c r="C1282">
        <v>549.1</v>
      </c>
      <c r="D1282">
        <v>239930</v>
      </c>
    </row>
    <row r="1283" spans="1:4" x14ac:dyDescent="0.3">
      <c r="A1283" s="1" t="s">
        <v>9</v>
      </c>
      <c r="B1283" s="2">
        <v>41736</v>
      </c>
      <c r="C1283">
        <v>539.9</v>
      </c>
      <c r="D1283">
        <v>104500</v>
      </c>
    </row>
    <row r="1284" spans="1:4" x14ac:dyDescent="0.3">
      <c r="A1284" s="1" t="s">
        <v>9</v>
      </c>
      <c r="B1284" s="2">
        <v>41743</v>
      </c>
      <c r="C1284">
        <v>540.29999999999995</v>
      </c>
      <c r="D1284">
        <v>105010</v>
      </c>
    </row>
    <row r="1285" spans="1:4" x14ac:dyDescent="0.3">
      <c r="A1285" s="1" t="s">
        <v>9</v>
      </c>
      <c r="B1285" s="2">
        <v>41750</v>
      </c>
      <c r="C1285">
        <v>523.4</v>
      </c>
      <c r="D1285">
        <v>36130</v>
      </c>
    </row>
    <row r="1286" spans="1:4" x14ac:dyDescent="0.3">
      <c r="A1286" s="1" t="s">
        <v>9</v>
      </c>
      <c r="B1286" s="2">
        <v>41757</v>
      </c>
      <c r="C1286">
        <v>519.79999999999995</v>
      </c>
      <c r="D1286">
        <v>35150</v>
      </c>
    </row>
    <row r="1287" spans="1:4" x14ac:dyDescent="0.3">
      <c r="A1287" s="1" t="s">
        <v>9</v>
      </c>
      <c r="B1287" s="2">
        <v>41764</v>
      </c>
      <c r="C1287">
        <v>574.5</v>
      </c>
      <c r="D1287">
        <v>108290</v>
      </c>
    </row>
    <row r="1288" spans="1:4" x14ac:dyDescent="0.3">
      <c r="A1288" s="1" t="s">
        <v>9</v>
      </c>
      <c r="B1288" s="2">
        <v>41771</v>
      </c>
      <c r="C1288">
        <v>565</v>
      </c>
      <c r="D1288">
        <v>78930</v>
      </c>
    </row>
    <row r="1289" spans="1:4" x14ac:dyDescent="0.3">
      <c r="A1289" s="1" t="s">
        <v>9</v>
      </c>
      <c r="B1289" s="2">
        <v>41778</v>
      </c>
      <c r="C1289">
        <v>587</v>
      </c>
      <c r="D1289">
        <v>45360</v>
      </c>
    </row>
    <row r="1290" spans="1:4" x14ac:dyDescent="0.3">
      <c r="A1290" s="1" t="s">
        <v>9</v>
      </c>
      <c r="B1290" s="2">
        <v>41785</v>
      </c>
      <c r="C1290">
        <v>572.4</v>
      </c>
      <c r="D1290">
        <v>130640</v>
      </c>
    </row>
    <row r="1291" spans="1:4" x14ac:dyDescent="0.3">
      <c r="A1291" s="1" t="s">
        <v>9</v>
      </c>
      <c r="B1291" s="2">
        <v>41792</v>
      </c>
      <c r="C1291">
        <v>647</v>
      </c>
      <c r="D1291">
        <v>243460</v>
      </c>
    </row>
    <row r="1292" spans="1:4" x14ac:dyDescent="0.3">
      <c r="A1292" s="1" t="s">
        <v>9</v>
      </c>
      <c r="B1292" s="2">
        <v>41799</v>
      </c>
      <c r="C1292">
        <v>584</v>
      </c>
      <c r="D1292">
        <v>133930</v>
      </c>
    </row>
    <row r="1293" spans="1:4" x14ac:dyDescent="0.3">
      <c r="A1293" s="1" t="s">
        <v>9</v>
      </c>
      <c r="B1293" s="2">
        <v>41806</v>
      </c>
      <c r="C1293">
        <v>571</v>
      </c>
      <c r="D1293">
        <v>73130</v>
      </c>
    </row>
    <row r="1294" spans="1:4" x14ac:dyDescent="0.3">
      <c r="A1294" s="1" t="s">
        <v>9</v>
      </c>
      <c r="B1294" s="2">
        <v>41813</v>
      </c>
      <c r="C1294">
        <v>595</v>
      </c>
      <c r="D1294">
        <v>69080</v>
      </c>
    </row>
    <row r="1295" spans="1:4" x14ac:dyDescent="0.3">
      <c r="A1295" s="1" t="s">
        <v>9</v>
      </c>
      <c r="B1295" s="2">
        <v>41820</v>
      </c>
      <c r="C1295">
        <v>597</v>
      </c>
      <c r="D1295">
        <v>53710</v>
      </c>
    </row>
    <row r="1296" spans="1:4" x14ac:dyDescent="0.3">
      <c r="A1296" s="1" t="s">
        <v>9</v>
      </c>
      <c r="B1296" s="2">
        <v>41827</v>
      </c>
      <c r="C1296">
        <v>600</v>
      </c>
      <c r="D1296">
        <v>48900</v>
      </c>
    </row>
    <row r="1297" spans="1:4" x14ac:dyDescent="0.3">
      <c r="A1297" s="1" t="s">
        <v>9</v>
      </c>
      <c r="B1297" s="2">
        <v>41834</v>
      </c>
      <c r="C1297">
        <v>597</v>
      </c>
      <c r="D1297">
        <v>32090</v>
      </c>
    </row>
    <row r="1298" spans="1:4" x14ac:dyDescent="0.3">
      <c r="A1298" s="1" t="s">
        <v>9</v>
      </c>
      <c r="B1298" s="2">
        <v>41841</v>
      </c>
      <c r="C1298">
        <v>536</v>
      </c>
      <c r="D1298">
        <v>56320</v>
      </c>
    </row>
    <row r="1299" spans="1:4" x14ac:dyDescent="0.3">
      <c r="A1299" s="1" t="s">
        <v>9</v>
      </c>
      <c r="B1299" s="2">
        <v>41848</v>
      </c>
      <c r="C1299">
        <v>535</v>
      </c>
      <c r="D1299">
        <v>83810</v>
      </c>
    </row>
    <row r="1300" spans="1:4" x14ac:dyDescent="0.3">
      <c r="A1300" s="1" t="s">
        <v>9</v>
      </c>
      <c r="B1300" s="2">
        <v>41855</v>
      </c>
      <c r="C1300">
        <v>511</v>
      </c>
      <c r="D1300">
        <v>26690</v>
      </c>
    </row>
    <row r="1301" spans="1:4" x14ac:dyDescent="0.3">
      <c r="A1301" s="1" t="s">
        <v>9</v>
      </c>
      <c r="B1301" s="2">
        <v>41862</v>
      </c>
      <c r="C1301">
        <v>529.5</v>
      </c>
      <c r="D1301">
        <v>70230</v>
      </c>
    </row>
    <row r="1302" spans="1:4" x14ac:dyDescent="0.3">
      <c r="A1302" s="1" t="s">
        <v>9</v>
      </c>
      <c r="B1302" s="2">
        <v>41869</v>
      </c>
      <c r="C1302">
        <v>562.9</v>
      </c>
      <c r="D1302">
        <v>50830</v>
      </c>
    </row>
    <row r="1303" spans="1:4" x14ac:dyDescent="0.3">
      <c r="A1303" s="1" t="s">
        <v>9</v>
      </c>
      <c r="B1303" s="2">
        <v>41876</v>
      </c>
      <c r="C1303">
        <v>530</v>
      </c>
      <c r="D1303">
        <v>57250</v>
      </c>
    </row>
    <row r="1304" spans="1:4" x14ac:dyDescent="0.3">
      <c r="A1304" s="1" t="s">
        <v>9</v>
      </c>
      <c r="B1304" s="2">
        <v>41883</v>
      </c>
      <c r="C1304">
        <v>533.6</v>
      </c>
      <c r="D1304">
        <v>64410</v>
      </c>
    </row>
    <row r="1305" spans="1:4" x14ac:dyDescent="0.3">
      <c r="A1305" s="1" t="s">
        <v>9</v>
      </c>
      <c r="B1305" s="2">
        <v>41890</v>
      </c>
      <c r="C1305">
        <v>495.5</v>
      </c>
      <c r="D1305">
        <v>168850</v>
      </c>
    </row>
    <row r="1306" spans="1:4" x14ac:dyDescent="0.3">
      <c r="A1306" s="1" t="s">
        <v>9</v>
      </c>
      <c r="B1306" s="2">
        <v>41897</v>
      </c>
      <c r="C1306">
        <v>452</v>
      </c>
      <c r="D1306">
        <v>187380</v>
      </c>
    </row>
    <row r="1307" spans="1:4" x14ac:dyDescent="0.3">
      <c r="A1307" s="1" t="s">
        <v>9</v>
      </c>
      <c r="B1307" s="2">
        <v>41904</v>
      </c>
      <c r="C1307">
        <v>487</v>
      </c>
      <c r="D1307">
        <v>89780</v>
      </c>
    </row>
    <row r="1308" spans="1:4" x14ac:dyDescent="0.3">
      <c r="A1308" s="1" t="s">
        <v>9</v>
      </c>
      <c r="B1308" s="2">
        <v>41911</v>
      </c>
      <c r="C1308">
        <v>443</v>
      </c>
      <c r="D1308">
        <v>73840</v>
      </c>
    </row>
    <row r="1309" spans="1:4" x14ac:dyDescent="0.3">
      <c r="A1309" s="1" t="s">
        <v>9</v>
      </c>
      <c r="B1309" s="2">
        <v>41918</v>
      </c>
      <c r="C1309">
        <v>445</v>
      </c>
      <c r="D1309">
        <v>38450</v>
      </c>
    </row>
    <row r="1310" spans="1:4" x14ac:dyDescent="0.3">
      <c r="A1310" s="1" t="s">
        <v>9</v>
      </c>
      <c r="B1310" s="2">
        <v>41925</v>
      </c>
      <c r="C1310">
        <v>414</v>
      </c>
      <c r="D1310">
        <v>44670</v>
      </c>
    </row>
    <row r="1311" spans="1:4" x14ac:dyDescent="0.3">
      <c r="A1311" s="1" t="s">
        <v>9</v>
      </c>
      <c r="B1311" s="2">
        <v>41932</v>
      </c>
      <c r="C1311">
        <v>402</v>
      </c>
      <c r="D1311">
        <v>21780</v>
      </c>
    </row>
    <row r="1312" spans="1:4" x14ac:dyDescent="0.3">
      <c r="A1312" s="1" t="s">
        <v>9</v>
      </c>
      <c r="B1312" s="2">
        <v>41939</v>
      </c>
      <c r="C1312">
        <v>413</v>
      </c>
      <c r="D1312">
        <v>85960</v>
      </c>
    </row>
    <row r="1313" spans="1:4" x14ac:dyDescent="0.3">
      <c r="A1313" s="1" t="s">
        <v>9</v>
      </c>
      <c r="B1313" s="2">
        <v>41946</v>
      </c>
      <c r="C1313">
        <v>440</v>
      </c>
      <c r="D1313">
        <v>53430</v>
      </c>
    </row>
    <row r="1314" spans="1:4" x14ac:dyDescent="0.3">
      <c r="A1314" s="1" t="s">
        <v>9</v>
      </c>
      <c r="B1314" s="2">
        <v>41953</v>
      </c>
      <c r="C1314">
        <v>450</v>
      </c>
      <c r="D1314">
        <v>62340</v>
      </c>
    </row>
    <row r="1315" spans="1:4" x14ac:dyDescent="0.3">
      <c r="A1315" s="1" t="s">
        <v>9</v>
      </c>
      <c r="B1315" s="2">
        <v>41960</v>
      </c>
      <c r="C1315">
        <v>421</v>
      </c>
      <c r="D1315">
        <v>83550</v>
      </c>
    </row>
    <row r="1316" spans="1:4" x14ac:dyDescent="0.3">
      <c r="A1316" s="1" t="s">
        <v>9</v>
      </c>
      <c r="B1316" s="2">
        <v>41967</v>
      </c>
      <c r="C1316">
        <v>412</v>
      </c>
      <c r="D1316">
        <v>80300</v>
      </c>
    </row>
    <row r="1317" spans="1:4" x14ac:dyDescent="0.3">
      <c r="A1317" s="1" t="s">
        <v>9</v>
      </c>
      <c r="B1317" s="2">
        <v>41974</v>
      </c>
      <c r="C1317">
        <v>427</v>
      </c>
      <c r="D1317">
        <v>104150</v>
      </c>
    </row>
    <row r="1318" spans="1:4" x14ac:dyDescent="0.3">
      <c r="A1318" s="1" t="s">
        <v>9</v>
      </c>
      <c r="B1318" s="2">
        <v>41981</v>
      </c>
      <c r="C1318">
        <v>405</v>
      </c>
      <c r="D1318">
        <v>47220</v>
      </c>
    </row>
    <row r="1319" spans="1:4" x14ac:dyDescent="0.3">
      <c r="A1319" s="1" t="s">
        <v>9</v>
      </c>
      <c r="B1319" s="2">
        <v>41988</v>
      </c>
      <c r="C1319">
        <v>332</v>
      </c>
      <c r="D1319">
        <v>135640</v>
      </c>
    </row>
    <row r="1320" spans="1:4" x14ac:dyDescent="0.3">
      <c r="A1320" s="1" t="s">
        <v>9</v>
      </c>
      <c r="B1320" s="2">
        <v>41995</v>
      </c>
      <c r="C1320">
        <v>352</v>
      </c>
      <c r="D1320">
        <v>110570</v>
      </c>
    </row>
    <row r="1321" spans="1:4" x14ac:dyDescent="0.3">
      <c r="A1321" s="1" t="s">
        <v>9</v>
      </c>
      <c r="B1321" s="2">
        <v>42002</v>
      </c>
      <c r="C1321">
        <v>350</v>
      </c>
      <c r="D1321">
        <v>9000</v>
      </c>
    </row>
    <row r="1322" spans="1:4" x14ac:dyDescent="0.3">
      <c r="A1322" s="1" t="s">
        <v>9</v>
      </c>
      <c r="B1322" s="2">
        <v>42009</v>
      </c>
      <c r="C1322">
        <v>356</v>
      </c>
      <c r="D1322">
        <v>11780</v>
      </c>
    </row>
    <row r="1323" spans="1:4" x14ac:dyDescent="0.3">
      <c r="A1323" s="1" t="s">
        <v>9</v>
      </c>
      <c r="B1323" s="2">
        <v>42016</v>
      </c>
      <c r="C1323">
        <v>322</v>
      </c>
      <c r="D1323">
        <v>153800</v>
      </c>
    </row>
    <row r="1324" spans="1:4" x14ac:dyDescent="0.3">
      <c r="A1324" s="1" t="s">
        <v>9</v>
      </c>
      <c r="B1324" s="2">
        <v>42023</v>
      </c>
      <c r="C1324">
        <v>320</v>
      </c>
      <c r="D1324">
        <v>181800</v>
      </c>
    </row>
    <row r="1325" spans="1:4" x14ac:dyDescent="0.3">
      <c r="A1325" s="1" t="s">
        <v>9</v>
      </c>
      <c r="B1325" s="2">
        <v>42030</v>
      </c>
      <c r="C1325">
        <v>300</v>
      </c>
      <c r="D1325">
        <v>144110</v>
      </c>
    </row>
    <row r="1326" spans="1:4" x14ac:dyDescent="0.3">
      <c r="A1326" s="1" t="s">
        <v>9</v>
      </c>
      <c r="B1326" s="2">
        <v>42037</v>
      </c>
      <c r="C1326">
        <v>321</v>
      </c>
      <c r="D1326">
        <v>154820</v>
      </c>
    </row>
    <row r="1327" spans="1:4" x14ac:dyDescent="0.3">
      <c r="A1327" s="1" t="s">
        <v>9</v>
      </c>
      <c r="B1327" s="2">
        <v>42044</v>
      </c>
      <c r="C1327">
        <v>347</v>
      </c>
      <c r="D1327">
        <v>206150</v>
      </c>
    </row>
    <row r="1328" spans="1:4" x14ac:dyDescent="0.3">
      <c r="A1328" s="1" t="s">
        <v>9</v>
      </c>
      <c r="B1328" s="2">
        <v>42051</v>
      </c>
      <c r="C1328">
        <v>379</v>
      </c>
      <c r="D1328">
        <v>215660</v>
      </c>
    </row>
    <row r="1329" spans="1:4" x14ac:dyDescent="0.3">
      <c r="A1329" s="1" t="s">
        <v>9</v>
      </c>
      <c r="B1329" s="2">
        <v>42058</v>
      </c>
      <c r="C1329">
        <v>375</v>
      </c>
      <c r="D1329">
        <v>168970</v>
      </c>
    </row>
    <row r="1330" spans="1:4" x14ac:dyDescent="0.3">
      <c r="A1330" s="1" t="s">
        <v>9</v>
      </c>
      <c r="B1330" s="2">
        <v>42065</v>
      </c>
      <c r="C1330">
        <v>368</v>
      </c>
      <c r="D1330">
        <v>60250</v>
      </c>
    </row>
    <row r="1331" spans="1:4" x14ac:dyDescent="0.3">
      <c r="A1331" s="1" t="s">
        <v>9</v>
      </c>
      <c r="B1331" s="2">
        <v>42072</v>
      </c>
      <c r="C1331">
        <v>368</v>
      </c>
      <c r="D1331">
        <v>163260</v>
      </c>
    </row>
    <row r="1332" spans="1:4" x14ac:dyDescent="0.3">
      <c r="A1332" s="1" t="s">
        <v>9</v>
      </c>
      <c r="B1332" s="2">
        <v>42079</v>
      </c>
      <c r="C1332">
        <v>369</v>
      </c>
      <c r="D1332">
        <v>94290</v>
      </c>
    </row>
    <row r="1333" spans="1:4" x14ac:dyDescent="0.3">
      <c r="A1333" s="1" t="s">
        <v>9</v>
      </c>
      <c r="B1333" s="2">
        <v>42086</v>
      </c>
      <c r="C1333">
        <v>367</v>
      </c>
      <c r="D1333">
        <v>45800</v>
      </c>
    </row>
    <row r="1334" spans="1:4" x14ac:dyDescent="0.3">
      <c r="A1334" s="1" t="s">
        <v>9</v>
      </c>
      <c r="B1334" s="2">
        <v>42093</v>
      </c>
      <c r="C1334">
        <v>373</v>
      </c>
      <c r="D1334">
        <v>76660</v>
      </c>
    </row>
    <row r="1335" spans="1:4" x14ac:dyDescent="0.3">
      <c r="A1335" s="1" t="s">
        <v>9</v>
      </c>
      <c r="B1335" s="2">
        <v>42100</v>
      </c>
      <c r="C1335">
        <v>387</v>
      </c>
      <c r="D1335">
        <v>154390</v>
      </c>
    </row>
    <row r="1336" spans="1:4" x14ac:dyDescent="0.3">
      <c r="A1336" s="1" t="s">
        <v>9</v>
      </c>
      <c r="B1336" s="2">
        <v>42107</v>
      </c>
      <c r="C1336">
        <v>414</v>
      </c>
      <c r="D1336">
        <v>185130</v>
      </c>
    </row>
    <row r="1337" spans="1:4" x14ac:dyDescent="0.3">
      <c r="A1337" s="1" t="s">
        <v>9</v>
      </c>
      <c r="B1337" s="2">
        <v>42114</v>
      </c>
      <c r="C1337">
        <v>412</v>
      </c>
      <c r="D1337">
        <v>45440</v>
      </c>
    </row>
    <row r="1338" spans="1:4" x14ac:dyDescent="0.3">
      <c r="A1338" s="1" t="s">
        <v>9</v>
      </c>
      <c r="B1338" s="2">
        <v>42121</v>
      </c>
      <c r="C1338">
        <v>412</v>
      </c>
      <c r="D1338">
        <v>17550</v>
      </c>
    </row>
    <row r="1339" spans="1:4" x14ac:dyDescent="0.3">
      <c r="A1339" s="1" t="s">
        <v>9</v>
      </c>
      <c r="B1339" s="2">
        <v>42128</v>
      </c>
      <c r="C1339">
        <v>430</v>
      </c>
      <c r="D1339">
        <v>49500</v>
      </c>
    </row>
    <row r="1340" spans="1:4" x14ac:dyDescent="0.3">
      <c r="A1340" s="1" t="s">
        <v>9</v>
      </c>
      <c r="B1340" s="2">
        <v>42135</v>
      </c>
      <c r="C1340">
        <v>445</v>
      </c>
      <c r="D1340">
        <v>121280</v>
      </c>
    </row>
    <row r="1341" spans="1:4" x14ac:dyDescent="0.3">
      <c r="A1341" s="1" t="s">
        <v>9</v>
      </c>
      <c r="B1341" s="2">
        <v>42142</v>
      </c>
      <c r="C1341">
        <v>461</v>
      </c>
      <c r="D1341">
        <v>105960</v>
      </c>
    </row>
    <row r="1342" spans="1:4" x14ac:dyDescent="0.3">
      <c r="A1342" s="1" t="s">
        <v>9</v>
      </c>
      <c r="B1342" s="2">
        <v>42149</v>
      </c>
      <c r="C1342">
        <v>484</v>
      </c>
      <c r="D1342">
        <v>53950</v>
      </c>
    </row>
    <row r="1343" spans="1:4" x14ac:dyDescent="0.3">
      <c r="A1343" s="1" t="s">
        <v>9</v>
      </c>
      <c r="B1343" s="2">
        <v>42156</v>
      </c>
      <c r="C1343">
        <v>420</v>
      </c>
      <c r="D1343">
        <v>97360</v>
      </c>
    </row>
    <row r="1344" spans="1:4" x14ac:dyDescent="0.3">
      <c r="A1344" s="1" t="s">
        <v>9</v>
      </c>
      <c r="B1344" s="2">
        <v>42163</v>
      </c>
      <c r="C1344">
        <v>422</v>
      </c>
      <c r="D1344">
        <v>42430</v>
      </c>
    </row>
    <row r="1345" spans="1:4" x14ac:dyDescent="0.3">
      <c r="A1345" s="1" t="s">
        <v>9</v>
      </c>
      <c r="B1345" s="2">
        <v>42170</v>
      </c>
      <c r="C1345">
        <v>432</v>
      </c>
      <c r="D1345">
        <v>28990</v>
      </c>
    </row>
    <row r="1346" spans="1:4" x14ac:dyDescent="0.3">
      <c r="A1346" s="1" t="s">
        <v>9</v>
      </c>
      <c r="B1346" s="2">
        <v>42177</v>
      </c>
      <c r="C1346">
        <v>440</v>
      </c>
      <c r="D1346">
        <v>24380</v>
      </c>
    </row>
    <row r="1347" spans="1:4" x14ac:dyDescent="0.3">
      <c r="A1347" s="1" t="s">
        <v>9</v>
      </c>
      <c r="B1347" s="2">
        <v>42184</v>
      </c>
      <c r="C1347">
        <v>417</v>
      </c>
      <c r="D1347">
        <v>26540</v>
      </c>
    </row>
    <row r="1348" spans="1:4" x14ac:dyDescent="0.3">
      <c r="A1348" s="1" t="s">
        <v>9</v>
      </c>
      <c r="B1348" s="2">
        <v>42191</v>
      </c>
      <c r="C1348">
        <v>409</v>
      </c>
      <c r="D1348">
        <v>25590</v>
      </c>
    </row>
    <row r="1349" spans="1:4" x14ac:dyDescent="0.3">
      <c r="A1349" s="1" t="s">
        <v>9</v>
      </c>
      <c r="B1349" s="2">
        <v>42198</v>
      </c>
      <c r="C1349">
        <v>399</v>
      </c>
      <c r="D1349">
        <v>27950</v>
      </c>
    </row>
    <row r="1350" spans="1:4" x14ac:dyDescent="0.3">
      <c r="A1350" s="1" t="s">
        <v>9</v>
      </c>
      <c r="B1350" s="2">
        <v>42205</v>
      </c>
      <c r="C1350">
        <v>356</v>
      </c>
      <c r="D1350">
        <v>178350</v>
      </c>
    </row>
    <row r="1351" spans="1:4" x14ac:dyDescent="0.3">
      <c r="A1351" s="1" t="s">
        <v>9</v>
      </c>
      <c r="B1351" s="2">
        <v>42212</v>
      </c>
      <c r="C1351">
        <v>365</v>
      </c>
      <c r="D1351">
        <v>46020</v>
      </c>
    </row>
    <row r="1352" spans="1:4" x14ac:dyDescent="0.3">
      <c r="A1352" s="1" t="s">
        <v>9</v>
      </c>
      <c r="B1352" s="2">
        <v>42219</v>
      </c>
      <c r="C1352">
        <v>396</v>
      </c>
      <c r="D1352">
        <v>73190</v>
      </c>
    </row>
    <row r="1353" spans="1:4" x14ac:dyDescent="0.3">
      <c r="A1353" s="1" t="s">
        <v>9</v>
      </c>
      <c r="B1353" s="2">
        <v>42226</v>
      </c>
      <c r="C1353">
        <v>400</v>
      </c>
      <c r="D1353">
        <v>83350</v>
      </c>
    </row>
    <row r="1354" spans="1:4" x14ac:dyDescent="0.3">
      <c r="A1354" s="1" t="s">
        <v>9</v>
      </c>
      <c r="B1354" s="2">
        <v>42233</v>
      </c>
      <c r="C1354">
        <v>390</v>
      </c>
      <c r="D1354">
        <v>31680</v>
      </c>
    </row>
    <row r="1355" spans="1:4" x14ac:dyDescent="0.3">
      <c r="A1355" s="1" t="s">
        <v>9</v>
      </c>
      <c r="B1355" s="2">
        <v>42240</v>
      </c>
      <c r="C1355">
        <v>398</v>
      </c>
      <c r="D1355">
        <v>37630</v>
      </c>
    </row>
    <row r="1356" spans="1:4" x14ac:dyDescent="0.3">
      <c r="A1356" s="1" t="s">
        <v>9</v>
      </c>
      <c r="B1356" s="2">
        <v>42247</v>
      </c>
      <c r="C1356">
        <v>425</v>
      </c>
      <c r="D1356">
        <v>26270</v>
      </c>
    </row>
    <row r="1357" spans="1:4" x14ac:dyDescent="0.3">
      <c r="A1357" s="1" t="s">
        <v>9</v>
      </c>
      <c r="B1357" s="2">
        <v>42254</v>
      </c>
      <c r="C1357">
        <v>459</v>
      </c>
      <c r="D1357">
        <v>76200</v>
      </c>
    </row>
    <row r="1358" spans="1:4" x14ac:dyDescent="0.3">
      <c r="A1358" s="1" t="s">
        <v>9</v>
      </c>
      <c r="B1358" s="2">
        <v>42261</v>
      </c>
      <c r="C1358">
        <v>491</v>
      </c>
      <c r="D1358">
        <v>181180</v>
      </c>
    </row>
    <row r="1359" spans="1:4" x14ac:dyDescent="0.3">
      <c r="A1359" s="1" t="s">
        <v>9</v>
      </c>
      <c r="B1359" s="2">
        <v>42268</v>
      </c>
      <c r="C1359">
        <v>419</v>
      </c>
      <c r="D1359">
        <v>52280</v>
      </c>
    </row>
    <row r="1360" spans="1:4" x14ac:dyDescent="0.3">
      <c r="A1360" s="1" t="s">
        <v>9</v>
      </c>
      <c r="B1360" s="2">
        <v>42275</v>
      </c>
      <c r="C1360">
        <v>437</v>
      </c>
      <c r="D1360">
        <v>23610</v>
      </c>
    </row>
    <row r="1361" spans="1:4" x14ac:dyDescent="0.3">
      <c r="A1361" s="1" t="s">
        <v>9</v>
      </c>
      <c r="B1361" s="2">
        <v>42282</v>
      </c>
      <c r="C1361">
        <v>439</v>
      </c>
      <c r="D1361">
        <v>25330</v>
      </c>
    </row>
    <row r="1362" spans="1:4" x14ac:dyDescent="0.3">
      <c r="A1362" s="1" t="s">
        <v>9</v>
      </c>
      <c r="B1362" s="2">
        <v>42289</v>
      </c>
      <c r="C1362">
        <v>436</v>
      </c>
      <c r="D1362">
        <v>56530</v>
      </c>
    </row>
    <row r="1363" spans="1:4" x14ac:dyDescent="0.3">
      <c r="A1363" s="1" t="s">
        <v>9</v>
      </c>
      <c r="B1363" s="2">
        <v>42296</v>
      </c>
      <c r="C1363">
        <v>467</v>
      </c>
      <c r="D1363">
        <v>51320</v>
      </c>
    </row>
    <row r="1364" spans="1:4" x14ac:dyDescent="0.3">
      <c r="A1364" s="1" t="s">
        <v>9</v>
      </c>
      <c r="B1364" s="2">
        <v>42303</v>
      </c>
      <c r="C1364">
        <v>452</v>
      </c>
      <c r="D1364">
        <v>33430</v>
      </c>
    </row>
    <row r="1365" spans="1:4" x14ac:dyDescent="0.3">
      <c r="A1365" s="1" t="s">
        <v>9</v>
      </c>
      <c r="B1365" s="2">
        <v>42310</v>
      </c>
      <c r="C1365">
        <v>444</v>
      </c>
      <c r="D1365">
        <v>38670</v>
      </c>
    </row>
    <row r="1366" spans="1:4" x14ac:dyDescent="0.3">
      <c r="A1366" s="1" t="s">
        <v>9</v>
      </c>
      <c r="B1366" s="2">
        <v>42317</v>
      </c>
      <c r="C1366">
        <v>404</v>
      </c>
      <c r="D1366">
        <v>39810</v>
      </c>
    </row>
    <row r="1367" spans="1:4" x14ac:dyDescent="0.3">
      <c r="A1367" s="1" t="s">
        <v>9</v>
      </c>
      <c r="B1367" s="2">
        <v>42324</v>
      </c>
      <c r="C1367">
        <v>425</v>
      </c>
      <c r="D1367">
        <v>49550</v>
      </c>
    </row>
    <row r="1368" spans="1:4" x14ac:dyDescent="0.3">
      <c r="A1368" s="1" t="s">
        <v>9</v>
      </c>
      <c r="B1368" s="2">
        <v>42331</v>
      </c>
      <c r="C1368">
        <v>425</v>
      </c>
      <c r="D1368">
        <v>17140</v>
      </c>
    </row>
    <row r="1369" spans="1:4" x14ac:dyDescent="0.3">
      <c r="A1369" s="1" t="s">
        <v>9</v>
      </c>
      <c r="B1369" s="2">
        <v>42338</v>
      </c>
      <c r="C1369">
        <v>426</v>
      </c>
      <c r="D1369">
        <v>6360</v>
      </c>
    </row>
    <row r="1370" spans="1:4" x14ac:dyDescent="0.3">
      <c r="A1370" s="1" t="s">
        <v>9</v>
      </c>
      <c r="B1370" s="2">
        <v>42345</v>
      </c>
      <c r="C1370">
        <v>411</v>
      </c>
      <c r="D1370">
        <v>26030</v>
      </c>
    </row>
    <row r="1371" spans="1:4" x14ac:dyDescent="0.3">
      <c r="A1371" s="1" t="s">
        <v>9</v>
      </c>
      <c r="B1371" s="2">
        <v>42352</v>
      </c>
      <c r="C1371">
        <v>407</v>
      </c>
      <c r="D1371">
        <v>32230</v>
      </c>
    </row>
    <row r="1372" spans="1:4" x14ac:dyDescent="0.3">
      <c r="A1372" s="1" t="s">
        <v>9</v>
      </c>
      <c r="B1372" s="2">
        <v>42359</v>
      </c>
      <c r="C1372">
        <v>400</v>
      </c>
      <c r="D1372">
        <v>36440</v>
      </c>
    </row>
    <row r="1373" spans="1:4" x14ac:dyDescent="0.3">
      <c r="A1373" s="1" t="s">
        <v>9</v>
      </c>
      <c r="B1373" s="2">
        <v>42366</v>
      </c>
      <c r="C1373">
        <v>402</v>
      </c>
      <c r="D1373">
        <v>7760</v>
      </c>
    </row>
    <row r="1374" spans="1:4" x14ac:dyDescent="0.3">
      <c r="A1374" s="1" t="s">
        <v>9</v>
      </c>
      <c r="B1374" s="2">
        <v>42373</v>
      </c>
      <c r="C1374">
        <v>399</v>
      </c>
      <c r="D1374">
        <v>12120</v>
      </c>
    </row>
    <row r="1375" spans="1:4" x14ac:dyDescent="0.3">
      <c r="A1375" s="1" t="s">
        <v>9</v>
      </c>
      <c r="B1375" s="2">
        <v>42380</v>
      </c>
      <c r="C1375">
        <v>383</v>
      </c>
      <c r="D1375">
        <v>41190</v>
      </c>
    </row>
    <row r="1376" spans="1:4" x14ac:dyDescent="0.3">
      <c r="A1376" s="1" t="s">
        <v>9</v>
      </c>
      <c r="B1376" s="2">
        <v>42387</v>
      </c>
      <c r="C1376">
        <v>411</v>
      </c>
      <c r="D1376">
        <v>56250</v>
      </c>
    </row>
    <row r="1377" spans="1:4" x14ac:dyDescent="0.3">
      <c r="A1377" s="1" t="s">
        <v>9</v>
      </c>
      <c r="B1377" s="2">
        <v>42394</v>
      </c>
      <c r="C1377">
        <v>423</v>
      </c>
      <c r="D1377">
        <v>39440</v>
      </c>
    </row>
    <row r="1378" spans="1:4" x14ac:dyDescent="0.3">
      <c r="A1378" s="1" t="s">
        <v>9</v>
      </c>
      <c r="B1378" s="2">
        <v>42401</v>
      </c>
      <c r="C1378">
        <v>406</v>
      </c>
      <c r="D1378">
        <v>38910</v>
      </c>
    </row>
    <row r="1379" spans="1:4" x14ac:dyDescent="0.3">
      <c r="A1379" s="1" t="s">
        <v>9</v>
      </c>
      <c r="B1379" s="2">
        <v>42408</v>
      </c>
      <c r="C1379">
        <v>408</v>
      </c>
      <c r="D1379">
        <v>35740</v>
      </c>
    </row>
    <row r="1380" spans="1:4" x14ac:dyDescent="0.3">
      <c r="A1380" s="1" t="s">
        <v>9</v>
      </c>
      <c r="B1380" s="2">
        <v>42415</v>
      </c>
      <c r="C1380">
        <v>396</v>
      </c>
      <c r="D1380">
        <v>22020</v>
      </c>
    </row>
    <row r="1381" spans="1:4" x14ac:dyDescent="0.3">
      <c r="A1381" s="1" t="s">
        <v>9</v>
      </c>
      <c r="B1381" s="2">
        <v>42422</v>
      </c>
      <c r="C1381">
        <v>402</v>
      </c>
      <c r="D1381">
        <v>13780</v>
      </c>
    </row>
    <row r="1382" spans="1:4" x14ac:dyDescent="0.3">
      <c r="A1382" s="1" t="s">
        <v>9</v>
      </c>
      <c r="B1382" s="2">
        <v>42429</v>
      </c>
      <c r="C1382">
        <v>406</v>
      </c>
      <c r="D1382">
        <v>18240</v>
      </c>
    </row>
    <row r="1383" spans="1:4" x14ac:dyDescent="0.3">
      <c r="A1383" s="1" t="s">
        <v>9</v>
      </c>
      <c r="B1383" s="2">
        <v>42436</v>
      </c>
      <c r="C1383">
        <v>406</v>
      </c>
      <c r="D1383">
        <v>6630</v>
      </c>
    </row>
    <row r="1384" spans="1:4" x14ac:dyDescent="0.3">
      <c r="A1384" s="1" t="s">
        <v>9</v>
      </c>
      <c r="B1384" s="2">
        <v>42443</v>
      </c>
      <c r="C1384">
        <v>411</v>
      </c>
      <c r="D1384">
        <v>15910</v>
      </c>
    </row>
    <row r="1385" spans="1:4" x14ac:dyDescent="0.3">
      <c r="A1385" s="1" t="s">
        <v>9</v>
      </c>
      <c r="B1385" s="2">
        <v>42450</v>
      </c>
      <c r="C1385">
        <v>408</v>
      </c>
      <c r="D1385">
        <v>13110</v>
      </c>
    </row>
    <row r="1386" spans="1:4" x14ac:dyDescent="0.3">
      <c r="A1386" s="1" t="s">
        <v>9</v>
      </c>
      <c r="B1386" s="2">
        <v>42457</v>
      </c>
      <c r="C1386">
        <v>409</v>
      </c>
      <c r="D1386">
        <v>17040</v>
      </c>
    </row>
    <row r="1387" spans="1:4" x14ac:dyDescent="0.3">
      <c r="A1387" s="1" t="s">
        <v>9</v>
      </c>
      <c r="B1387" s="2">
        <v>42464</v>
      </c>
      <c r="C1387">
        <v>416</v>
      </c>
      <c r="D1387">
        <v>14110</v>
      </c>
    </row>
    <row r="1388" spans="1:4" x14ac:dyDescent="0.3">
      <c r="A1388" s="1" t="s">
        <v>9</v>
      </c>
      <c r="B1388" s="2">
        <v>42471</v>
      </c>
      <c r="C1388">
        <v>453</v>
      </c>
      <c r="D1388">
        <v>88410</v>
      </c>
    </row>
    <row r="1389" spans="1:4" x14ac:dyDescent="0.3">
      <c r="A1389" s="1" t="s">
        <v>9</v>
      </c>
      <c r="B1389" s="2">
        <v>42478</v>
      </c>
      <c r="C1389">
        <v>458</v>
      </c>
      <c r="D1389">
        <v>40340</v>
      </c>
    </row>
    <row r="1390" spans="1:4" x14ac:dyDescent="0.3">
      <c r="A1390" s="1" t="s">
        <v>9</v>
      </c>
      <c r="B1390" s="2">
        <v>42485</v>
      </c>
      <c r="C1390">
        <v>430</v>
      </c>
      <c r="D1390">
        <v>34750</v>
      </c>
    </row>
    <row r="1391" spans="1:4" x14ac:dyDescent="0.3">
      <c r="A1391" s="1" t="s">
        <v>9</v>
      </c>
      <c r="B1391" s="2">
        <v>42492</v>
      </c>
      <c r="C1391">
        <v>418</v>
      </c>
      <c r="D1391">
        <v>14650</v>
      </c>
    </row>
    <row r="1392" spans="1:4" x14ac:dyDescent="0.3">
      <c r="A1392" s="1" t="s">
        <v>9</v>
      </c>
      <c r="B1392" s="2">
        <v>42499</v>
      </c>
      <c r="C1392">
        <v>438</v>
      </c>
      <c r="D1392">
        <v>16850</v>
      </c>
    </row>
    <row r="1393" spans="1:4" x14ac:dyDescent="0.3">
      <c r="A1393" s="1" t="s">
        <v>9</v>
      </c>
      <c r="B1393" s="2">
        <v>42506</v>
      </c>
      <c r="C1393">
        <v>441</v>
      </c>
      <c r="D1393">
        <v>23610</v>
      </c>
    </row>
    <row r="1394" spans="1:4" x14ac:dyDescent="0.3">
      <c r="A1394" s="1" t="s">
        <v>9</v>
      </c>
      <c r="B1394" s="2">
        <v>42513</v>
      </c>
      <c r="C1394">
        <v>447</v>
      </c>
      <c r="D1394">
        <v>22990</v>
      </c>
    </row>
    <row r="1395" spans="1:4" x14ac:dyDescent="0.3">
      <c r="A1395" s="1" t="s">
        <v>9</v>
      </c>
      <c r="B1395" s="2">
        <v>42520</v>
      </c>
      <c r="C1395">
        <v>438</v>
      </c>
      <c r="D1395">
        <v>20520</v>
      </c>
    </row>
    <row r="1396" spans="1:4" x14ac:dyDescent="0.3">
      <c r="A1396" s="1" t="s">
        <v>9</v>
      </c>
      <c r="B1396" s="2">
        <v>42527</v>
      </c>
      <c r="C1396">
        <v>455</v>
      </c>
      <c r="D1396">
        <v>63760</v>
      </c>
    </row>
    <row r="1397" spans="1:4" x14ac:dyDescent="0.3">
      <c r="A1397" s="1" t="s">
        <v>9</v>
      </c>
      <c r="B1397" s="2">
        <v>42534</v>
      </c>
      <c r="C1397">
        <v>430</v>
      </c>
      <c r="D1397">
        <v>31090</v>
      </c>
    </row>
    <row r="1398" spans="1:4" x14ac:dyDescent="0.3">
      <c r="A1398" s="1" t="s">
        <v>9</v>
      </c>
      <c r="B1398" s="2">
        <v>42541</v>
      </c>
      <c r="C1398">
        <v>424</v>
      </c>
      <c r="D1398">
        <v>41250</v>
      </c>
    </row>
    <row r="1399" spans="1:4" x14ac:dyDescent="0.3">
      <c r="A1399" s="1" t="s">
        <v>9</v>
      </c>
      <c r="B1399" s="2">
        <v>42548</v>
      </c>
      <c r="C1399">
        <v>433</v>
      </c>
      <c r="D1399">
        <v>12020</v>
      </c>
    </row>
    <row r="1400" spans="1:4" x14ac:dyDescent="0.3">
      <c r="A1400" s="1" t="s">
        <v>9</v>
      </c>
      <c r="B1400" s="2">
        <v>42555</v>
      </c>
      <c r="C1400">
        <v>437</v>
      </c>
      <c r="D1400">
        <v>18090</v>
      </c>
    </row>
    <row r="1401" spans="1:4" x14ac:dyDescent="0.3">
      <c r="A1401" s="1" t="s">
        <v>9</v>
      </c>
      <c r="B1401" s="2">
        <v>42562</v>
      </c>
      <c r="C1401">
        <v>440</v>
      </c>
      <c r="D1401">
        <v>9170</v>
      </c>
    </row>
    <row r="1402" spans="1:4" x14ac:dyDescent="0.3">
      <c r="A1402" s="1" t="s">
        <v>9</v>
      </c>
      <c r="B1402" s="2">
        <v>42569</v>
      </c>
      <c r="C1402">
        <v>444</v>
      </c>
      <c r="D1402">
        <v>32400</v>
      </c>
    </row>
    <row r="1403" spans="1:4" x14ac:dyDescent="0.3">
      <c r="A1403" s="1" t="s">
        <v>9</v>
      </c>
      <c r="B1403" s="2">
        <v>42576</v>
      </c>
      <c r="C1403">
        <v>433</v>
      </c>
      <c r="D1403">
        <v>7300</v>
      </c>
    </row>
    <row r="1404" spans="1:4" x14ac:dyDescent="0.3">
      <c r="A1404" s="1" t="s">
        <v>9</v>
      </c>
      <c r="B1404" s="2">
        <v>42583</v>
      </c>
      <c r="C1404">
        <v>440</v>
      </c>
      <c r="D1404">
        <v>10740</v>
      </c>
    </row>
    <row r="1405" spans="1:4" x14ac:dyDescent="0.3">
      <c r="A1405" s="1" t="s">
        <v>9</v>
      </c>
      <c r="B1405" s="2">
        <v>42590</v>
      </c>
      <c r="C1405">
        <v>448</v>
      </c>
      <c r="D1405">
        <v>17660</v>
      </c>
    </row>
    <row r="1406" spans="1:4" x14ac:dyDescent="0.3">
      <c r="A1406" s="1" t="s">
        <v>9</v>
      </c>
      <c r="B1406" s="2">
        <v>42597</v>
      </c>
      <c r="C1406">
        <v>445</v>
      </c>
      <c r="D1406">
        <v>15400</v>
      </c>
    </row>
    <row r="1407" spans="1:4" x14ac:dyDescent="0.3">
      <c r="A1407" s="1" t="s">
        <v>9</v>
      </c>
      <c r="B1407" s="2">
        <v>42604</v>
      </c>
      <c r="C1407">
        <v>458</v>
      </c>
      <c r="D1407">
        <v>18640</v>
      </c>
    </row>
    <row r="1408" spans="1:4" x14ac:dyDescent="0.3">
      <c r="A1408" s="1" t="s">
        <v>9</v>
      </c>
      <c r="B1408" s="2">
        <v>42611</v>
      </c>
      <c r="C1408">
        <v>479</v>
      </c>
      <c r="D1408">
        <v>49720</v>
      </c>
    </row>
    <row r="1409" spans="1:4" x14ac:dyDescent="0.3">
      <c r="A1409" s="1" t="s">
        <v>9</v>
      </c>
      <c r="B1409" s="2">
        <v>42618</v>
      </c>
      <c r="C1409">
        <v>469</v>
      </c>
      <c r="D1409">
        <v>9870</v>
      </c>
    </row>
    <row r="1410" spans="1:4" x14ac:dyDescent="0.3">
      <c r="A1410" s="1" t="s">
        <v>9</v>
      </c>
      <c r="B1410" s="2">
        <v>42625</v>
      </c>
      <c r="C1410">
        <v>447</v>
      </c>
      <c r="D1410">
        <v>93400</v>
      </c>
    </row>
    <row r="1411" spans="1:4" x14ac:dyDescent="0.3">
      <c r="A1411" s="1" t="s">
        <v>9</v>
      </c>
      <c r="B1411" s="2">
        <v>42632</v>
      </c>
      <c r="C1411">
        <v>491</v>
      </c>
      <c r="D1411">
        <v>109750</v>
      </c>
    </row>
    <row r="1412" spans="1:4" x14ac:dyDescent="0.3">
      <c r="A1412" s="1" t="s">
        <v>9</v>
      </c>
      <c r="B1412" s="2">
        <v>42639</v>
      </c>
      <c r="C1412">
        <v>584</v>
      </c>
      <c r="D1412">
        <v>205120</v>
      </c>
    </row>
    <row r="1413" spans="1:4" x14ac:dyDescent="0.3">
      <c r="A1413" s="1" t="s">
        <v>9</v>
      </c>
      <c r="B1413" s="2">
        <v>42646</v>
      </c>
      <c r="C1413">
        <v>582</v>
      </c>
      <c r="D1413">
        <v>27930</v>
      </c>
    </row>
    <row r="1414" spans="1:4" x14ac:dyDescent="0.3">
      <c r="A1414" s="1" t="s">
        <v>9</v>
      </c>
      <c r="B1414" s="2">
        <v>42653</v>
      </c>
      <c r="C1414">
        <v>580</v>
      </c>
      <c r="D1414">
        <v>13410</v>
      </c>
    </row>
    <row r="1415" spans="1:4" x14ac:dyDescent="0.3">
      <c r="A1415" s="1" t="s">
        <v>9</v>
      </c>
      <c r="B1415" s="2">
        <v>42660</v>
      </c>
      <c r="C1415">
        <v>572</v>
      </c>
      <c r="D1415">
        <v>51270</v>
      </c>
    </row>
    <row r="1416" spans="1:4" x14ac:dyDescent="0.3">
      <c r="A1416" s="1" t="s">
        <v>9</v>
      </c>
      <c r="B1416" s="2">
        <v>42667</v>
      </c>
      <c r="C1416">
        <v>534</v>
      </c>
      <c r="D1416">
        <v>12110</v>
      </c>
    </row>
    <row r="1417" spans="1:4" x14ac:dyDescent="0.3">
      <c r="A1417" s="1" t="s">
        <v>9</v>
      </c>
      <c r="B1417" s="2">
        <v>42674</v>
      </c>
      <c r="C1417">
        <v>520</v>
      </c>
      <c r="D1417">
        <v>18820</v>
      </c>
    </row>
    <row r="1418" spans="1:4" x14ac:dyDescent="0.3">
      <c r="A1418" s="1" t="s">
        <v>9</v>
      </c>
      <c r="B1418" s="2">
        <v>42681</v>
      </c>
      <c r="C1418">
        <v>527</v>
      </c>
      <c r="D1418">
        <v>17100</v>
      </c>
    </row>
    <row r="1419" spans="1:4" x14ac:dyDescent="0.3">
      <c r="A1419" s="1" t="s">
        <v>9</v>
      </c>
      <c r="B1419" s="2">
        <v>42688</v>
      </c>
      <c r="C1419">
        <v>516</v>
      </c>
      <c r="D1419">
        <v>24200</v>
      </c>
    </row>
    <row r="1420" spans="1:4" x14ac:dyDescent="0.3">
      <c r="A1420" s="1" t="s">
        <v>9</v>
      </c>
      <c r="B1420" s="2">
        <v>42695</v>
      </c>
      <c r="C1420">
        <v>535</v>
      </c>
      <c r="D1420">
        <v>24730</v>
      </c>
    </row>
    <row r="1421" spans="1:4" x14ac:dyDescent="0.3">
      <c r="A1421" s="1" t="s">
        <v>9</v>
      </c>
      <c r="B1421" s="2">
        <v>42702</v>
      </c>
      <c r="C1421">
        <v>516</v>
      </c>
      <c r="D1421">
        <v>31720</v>
      </c>
    </row>
    <row r="1422" spans="1:4" x14ac:dyDescent="0.3">
      <c r="A1422" s="1" t="s">
        <v>9</v>
      </c>
      <c r="B1422" s="2">
        <v>42709</v>
      </c>
      <c r="C1422">
        <v>538</v>
      </c>
      <c r="D1422">
        <v>21920</v>
      </c>
    </row>
    <row r="1423" spans="1:4" x14ac:dyDescent="0.3">
      <c r="A1423" s="1" t="s">
        <v>9</v>
      </c>
      <c r="B1423" s="2">
        <v>42716</v>
      </c>
      <c r="C1423">
        <v>554</v>
      </c>
      <c r="D1423">
        <v>40220</v>
      </c>
    </row>
    <row r="1424" spans="1:4" x14ac:dyDescent="0.3">
      <c r="A1424" s="1" t="s">
        <v>9</v>
      </c>
      <c r="B1424" s="2">
        <v>42723</v>
      </c>
      <c r="C1424">
        <v>546</v>
      </c>
      <c r="D1424">
        <v>51780</v>
      </c>
    </row>
    <row r="1425" spans="1:4" x14ac:dyDescent="0.3">
      <c r="A1425" s="1" t="s">
        <v>9</v>
      </c>
      <c r="B1425" s="2">
        <v>42730</v>
      </c>
      <c r="C1425">
        <v>535</v>
      </c>
      <c r="D1425">
        <v>30890</v>
      </c>
    </row>
    <row r="1426" spans="1:4" x14ac:dyDescent="0.3">
      <c r="A1426" s="1" t="s">
        <v>9</v>
      </c>
      <c r="B1426" s="2">
        <v>42737</v>
      </c>
      <c r="C1426">
        <v>576</v>
      </c>
      <c r="D1426">
        <v>20610</v>
      </c>
    </row>
    <row r="1427" spans="1:4" x14ac:dyDescent="0.3">
      <c r="A1427" s="1" t="s">
        <v>9</v>
      </c>
      <c r="B1427" s="2">
        <v>42744</v>
      </c>
      <c r="C1427">
        <v>626</v>
      </c>
      <c r="D1427">
        <v>69880</v>
      </c>
    </row>
    <row r="1428" spans="1:4" x14ac:dyDescent="0.3">
      <c r="A1428" s="1" t="s">
        <v>9</v>
      </c>
      <c r="B1428" s="2">
        <v>42751</v>
      </c>
      <c r="C1428">
        <v>596</v>
      </c>
      <c r="D1428">
        <v>64420</v>
      </c>
    </row>
    <row r="1429" spans="1:4" x14ac:dyDescent="0.3">
      <c r="A1429" s="1" t="s">
        <v>9</v>
      </c>
      <c r="B1429" s="2">
        <v>42758</v>
      </c>
      <c r="C1429">
        <v>628</v>
      </c>
      <c r="D1429">
        <v>91750</v>
      </c>
    </row>
    <row r="1430" spans="1:4" x14ac:dyDescent="0.3">
      <c r="A1430" s="1" t="s">
        <v>9</v>
      </c>
      <c r="B1430" s="2">
        <v>42765</v>
      </c>
      <c r="C1430">
        <v>623</v>
      </c>
      <c r="D1430">
        <v>45810</v>
      </c>
    </row>
    <row r="1431" spans="1:4" x14ac:dyDescent="0.3">
      <c r="A1431" s="1" t="s">
        <v>9</v>
      </c>
      <c r="B1431" s="2">
        <v>42772</v>
      </c>
      <c r="C1431">
        <v>606</v>
      </c>
      <c r="D1431">
        <v>29090</v>
      </c>
    </row>
    <row r="1432" spans="1:4" x14ac:dyDescent="0.3">
      <c r="A1432" s="1" t="s">
        <v>9</v>
      </c>
      <c r="B1432" s="2">
        <v>42779</v>
      </c>
      <c r="C1432">
        <v>613</v>
      </c>
      <c r="D1432">
        <v>17790</v>
      </c>
    </row>
    <row r="1433" spans="1:4" x14ac:dyDescent="0.3">
      <c r="A1433" s="1" t="s">
        <v>9</v>
      </c>
      <c r="B1433" s="2">
        <v>42786</v>
      </c>
      <c r="C1433">
        <v>605</v>
      </c>
      <c r="D1433">
        <v>41110</v>
      </c>
    </row>
    <row r="1434" spans="1:4" x14ac:dyDescent="0.3">
      <c r="A1434" s="1" t="s">
        <v>9</v>
      </c>
      <c r="B1434" s="2">
        <v>42793</v>
      </c>
      <c r="C1434">
        <v>597</v>
      </c>
      <c r="D1434">
        <v>13340</v>
      </c>
    </row>
    <row r="1435" spans="1:4" x14ac:dyDescent="0.3">
      <c r="A1435" s="1" t="s">
        <v>9</v>
      </c>
      <c r="B1435" s="2">
        <v>42800</v>
      </c>
      <c r="C1435">
        <v>605</v>
      </c>
      <c r="D1435">
        <v>20660</v>
      </c>
    </row>
    <row r="1436" spans="1:4" x14ac:dyDescent="0.3">
      <c r="A1436" s="1" t="s">
        <v>9</v>
      </c>
      <c r="B1436" s="2">
        <v>42807</v>
      </c>
      <c r="C1436">
        <v>606</v>
      </c>
      <c r="D1436">
        <v>34530</v>
      </c>
    </row>
    <row r="1437" spans="1:4" x14ac:dyDescent="0.3">
      <c r="A1437" s="1" t="s">
        <v>9</v>
      </c>
      <c r="B1437" s="2">
        <v>42814</v>
      </c>
      <c r="C1437">
        <v>590</v>
      </c>
      <c r="D1437">
        <v>10000</v>
      </c>
    </row>
    <row r="1438" spans="1:4" x14ac:dyDescent="0.3">
      <c r="A1438" s="1" t="s">
        <v>9</v>
      </c>
      <c r="B1438" s="2">
        <v>42821</v>
      </c>
      <c r="C1438">
        <v>579</v>
      </c>
      <c r="D1438">
        <v>8230</v>
      </c>
    </row>
    <row r="1439" spans="1:4" x14ac:dyDescent="0.3">
      <c r="A1439" s="1" t="s">
        <v>9</v>
      </c>
      <c r="B1439" s="2">
        <v>42828</v>
      </c>
      <c r="C1439">
        <v>588</v>
      </c>
      <c r="D1439">
        <v>4440</v>
      </c>
    </row>
    <row r="1440" spans="1:4" x14ac:dyDescent="0.3">
      <c r="A1440" s="1" t="s">
        <v>9</v>
      </c>
      <c r="B1440" s="2">
        <v>42835</v>
      </c>
      <c r="C1440">
        <v>587</v>
      </c>
      <c r="D1440">
        <v>47330</v>
      </c>
    </row>
    <row r="1441" spans="1:4" x14ac:dyDescent="0.3">
      <c r="A1441" s="1" t="s">
        <v>9</v>
      </c>
      <c r="B1441" s="2">
        <v>42842</v>
      </c>
      <c r="C1441">
        <v>573</v>
      </c>
      <c r="D1441">
        <v>22000</v>
      </c>
    </row>
    <row r="1442" spans="1:4" x14ac:dyDescent="0.3">
      <c r="A1442" s="1" t="s">
        <v>9</v>
      </c>
      <c r="B1442" s="2">
        <v>42849</v>
      </c>
      <c r="C1442">
        <v>575</v>
      </c>
      <c r="D1442">
        <v>22170</v>
      </c>
    </row>
    <row r="1443" spans="1:4" x14ac:dyDescent="0.3">
      <c r="A1443" s="1" t="s">
        <v>9</v>
      </c>
      <c r="B1443" s="2">
        <v>42856</v>
      </c>
      <c r="C1443">
        <v>554</v>
      </c>
      <c r="D1443">
        <v>11850</v>
      </c>
    </row>
    <row r="1444" spans="1:4" x14ac:dyDescent="0.3">
      <c r="A1444" s="1" t="s">
        <v>9</v>
      </c>
      <c r="B1444" s="2">
        <v>42863</v>
      </c>
      <c r="C1444">
        <v>547</v>
      </c>
      <c r="D1444">
        <v>2900</v>
      </c>
    </row>
    <row r="1445" spans="1:4" x14ac:dyDescent="0.3">
      <c r="A1445" s="1" t="s">
        <v>9</v>
      </c>
      <c r="B1445" s="2">
        <v>42870</v>
      </c>
      <c r="C1445">
        <v>526</v>
      </c>
      <c r="D1445">
        <v>16100</v>
      </c>
    </row>
    <row r="1446" spans="1:4" x14ac:dyDescent="0.3">
      <c r="A1446" s="1" t="s">
        <v>9</v>
      </c>
      <c r="B1446" s="2">
        <v>42877</v>
      </c>
      <c r="C1446">
        <v>513</v>
      </c>
      <c r="D1446">
        <v>15230</v>
      </c>
    </row>
    <row r="1447" spans="1:4" x14ac:dyDescent="0.3">
      <c r="A1447" s="1" t="s">
        <v>9</v>
      </c>
      <c r="B1447" s="2">
        <v>42884</v>
      </c>
      <c r="C1447">
        <v>551</v>
      </c>
      <c r="D1447">
        <v>15400</v>
      </c>
    </row>
    <row r="1448" spans="1:4" x14ac:dyDescent="0.3">
      <c r="A1448" s="1" t="s">
        <v>9</v>
      </c>
      <c r="B1448" s="2">
        <v>42891</v>
      </c>
      <c r="C1448">
        <v>546</v>
      </c>
      <c r="D1448">
        <v>16480</v>
      </c>
    </row>
    <row r="1449" spans="1:4" x14ac:dyDescent="0.3">
      <c r="A1449" s="1" t="s">
        <v>9</v>
      </c>
      <c r="B1449" s="2">
        <v>42898</v>
      </c>
      <c r="C1449">
        <v>550</v>
      </c>
      <c r="D1449">
        <v>15220</v>
      </c>
    </row>
    <row r="1450" spans="1:4" x14ac:dyDescent="0.3">
      <c r="A1450" s="1" t="s">
        <v>9</v>
      </c>
      <c r="B1450" s="2">
        <v>42905</v>
      </c>
      <c r="C1450">
        <v>587</v>
      </c>
      <c r="D1450">
        <v>9330</v>
      </c>
    </row>
    <row r="1451" spans="1:4" x14ac:dyDescent="0.3">
      <c r="A1451" s="1" t="s">
        <v>9</v>
      </c>
      <c r="B1451" s="2">
        <v>42912</v>
      </c>
      <c r="C1451">
        <v>587</v>
      </c>
      <c r="D1451">
        <v>17760</v>
      </c>
    </row>
    <row r="1452" spans="1:4" x14ac:dyDescent="0.3">
      <c r="A1452" s="1" t="s">
        <v>9</v>
      </c>
      <c r="B1452" s="2">
        <v>42919</v>
      </c>
      <c r="C1452">
        <v>550</v>
      </c>
      <c r="D1452">
        <v>6020</v>
      </c>
    </row>
    <row r="1453" spans="1:4" x14ac:dyDescent="0.3">
      <c r="A1453" s="1" t="s">
        <v>9</v>
      </c>
      <c r="B1453" s="2">
        <v>42926</v>
      </c>
      <c r="C1453">
        <v>544</v>
      </c>
      <c r="D1453">
        <v>21610</v>
      </c>
    </row>
    <row r="1454" spans="1:4" x14ac:dyDescent="0.3">
      <c r="A1454" s="1" t="s">
        <v>9</v>
      </c>
      <c r="B1454" s="2">
        <v>42933</v>
      </c>
      <c r="C1454">
        <v>568</v>
      </c>
      <c r="D1454">
        <v>9430</v>
      </c>
    </row>
    <row r="1455" spans="1:4" x14ac:dyDescent="0.3">
      <c r="A1455" s="1" t="s">
        <v>9</v>
      </c>
      <c r="B1455" s="2">
        <v>42940</v>
      </c>
      <c r="C1455">
        <v>544</v>
      </c>
      <c r="D1455">
        <v>10120</v>
      </c>
    </row>
    <row r="1456" spans="1:4" x14ac:dyDescent="0.3">
      <c r="A1456" s="1" t="s">
        <v>9</v>
      </c>
      <c r="B1456" s="2">
        <v>42947</v>
      </c>
      <c r="C1456">
        <v>526</v>
      </c>
      <c r="D1456">
        <v>13440</v>
      </c>
    </row>
    <row r="1457" spans="1:4" x14ac:dyDescent="0.3">
      <c r="A1457" s="1" t="s">
        <v>9</v>
      </c>
      <c r="B1457" s="2">
        <v>42954</v>
      </c>
      <c r="C1457">
        <v>526</v>
      </c>
      <c r="D1457">
        <v>7590</v>
      </c>
    </row>
    <row r="1458" spans="1:4" x14ac:dyDescent="0.3">
      <c r="A1458" s="1" t="s">
        <v>9</v>
      </c>
      <c r="B1458" s="2">
        <v>42961</v>
      </c>
      <c r="C1458">
        <v>523</v>
      </c>
      <c r="D1458">
        <v>7870</v>
      </c>
    </row>
    <row r="1459" spans="1:4" x14ac:dyDescent="0.3">
      <c r="A1459" s="1" t="s">
        <v>9</v>
      </c>
      <c r="B1459" s="2">
        <v>42968</v>
      </c>
      <c r="C1459">
        <v>529</v>
      </c>
      <c r="D1459">
        <v>4920</v>
      </c>
    </row>
    <row r="1460" spans="1:4" x14ac:dyDescent="0.3">
      <c r="A1460" s="1" t="s">
        <v>9</v>
      </c>
      <c r="B1460" s="2">
        <v>42975</v>
      </c>
      <c r="C1460">
        <v>540</v>
      </c>
      <c r="D1460">
        <v>19940</v>
      </c>
    </row>
    <row r="1461" spans="1:4" x14ac:dyDescent="0.3">
      <c r="A1461" s="1" t="s">
        <v>9</v>
      </c>
      <c r="B1461" s="2">
        <v>42982</v>
      </c>
      <c r="C1461">
        <v>529</v>
      </c>
      <c r="D1461">
        <v>17770</v>
      </c>
    </row>
    <row r="1462" spans="1:4" x14ac:dyDescent="0.3">
      <c r="A1462" s="1" t="s">
        <v>9</v>
      </c>
      <c r="B1462" s="2">
        <v>42989</v>
      </c>
      <c r="C1462">
        <v>515</v>
      </c>
      <c r="D1462">
        <v>28930</v>
      </c>
    </row>
    <row r="1463" spans="1:4" x14ac:dyDescent="0.3">
      <c r="A1463" s="1" t="s">
        <v>9</v>
      </c>
      <c r="B1463" s="2">
        <v>42996</v>
      </c>
      <c r="C1463">
        <v>541</v>
      </c>
      <c r="D1463">
        <v>29790</v>
      </c>
    </row>
    <row r="1464" spans="1:4" x14ac:dyDescent="0.3">
      <c r="A1464" s="1" t="s">
        <v>9</v>
      </c>
      <c r="B1464" s="2">
        <v>43003</v>
      </c>
      <c r="C1464">
        <v>573</v>
      </c>
      <c r="D1464">
        <v>74040</v>
      </c>
    </row>
    <row r="1465" spans="1:4" x14ac:dyDescent="0.3">
      <c r="A1465" s="1" t="s">
        <v>9</v>
      </c>
      <c r="B1465" s="2">
        <v>43010</v>
      </c>
      <c r="C1465">
        <v>587</v>
      </c>
      <c r="D1465">
        <v>44540</v>
      </c>
    </row>
    <row r="1466" spans="1:4" x14ac:dyDescent="0.3">
      <c r="A1466" s="1" t="s">
        <v>9</v>
      </c>
      <c r="B1466" s="2">
        <v>43017</v>
      </c>
      <c r="C1466">
        <v>590</v>
      </c>
      <c r="D1466">
        <v>9440</v>
      </c>
    </row>
    <row r="1467" spans="1:4" x14ac:dyDescent="0.3">
      <c r="A1467" s="1" t="s">
        <v>9</v>
      </c>
      <c r="B1467" s="2">
        <v>43024</v>
      </c>
      <c r="C1467">
        <v>609</v>
      </c>
      <c r="D1467">
        <v>26620</v>
      </c>
    </row>
    <row r="1468" spans="1:4" x14ac:dyDescent="0.3">
      <c r="A1468" s="1" t="s">
        <v>9</v>
      </c>
      <c r="B1468" s="2">
        <v>43031</v>
      </c>
      <c r="C1468">
        <v>607</v>
      </c>
      <c r="D1468">
        <v>28450</v>
      </c>
    </row>
    <row r="1469" spans="1:4" x14ac:dyDescent="0.3">
      <c r="A1469" s="1" t="s">
        <v>9</v>
      </c>
      <c r="B1469" s="2">
        <v>43038</v>
      </c>
      <c r="C1469">
        <v>629</v>
      </c>
      <c r="D1469">
        <v>14920</v>
      </c>
    </row>
    <row r="1470" spans="1:4" x14ac:dyDescent="0.3">
      <c r="A1470" s="1" t="s">
        <v>9</v>
      </c>
      <c r="B1470" s="2">
        <v>43045</v>
      </c>
      <c r="C1470">
        <v>640</v>
      </c>
      <c r="D1470">
        <v>16750</v>
      </c>
    </row>
    <row r="1471" spans="1:4" x14ac:dyDescent="0.3">
      <c r="A1471" s="1" t="s">
        <v>9</v>
      </c>
      <c r="B1471" s="2">
        <v>43052</v>
      </c>
      <c r="C1471">
        <v>589</v>
      </c>
      <c r="D1471">
        <v>5930</v>
      </c>
    </row>
    <row r="1472" spans="1:4" x14ac:dyDescent="0.3">
      <c r="A1472" s="1" t="s">
        <v>9</v>
      </c>
      <c r="B1472" s="2">
        <v>43059</v>
      </c>
      <c r="C1472">
        <v>600</v>
      </c>
      <c r="D1472">
        <v>4090</v>
      </c>
    </row>
    <row r="1473" spans="1:4" x14ac:dyDescent="0.3">
      <c r="A1473" s="1" t="s">
        <v>9</v>
      </c>
      <c r="B1473" s="2">
        <v>43066</v>
      </c>
      <c r="C1473">
        <v>607</v>
      </c>
      <c r="D1473">
        <v>19040</v>
      </c>
    </row>
    <row r="1474" spans="1:4" x14ac:dyDescent="0.3">
      <c r="A1474" s="1" t="s">
        <v>9</v>
      </c>
      <c r="B1474" s="2">
        <v>43073</v>
      </c>
      <c r="C1474">
        <v>600</v>
      </c>
      <c r="D1474">
        <v>5820</v>
      </c>
    </row>
    <row r="1475" spans="1:4" x14ac:dyDescent="0.3">
      <c r="A1475" s="1" t="s">
        <v>9</v>
      </c>
      <c r="B1475" s="2">
        <v>43080</v>
      </c>
      <c r="C1475">
        <v>617</v>
      </c>
      <c r="D1475">
        <v>7380</v>
      </c>
    </row>
    <row r="1476" spans="1:4" x14ac:dyDescent="0.3">
      <c r="A1476" s="1" t="s">
        <v>9</v>
      </c>
      <c r="B1476" s="2">
        <v>43087</v>
      </c>
      <c r="C1476">
        <v>627</v>
      </c>
      <c r="D1476">
        <v>15710</v>
      </c>
    </row>
    <row r="1477" spans="1:4" x14ac:dyDescent="0.3">
      <c r="A1477" s="1" t="s">
        <v>9</v>
      </c>
      <c r="B1477" s="2">
        <v>43094</v>
      </c>
      <c r="C1477">
        <v>622</v>
      </c>
      <c r="D1477">
        <v>15960</v>
      </c>
    </row>
    <row r="1478" spans="1:4" x14ac:dyDescent="0.3">
      <c r="A1478" s="1" t="s">
        <v>9</v>
      </c>
      <c r="B1478" s="2">
        <v>43101</v>
      </c>
      <c r="C1478">
        <v>631</v>
      </c>
      <c r="D1478">
        <v>390</v>
      </c>
    </row>
    <row r="1479" spans="1:4" x14ac:dyDescent="0.3">
      <c r="A1479" s="1" t="s">
        <v>9</v>
      </c>
      <c r="B1479" s="2">
        <v>43108</v>
      </c>
      <c r="C1479">
        <v>634</v>
      </c>
      <c r="D1479">
        <v>68180</v>
      </c>
    </row>
    <row r="1480" spans="1:4" x14ac:dyDescent="0.3">
      <c r="A1480" s="1" t="s">
        <v>9</v>
      </c>
      <c r="B1480" s="2">
        <v>43115</v>
      </c>
      <c r="C1480">
        <v>632</v>
      </c>
      <c r="D1480">
        <v>9290</v>
      </c>
    </row>
    <row r="1481" spans="1:4" x14ac:dyDescent="0.3">
      <c r="A1481" s="1" t="s">
        <v>9</v>
      </c>
      <c r="B1481" s="2">
        <v>43122</v>
      </c>
      <c r="C1481">
        <v>634</v>
      </c>
      <c r="D1481">
        <v>5040</v>
      </c>
    </row>
    <row r="1482" spans="1:4" x14ac:dyDescent="0.3">
      <c r="A1482" s="1" t="s">
        <v>9</v>
      </c>
      <c r="B1482" s="2">
        <v>43129</v>
      </c>
      <c r="C1482">
        <v>628</v>
      </c>
      <c r="D1482">
        <v>6660</v>
      </c>
    </row>
    <row r="1483" spans="1:4" x14ac:dyDescent="0.3">
      <c r="A1483" s="1" t="s">
        <v>9</v>
      </c>
      <c r="B1483" s="2">
        <v>43136</v>
      </c>
      <c r="C1483">
        <v>609</v>
      </c>
      <c r="D1483">
        <v>12690</v>
      </c>
    </row>
    <row r="1484" spans="1:4" x14ac:dyDescent="0.3">
      <c r="A1484" s="1" t="s">
        <v>9</v>
      </c>
      <c r="B1484" s="2">
        <v>43143</v>
      </c>
      <c r="C1484">
        <v>633</v>
      </c>
      <c r="D1484">
        <v>2810</v>
      </c>
    </row>
    <row r="1485" spans="1:4" x14ac:dyDescent="0.3">
      <c r="A1485" s="1" t="s">
        <v>9</v>
      </c>
      <c r="B1485" s="2">
        <v>43150</v>
      </c>
      <c r="C1485">
        <v>629</v>
      </c>
      <c r="D1485">
        <v>2640</v>
      </c>
    </row>
    <row r="1486" spans="1:4" x14ac:dyDescent="0.3">
      <c r="A1486" s="1" t="s">
        <v>9</v>
      </c>
      <c r="B1486" s="2">
        <v>43157</v>
      </c>
      <c r="C1486">
        <v>628</v>
      </c>
      <c r="D1486">
        <v>3080</v>
      </c>
    </row>
    <row r="1487" spans="1:4" x14ac:dyDescent="0.3">
      <c r="A1487" s="1" t="s">
        <v>9</v>
      </c>
      <c r="B1487" s="2">
        <v>43164</v>
      </c>
      <c r="C1487">
        <v>628</v>
      </c>
      <c r="D1487">
        <v>4520</v>
      </c>
    </row>
    <row r="1488" spans="1:4" x14ac:dyDescent="0.3">
      <c r="A1488" s="1" t="s">
        <v>9</v>
      </c>
      <c r="B1488" s="2">
        <v>43171</v>
      </c>
      <c r="C1488">
        <v>576</v>
      </c>
      <c r="D1488">
        <v>11480</v>
      </c>
    </row>
    <row r="1489" spans="1:4" x14ac:dyDescent="0.3">
      <c r="A1489" s="1" t="s">
        <v>9</v>
      </c>
      <c r="B1489" s="2">
        <v>43178</v>
      </c>
      <c r="C1489">
        <v>566</v>
      </c>
      <c r="D1489">
        <v>17000</v>
      </c>
    </row>
    <row r="1490" spans="1:4" x14ac:dyDescent="0.3">
      <c r="A1490" s="1" t="s">
        <v>9</v>
      </c>
      <c r="B1490" s="2">
        <v>43185</v>
      </c>
      <c r="C1490">
        <v>565</v>
      </c>
      <c r="D1490">
        <v>12920</v>
      </c>
    </row>
    <row r="1491" spans="1:4" x14ac:dyDescent="0.3">
      <c r="A1491" s="1" t="s">
        <v>9</v>
      </c>
      <c r="B1491" s="2">
        <v>43192</v>
      </c>
      <c r="C1491">
        <v>528</v>
      </c>
      <c r="D1491">
        <v>13890</v>
      </c>
    </row>
    <row r="1492" spans="1:4" x14ac:dyDescent="0.3">
      <c r="A1492" s="1" t="s">
        <v>9</v>
      </c>
      <c r="B1492" s="2">
        <v>43199</v>
      </c>
      <c r="C1492">
        <v>500</v>
      </c>
      <c r="D1492">
        <v>65460</v>
      </c>
    </row>
    <row r="1493" spans="1:4" x14ac:dyDescent="0.3">
      <c r="A1493" s="1" t="s">
        <v>9</v>
      </c>
      <c r="B1493" s="2">
        <v>43206</v>
      </c>
      <c r="C1493">
        <v>506</v>
      </c>
      <c r="D1493">
        <v>44260</v>
      </c>
    </row>
    <row r="1494" spans="1:4" x14ac:dyDescent="0.3">
      <c r="A1494" s="1" t="s">
        <v>9</v>
      </c>
      <c r="B1494" s="2">
        <v>43213</v>
      </c>
      <c r="C1494">
        <v>509</v>
      </c>
      <c r="D1494">
        <v>30960</v>
      </c>
    </row>
    <row r="1495" spans="1:4" x14ac:dyDescent="0.3">
      <c r="A1495" s="1" t="s">
        <v>9</v>
      </c>
      <c r="B1495" s="2">
        <v>43220</v>
      </c>
      <c r="C1495">
        <v>512</v>
      </c>
      <c r="D1495">
        <v>8620</v>
      </c>
    </row>
    <row r="1496" spans="1:4" x14ac:dyDescent="0.3">
      <c r="A1496" s="1" t="s">
        <v>9</v>
      </c>
      <c r="B1496" s="2">
        <v>43227</v>
      </c>
      <c r="C1496">
        <v>501</v>
      </c>
      <c r="D1496">
        <v>7300</v>
      </c>
    </row>
    <row r="1497" spans="1:4" x14ac:dyDescent="0.3">
      <c r="A1497" s="1" t="s">
        <v>9</v>
      </c>
      <c r="B1497" s="2">
        <v>43234</v>
      </c>
      <c r="C1497">
        <v>492</v>
      </c>
      <c r="D1497">
        <v>47110</v>
      </c>
    </row>
    <row r="1498" spans="1:4" x14ac:dyDescent="0.3">
      <c r="A1498" s="1" t="s">
        <v>9</v>
      </c>
      <c r="B1498" s="2">
        <v>43241</v>
      </c>
      <c r="C1498">
        <v>468</v>
      </c>
      <c r="D1498">
        <v>21340</v>
      </c>
    </row>
    <row r="1499" spans="1:4" x14ac:dyDescent="0.3">
      <c r="A1499" s="1" t="s">
        <v>9</v>
      </c>
      <c r="B1499" s="2">
        <v>43248</v>
      </c>
      <c r="C1499">
        <v>462</v>
      </c>
      <c r="D1499">
        <v>27950</v>
      </c>
    </row>
    <row r="1500" spans="1:4" x14ac:dyDescent="0.3">
      <c r="A1500" s="1" t="s">
        <v>9</v>
      </c>
      <c r="B1500" s="2">
        <v>43255</v>
      </c>
      <c r="C1500">
        <v>474</v>
      </c>
      <c r="D1500">
        <v>70550</v>
      </c>
    </row>
    <row r="1501" spans="1:4" x14ac:dyDescent="0.3">
      <c r="A1501" s="1" t="s">
        <v>9</v>
      </c>
      <c r="B1501" s="2">
        <v>43262</v>
      </c>
      <c r="C1501">
        <v>495</v>
      </c>
      <c r="D1501">
        <v>22860</v>
      </c>
    </row>
    <row r="1502" spans="1:4" x14ac:dyDescent="0.3">
      <c r="A1502" s="1" t="s">
        <v>9</v>
      </c>
      <c r="B1502" s="2">
        <v>43269</v>
      </c>
      <c r="C1502">
        <v>530</v>
      </c>
      <c r="D1502">
        <v>59970</v>
      </c>
    </row>
    <row r="1503" spans="1:4" x14ac:dyDescent="0.3">
      <c r="A1503" s="1" t="s">
        <v>9</v>
      </c>
      <c r="B1503" s="2">
        <v>43276</v>
      </c>
      <c r="C1503">
        <v>517</v>
      </c>
      <c r="D1503">
        <v>191030</v>
      </c>
    </row>
    <row r="1504" spans="1:4" x14ac:dyDescent="0.3">
      <c r="A1504" s="1" t="s">
        <v>9</v>
      </c>
      <c r="B1504" s="2">
        <v>43283</v>
      </c>
      <c r="C1504">
        <v>500</v>
      </c>
      <c r="D1504">
        <v>11340</v>
      </c>
    </row>
    <row r="1505" spans="1:4" x14ac:dyDescent="0.3">
      <c r="A1505" s="1" t="s">
        <v>9</v>
      </c>
      <c r="B1505" s="2">
        <v>43290</v>
      </c>
      <c r="C1505">
        <v>513</v>
      </c>
      <c r="D1505">
        <v>5070</v>
      </c>
    </row>
    <row r="1506" spans="1:4" x14ac:dyDescent="0.3">
      <c r="A1506" s="1" t="s">
        <v>9</v>
      </c>
      <c r="B1506" s="2">
        <v>43297</v>
      </c>
      <c r="C1506">
        <v>504</v>
      </c>
      <c r="D1506">
        <v>6400</v>
      </c>
    </row>
    <row r="1507" spans="1:4" x14ac:dyDescent="0.3">
      <c r="A1507" s="1" t="s">
        <v>9</v>
      </c>
      <c r="B1507" s="2">
        <v>43304</v>
      </c>
      <c r="C1507">
        <v>499</v>
      </c>
      <c r="D1507">
        <v>3370</v>
      </c>
    </row>
    <row r="1508" spans="1:4" x14ac:dyDescent="0.3">
      <c r="A1508" s="1" t="s">
        <v>9</v>
      </c>
      <c r="B1508" s="2">
        <v>43311</v>
      </c>
      <c r="C1508">
        <v>515</v>
      </c>
      <c r="D1508">
        <v>4180</v>
      </c>
    </row>
    <row r="1509" spans="1:4" x14ac:dyDescent="0.3">
      <c r="A1509" s="1" t="s">
        <v>9</v>
      </c>
      <c r="B1509" s="2">
        <v>43318</v>
      </c>
      <c r="C1509">
        <v>499</v>
      </c>
      <c r="D1509">
        <v>22470</v>
      </c>
    </row>
    <row r="1510" spans="1:4" x14ac:dyDescent="0.3">
      <c r="A1510" s="1" t="s">
        <v>9</v>
      </c>
      <c r="B1510" s="2">
        <v>43325</v>
      </c>
      <c r="C1510">
        <v>504</v>
      </c>
      <c r="D1510">
        <v>15730</v>
      </c>
    </row>
    <row r="1511" spans="1:4" x14ac:dyDescent="0.3">
      <c r="A1511" s="1" t="s">
        <v>9</v>
      </c>
      <c r="B1511" s="2">
        <v>43332</v>
      </c>
      <c r="C1511">
        <v>489</v>
      </c>
      <c r="D1511">
        <v>7460</v>
      </c>
    </row>
    <row r="1512" spans="1:4" x14ac:dyDescent="0.3">
      <c r="A1512" s="1" t="s">
        <v>9</v>
      </c>
      <c r="B1512" s="2">
        <v>43339</v>
      </c>
      <c r="C1512">
        <v>473</v>
      </c>
      <c r="D1512">
        <v>4250</v>
      </c>
    </row>
    <row r="1513" spans="1:4" x14ac:dyDescent="0.3">
      <c r="A1513" s="1" t="s">
        <v>9</v>
      </c>
      <c r="B1513" s="2">
        <v>43346</v>
      </c>
      <c r="C1513">
        <v>466</v>
      </c>
      <c r="D1513">
        <v>3670</v>
      </c>
    </row>
    <row r="1514" spans="1:4" x14ac:dyDescent="0.3">
      <c r="A1514" s="1" t="s">
        <v>9</v>
      </c>
      <c r="B1514" s="2">
        <v>43353</v>
      </c>
      <c r="C1514">
        <v>470</v>
      </c>
      <c r="D1514">
        <v>7320</v>
      </c>
    </row>
    <row r="1515" spans="1:4" x14ac:dyDescent="0.3">
      <c r="A1515" s="1" t="s">
        <v>9</v>
      </c>
      <c r="B1515" s="2">
        <v>43360</v>
      </c>
      <c r="C1515">
        <v>499</v>
      </c>
      <c r="D1515">
        <v>42120</v>
      </c>
    </row>
    <row r="1516" spans="1:4" x14ac:dyDescent="0.3">
      <c r="A1516" s="1" t="s">
        <v>9</v>
      </c>
      <c r="B1516" s="2">
        <v>43367</v>
      </c>
      <c r="C1516">
        <v>510</v>
      </c>
      <c r="D1516">
        <v>7700</v>
      </c>
    </row>
    <row r="1517" spans="1:4" x14ac:dyDescent="0.3">
      <c r="A1517" s="1" t="s">
        <v>9</v>
      </c>
      <c r="B1517" s="2">
        <v>43374</v>
      </c>
      <c r="C1517">
        <v>496</v>
      </c>
      <c r="D1517">
        <v>4110</v>
      </c>
    </row>
    <row r="1518" spans="1:4" x14ac:dyDescent="0.3">
      <c r="A1518" s="1" t="s">
        <v>9</v>
      </c>
      <c r="B1518" s="2">
        <v>43381</v>
      </c>
      <c r="C1518">
        <v>470</v>
      </c>
      <c r="D1518">
        <v>4800</v>
      </c>
    </row>
    <row r="1519" spans="1:4" x14ac:dyDescent="0.3">
      <c r="A1519" s="1" t="s">
        <v>9</v>
      </c>
      <c r="B1519" s="2">
        <v>43388</v>
      </c>
      <c r="C1519">
        <v>461</v>
      </c>
      <c r="D1519">
        <v>8970</v>
      </c>
    </row>
    <row r="1520" spans="1:4" x14ac:dyDescent="0.3">
      <c r="A1520" s="1" t="s">
        <v>9</v>
      </c>
      <c r="B1520" s="2">
        <v>43395</v>
      </c>
      <c r="C1520">
        <v>452</v>
      </c>
      <c r="D1520">
        <v>6590</v>
      </c>
    </row>
    <row r="1521" spans="1:4" x14ac:dyDescent="0.3">
      <c r="A1521" s="1" t="s">
        <v>9</v>
      </c>
      <c r="B1521" s="2">
        <v>43402</v>
      </c>
      <c r="C1521">
        <v>447</v>
      </c>
      <c r="D1521">
        <v>5910</v>
      </c>
    </row>
    <row r="1522" spans="1:4" x14ac:dyDescent="0.3">
      <c r="A1522" s="1" t="s">
        <v>9</v>
      </c>
      <c r="B1522" s="2">
        <v>43409</v>
      </c>
      <c r="C1522">
        <v>440</v>
      </c>
      <c r="D1522">
        <v>11710</v>
      </c>
    </row>
    <row r="1523" spans="1:4" x14ac:dyDescent="0.3">
      <c r="A1523" s="1" t="s">
        <v>9</v>
      </c>
      <c r="B1523" s="2">
        <v>43416</v>
      </c>
      <c r="C1523">
        <v>432</v>
      </c>
      <c r="D1523">
        <v>35670</v>
      </c>
    </row>
    <row r="1524" spans="1:4" x14ac:dyDescent="0.3">
      <c r="A1524" s="1" t="s">
        <v>9</v>
      </c>
      <c r="B1524" s="2">
        <v>43423</v>
      </c>
      <c r="C1524">
        <v>403</v>
      </c>
      <c r="D1524">
        <v>14980</v>
      </c>
    </row>
    <row r="1525" spans="1:4" x14ac:dyDescent="0.3">
      <c r="A1525" s="1" t="s">
        <v>9</v>
      </c>
      <c r="B1525" s="2">
        <v>43430</v>
      </c>
      <c r="C1525">
        <v>406</v>
      </c>
      <c r="D1525">
        <v>79210</v>
      </c>
    </row>
    <row r="1526" spans="1:4" x14ac:dyDescent="0.3">
      <c r="A1526" s="1" t="s">
        <v>9</v>
      </c>
      <c r="B1526" s="2">
        <v>43437</v>
      </c>
      <c r="C1526">
        <v>416.5</v>
      </c>
      <c r="D1526">
        <v>28920</v>
      </c>
    </row>
    <row r="1527" spans="1:4" x14ac:dyDescent="0.3">
      <c r="A1527" s="1" t="s">
        <v>9</v>
      </c>
      <c r="B1527" s="2">
        <v>43444</v>
      </c>
      <c r="C1527">
        <v>408</v>
      </c>
      <c r="D1527">
        <v>6910</v>
      </c>
    </row>
    <row r="1528" spans="1:4" x14ac:dyDescent="0.3">
      <c r="A1528" s="1" t="s">
        <v>9</v>
      </c>
      <c r="B1528" s="2">
        <v>43451</v>
      </c>
      <c r="C1528">
        <v>432</v>
      </c>
      <c r="D1528">
        <v>32320</v>
      </c>
    </row>
    <row r="1529" spans="1:4" x14ac:dyDescent="0.3">
      <c r="A1529" s="1" t="s">
        <v>9</v>
      </c>
      <c r="B1529" s="2">
        <v>43458</v>
      </c>
      <c r="C1529">
        <v>408</v>
      </c>
      <c r="D1529">
        <v>240120</v>
      </c>
    </row>
    <row r="1530" spans="1:4" x14ac:dyDescent="0.3">
      <c r="A1530" s="1" t="s">
        <v>9</v>
      </c>
      <c r="B1530" s="2">
        <v>43465</v>
      </c>
      <c r="C1530">
        <v>429.5</v>
      </c>
      <c r="D1530">
        <v>2780</v>
      </c>
    </row>
    <row r="1531" spans="1:4" x14ac:dyDescent="0.3">
      <c r="A1531" s="1" t="s">
        <v>9</v>
      </c>
      <c r="B1531" s="2">
        <v>43472</v>
      </c>
      <c r="C1531">
        <v>418.5</v>
      </c>
      <c r="D1531">
        <v>3690</v>
      </c>
    </row>
    <row r="1532" spans="1:4" x14ac:dyDescent="0.3">
      <c r="A1532" s="1" t="s">
        <v>9</v>
      </c>
      <c r="B1532" s="2">
        <v>43479</v>
      </c>
      <c r="C1532">
        <v>425</v>
      </c>
      <c r="D1532">
        <v>6310</v>
      </c>
    </row>
    <row r="1533" spans="1:4" x14ac:dyDescent="0.3">
      <c r="A1533" s="1" t="s">
        <v>9</v>
      </c>
      <c r="B1533" s="2">
        <v>43486</v>
      </c>
      <c r="C1533">
        <v>420</v>
      </c>
      <c r="D1533">
        <v>3090</v>
      </c>
    </row>
    <row r="1534" spans="1:4" x14ac:dyDescent="0.3">
      <c r="A1534" s="1" t="s">
        <v>9</v>
      </c>
      <c r="B1534" s="2">
        <v>43493</v>
      </c>
      <c r="C1534">
        <v>415.5</v>
      </c>
      <c r="D1534">
        <v>5060</v>
      </c>
    </row>
    <row r="1535" spans="1:4" x14ac:dyDescent="0.3">
      <c r="A1535" s="1" t="s">
        <v>9</v>
      </c>
      <c r="B1535" s="2">
        <v>43500</v>
      </c>
      <c r="C1535">
        <v>412</v>
      </c>
      <c r="D1535">
        <v>2290</v>
      </c>
    </row>
    <row r="1536" spans="1:4" x14ac:dyDescent="0.3">
      <c r="A1536" s="1" t="s">
        <v>9</v>
      </c>
      <c r="B1536" s="2">
        <v>43507</v>
      </c>
      <c r="C1536">
        <v>406</v>
      </c>
      <c r="D1536">
        <v>4050</v>
      </c>
    </row>
    <row r="1537" spans="1:4" x14ac:dyDescent="0.3">
      <c r="A1537" s="1" t="s">
        <v>9</v>
      </c>
      <c r="B1537" s="2">
        <v>43514</v>
      </c>
      <c r="C1537">
        <v>402.5</v>
      </c>
      <c r="D1537">
        <v>6490</v>
      </c>
    </row>
    <row r="1538" spans="1:4" x14ac:dyDescent="0.3">
      <c r="A1538" s="1" t="s">
        <v>9</v>
      </c>
      <c r="B1538" s="2">
        <v>43521</v>
      </c>
      <c r="C1538">
        <v>400</v>
      </c>
      <c r="D1538">
        <v>4080</v>
      </c>
    </row>
    <row r="1539" spans="1:4" x14ac:dyDescent="0.3">
      <c r="A1539" s="1" t="s">
        <v>9</v>
      </c>
      <c r="B1539" s="2">
        <v>43528</v>
      </c>
      <c r="C1539">
        <v>391</v>
      </c>
      <c r="D1539">
        <v>5200</v>
      </c>
    </row>
    <row r="1540" spans="1:4" x14ac:dyDescent="0.3">
      <c r="A1540" s="1" t="s">
        <v>9</v>
      </c>
      <c r="B1540" s="2">
        <v>43535</v>
      </c>
      <c r="C1540">
        <v>369.5</v>
      </c>
      <c r="D1540">
        <v>11790</v>
      </c>
    </row>
    <row r="1541" spans="1:4" x14ac:dyDescent="0.3">
      <c r="A1541" s="1" t="s">
        <v>9</v>
      </c>
      <c r="B1541" s="2">
        <v>43542</v>
      </c>
      <c r="C1541">
        <v>365</v>
      </c>
      <c r="D1541">
        <v>7010</v>
      </c>
    </row>
    <row r="1542" spans="1:4" x14ac:dyDescent="0.3">
      <c r="A1542" s="1" t="s">
        <v>9</v>
      </c>
      <c r="B1542" s="2">
        <v>43549</v>
      </c>
      <c r="C1542">
        <v>360.5</v>
      </c>
      <c r="D1542">
        <v>5650</v>
      </c>
    </row>
    <row r="1543" spans="1:4" x14ac:dyDescent="0.3">
      <c r="A1543" s="1" t="s">
        <v>9</v>
      </c>
      <c r="B1543" s="2">
        <v>43556</v>
      </c>
      <c r="C1543">
        <v>364.5</v>
      </c>
      <c r="D1543">
        <v>23530</v>
      </c>
    </row>
    <row r="1544" spans="1:4" x14ac:dyDescent="0.3">
      <c r="A1544" s="1" t="s">
        <v>9</v>
      </c>
      <c r="B1544" s="2">
        <v>43563</v>
      </c>
      <c r="C1544">
        <v>364</v>
      </c>
      <c r="D1544">
        <v>2710</v>
      </c>
    </row>
    <row r="1545" spans="1:4" x14ac:dyDescent="0.3">
      <c r="A1545" s="1" t="s">
        <v>9</v>
      </c>
      <c r="B1545" s="2">
        <v>43570</v>
      </c>
      <c r="C1545">
        <v>352</v>
      </c>
      <c r="D1545">
        <v>23920</v>
      </c>
    </row>
    <row r="1546" spans="1:4" x14ac:dyDescent="0.3">
      <c r="A1546" s="1" t="s">
        <v>9</v>
      </c>
      <c r="B1546" s="2">
        <v>43577</v>
      </c>
      <c r="C1546">
        <v>345</v>
      </c>
      <c r="D1546">
        <v>33950</v>
      </c>
    </row>
    <row r="1547" spans="1:4" x14ac:dyDescent="0.3">
      <c r="A1547" s="1" t="s">
        <v>9</v>
      </c>
      <c r="B1547" s="2">
        <v>43584</v>
      </c>
      <c r="C1547">
        <v>345</v>
      </c>
      <c r="D1547">
        <v>6790</v>
      </c>
    </row>
    <row r="1548" spans="1:4" x14ac:dyDescent="0.3">
      <c r="A1548" s="1" t="s">
        <v>9</v>
      </c>
      <c r="B1548" s="2">
        <v>43591</v>
      </c>
      <c r="C1548">
        <v>343</v>
      </c>
      <c r="D1548">
        <v>5340</v>
      </c>
    </row>
    <row r="1549" spans="1:4" x14ac:dyDescent="0.3">
      <c r="A1549" s="1" t="s">
        <v>9</v>
      </c>
      <c r="B1549" s="2">
        <v>43598</v>
      </c>
      <c r="C1549">
        <v>312.5</v>
      </c>
      <c r="D1549">
        <v>18280</v>
      </c>
    </row>
    <row r="1550" spans="1:4" x14ac:dyDescent="0.3">
      <c r="A1550" s="1" t="s">
        <v>9</v>
      </c>
      <c r="B1550" s="2">
        <v>43605</v>
      </c>
      <c r="C1550">
        <v>328.5</v>
      </c>
      <c r="D1550">
        <v>26650</v>
      </c>
    </row>
    <row r="1551" spans="1:4" x14ac:dyDescent="0.3">
      <c r="A1551" s="1" t="s">
        <v>9</v>
      </c>
      <c r="B1551" s="2">
        <v>43612</v>
      </c>
      <c r="C1551">
        <v>321.5</v>
      </c>
      <c r="D1551">
        <v>13600</v>
      </c>
    </row>
    <row r="1552" spans="1:4" x14ac:dyDescent="0.3">
      <c r="A1552" s="1" t="s">
        <v>9</v>
      </c>
      <c r="B1552" s="2">
        <v>43619</v>
      </c>
      <c r="C1552">
        <v>309</v>
      </c>
      <c r="D1552">
        <v>86050</v>
      </c>
    </row>
    <row r="1553" spans="1:4" x14ac:dyDescent="0.3">
      <c r="A1553" s="1" t="s">
        <v>9</v>
      </c>
      <c r="B1553" s="2">
        <v>43626</v>
      </c>
      <c r="C1553">
        <v>311.5</v>
      </c>
      <c r="D1553">
        <v>29120</v>
      </c>
    </row>
    <row r="1554" spans="1:4" x14ac:dyDescent="0.3">
      <c r="A1554" s="1" t="s">
        <v>9</v>
      </c>
      <c r="B1554" s="2">
        <v>43633</v>
      </c>
      <c r="C1554">
        <v>310</v>
      </c>
      <c r="D1554">
        <v>41990</v>
      </c>
    </row>
    <row r="1555" spans="1:4" x14ac:dyDescent="0.3">
      <c r="A1555" s="1" t="s">
        <v>9</v>
      </c>
      <c r="B1555" s="2">
        <v>43640</v>
      </c>
      <c r="C1555">
        <v>317.5</v>
      </c>
      <c r="D1555">
        <v>24330</v>
      </c>
    </row>
    <row r="1556" spans="1:4" x14ac:dyDescent="0.3">
      <c r="A1556" s="1" t="s">
        <v>9</v>
      </c>
      <c r="B1556" s="2">
        <v>43647</v>
      </c>
      <c r="C1556">
        <v>315</v>
      </c>
      <c r="D1556">
        <v>33640</v>
      </c>
    </row>
    <row r="1557" spans="1:4" x14ac:dyDescent="0.3">
      <c r="A1557" s="1" t="s">
        <v>9</v>
      </c>
      <c r="B1557" s="2">
        <v>43654</v>
      </c>
      <c r="C1557">
        <v>316</v>
      </c>
      <c r="D1557">
        <v>62110</v>
      </c>
    </row>
    <row r="1558" spans="1:4" x14ac:dyDescent="0.3">
      <c r="A1558" s="1" t="s">
        <v>9</v>
      </c>
      <c r="B1558" s="2">
        <v>43661</v>
      </c>
      <c r="C1558">
        <v>317.5</v>
      </c>
      <c r="D1558">
        <v>11760</v>
      </c>
    </row>
    <row r="1559" spans="1:4" x14ac:dyDescent="0.3">
      <c r="A1559" s="1" t="s">
        <v>9</v>
      </c>
      <c r="B1559" s="2">
        <v>43668</v>
      </c>
      <c r="C1559">
        <v>312.5</v>
      </c>
      <c r="D1559">
        <v>11640</v>
      </c>
    </row>
    <row r="1560" spans="1:4" x14ac:dyDescent="0.3">
      <c r="A1560" s="1" t="s">
        <v>9</v>
      </c>
      <c r="B1560" s="2">
        <v>43675</v>
      </c>
      <c r="C1560">
        <v>310.5</v>
      </c>
      <c r="D1560">
        <v>114220</v>
      </c>
    </row>
    <row r="1561" spans="1:4" x14ac:dyDescent="0.3">
      <c r="A1561" s="1" t="s">
        <v>9</v>
      </c>
      <c r="B1561" s="2">
        <v>43682</v>
      </c>
      <c r="C1561">
        <v>309.5</v>
      </c>
      <c r="D1561">
        <v>12650</v>
      </c>
    </row>
    <row r="1562" spans="1:4" x14ac:dyDescent="0.3">
      <c r="A1562" s="1" t="s">
        <v>9</v>
      </c>
      <c r="B1562" s="2">
        <v>43689</v>
      </c>
      <c r="C1562">
        <v>301</v>
      </c>
      <c r="D1562">
        <v>40760</v>
      </c>
    </row>
    <row r="1563" spans="1:4" x14ac:dyDescent="0.3">
      <c r="A1563" s="1" t="s">
        <v>9</v>
      </c>
      <c r="B1563" s="2">
        <v>43696</v>
      </c>
      <c r="C1563">
        <v>304</v>
      </c>
      <c r="D1563">
        <v>32110</v>
      </c>
    </row>
    <row r="1564" spans="1:4" x14ac:dyDescent="0.3">
      <c r="A1564" s="1" t="s">
        <v>9</v>
      </c>
      <c r="B1564" s="2">
        <v>43703</v>
      </c>
      <c r="C1564">
        <v>302.5</v>
      </c>
      <c r="D1564">
        <v>17820</v>
      </c>
    </row>
    <row r="1565" spans="1:4" x14ac:dyDescent="0.3">
      <c r="A1565" s="1" t="s">
        <v>9</v>
      </c>
      <c r="B1565" s="2">
        <v>43710</v>
      </c>
      <c r="C1565">
        <v>300.5</v>
      </c>
      <c r="D1565">
        <v>26310</v>
      </c>
    </row>
    <row r="1566" spans="1:4" x14ac:dyDescent="0.3">
      <c r="A1566" s="1" t="s">
        <v>9</v>
      </c>
      <c r="B1566" s="2">
        <v>43717</v>
      </c>
      <c r="C1566">
        <v>303</v>
      </c>
      <c r="D1566">
        <v>24310</v>
      </c>
    </row>
    <row r="1567" spans="1:4" x14ac:dyDescent="0.3">
      <c r="A1567" s="1" t="s">
        <v>9</v>
      </c>
      <c r="B1567" s="2">
        <v>43724</v>
      </c>
      <c r="C1567">
        <v>298.5</v>
      </c>
      <c r="D1567">
        <v>60490</v>
      </c>
    </row>
    <row r="1568" spans="1:4" x14ac:dyDescent="0.3">
      <c r="A1568" s="1" t="s">
        <v>9</v>
      </c>
      <c r="B1568" s="2">
        <v>43731</v>
      </c>
      <c r="C1568">
        <v>295.5</v>
      </c>
      <c r="D1568">
        <v>11390</v>
      </c>
    </row>
    <row r="1569" spans="1:4" x14ac:dyDescent="0.3">
      <c r="A1569" s="1" t="s">
        <v>9</v>
      </c>
      <c r="B1569" s="2">
        <v>43738</v>
      </c>
      <c r="C1569">
        <v>291</v>
      </c>
      <c r="D1569">
        <v>33750</v>
      </c>
    </row>
    <row r="1570" spans="1:4" x14ac:dyDescent="0.3">
      <c r="A1570" s="1" t="s">
        <v>9</v>
      </c>
      <c r="B1570" s="2">
        <v>43745</v>
      </c>
      <c r="C1570">
        <v>293.5</v>
      </c>
      <c r="D1570">
        <v>35190</v>
      </c>
    </row>
    <row r="1571" spans="1:4" x14ac:dyDescent="0.3">
      <c r="A1571" s="1" t="s">
        <v>9</v>
      </c>
      <c r="B1571" s="2">
        <v>43752</v>
      </c>
      <c r="C1571">
        <v>295</v>
      </c>
      <c r="D1571">
        <v>16600</v>
      </c>
    </row>
    <row r="1572" spans="1:4" x14ac:dyDescent="0.3">
      <c r="A1572" s="1" t="s">
        <v>9</v>
      </c>
      <c r="B1572" s="2">
        <v>43759</v>
      </c>
      <c r="C1572">
        <v>294</v>
      </c>
      <c r="D1572">
        <v>15060</v>
      </c>
    </row>
    <row r="1573" spans="1:4" x14ac:dyDescent="0.3">
      <c r="A1573" s="1" t="s">
        <v>9</v>
      </c>
      <c r="B1573" s="2">
        <v>43766</v>
      </c>
      <c r="C1573">
        <v>292</v>
      </c>
      <c r="D1573">
        <v>36540</v>
      </c>
    </row>
    <row r="1574" spans="1:4" x14ac:dyDescent="0.3">
      <c r="A1574" s="1" t="s">
        <v>9</v>
      </c>
      <c r="B1574" s="2">
        <v>43773</v>
      </c>
      <c r="C1574">
        <v>294.5</v>
      </c>
      <c r="D1574">
        <v>36360</v>
      </c>
    </row>
    <row r="1575" spans="1:4" x14ac:dyDescent="0.3">
      <c r="A1575" s="1" t="s">
        <v>9</v>
      </c>
      <c r="B1575" s="2">
        <v>43780</v>
      </c>
      <c r="C1575">
        <v>298.5</v>
      </c>
      <c r="D1575">
        <v>37950</v>
      </c>
    </row>
    <row r="1576" spans="1:4" x14ac:dyDescent="0.3">
      <c r="A1576" s="1" t="s">
        <v>9</v>
      </c>
      <c r="B1576" s="2">
        <v>43787</v>
      </c>
      <c r="C1576">
        <v>299</v>
      </c>
      <c r="D1576">
        <v>26650</v>
      </c>
    </row>
    <row r="1577" spans="1:4" x14ac:dyDescent="0.3">
      <c r="A1577" s="1" t="s">
        <v>9</v>
      </c>
      <c r="B1577" s="2">
        <v>43794</v>
      </c>
      <c r="C1577">
        <v>291</v>
      </c>
      <c r="D1577">
        <v>53100</v>
      </c>
    </row>
    <row r="1578" spans="1:4" x14ac:dyDescent="0.3">
      <c r="A1578" s="1" t="s">
        <v>9</v>
      </c>
      <c r="B1578" s="2">
        <v>43801</v>
      </c>
      <c r="C1578">
        <v>289</v>
      </c>
      <c r="D1578">
        <v>41970</v>
      </c>
    </row>
    <row r="1579" spans="1:4" x14ac:dyDescent="0.3">
      <c r="A1579" s="1" t="s">
        <v>9</v>
      </c>
      <c r="B1579" s="2">
        <v>43808</v>
      </c>
      <c r="C1579">
        <v>278</v>
      </c>
      <c r="D1579">
        <v>116980</v>
      </c>
    </row>
    <row r="1580" spans="1:4" x14ac:dyDescent="0.3">
      <c r="A1580" s="1" t="s">
        <v>9</v>
      </c>
      <c r="B1580" s="2">
        <v>43815</v>
      </c>
      <c r="C1580">
        <v>272</v>
      </c>
      <c r="D1580">
        <v>133910</v>
      </c>
    </row>
    <row r="1581" spans="1:4" x14ac:dyDescent="0.3">
      <c r="A1581" s="1" t="s">
        <v>9</v>
      </c>
      <c r="B1581" s="2">
        <v>43822</v>
      </c>
      <c r="C1581">
        <v>275</v>
      </c>
      <c r="D1581">
        <v>66710</v>
      </c>
    </row>
    <row r="1582" spans="1:4" x14ac:dyDescent="0.3">
      <c r="A1582" s="1" t="s">
        <v>9</v>
      </c>
      <c r="B1582" s="2">
        <v>43829</v>
      </c>
      <c r="C1582">
        <v>284</v>
      </c>
      <c r="D1582">
        <v>28200</v>
      </c>
    </row>
    <row r="1583" spans="1:4" x14ac:dyDescent="0.3">
      <c r="A1583" s="1" t="s">
        <v>9</v>
      </c>
      <c r="B1583" s="2">
        <v>43836</v>
      </c>
      <c r="C1583">
        <v>283</v>
      </c>
      <c r="D1583">
        <v>87830</v>
      </c>
    </row>
    <row r="1584" spans="1:4" x14ac:dyDescent="0.3">
      <c r="A1584" s="1" t="s">
        <v>9</v>
      </c>
      <c r="B1584" s="2">
        <v>43843</v>
      </c>
      <c r="C1584">
        <v>289.5</v>
      </c>
      <c r="D1584">
        <v>183800</v>
      </c>
    </row>
    <row r="1585" spans="1:4" x14ac:dyDescent="0.3">
      <c r="A1585" s="1" t="s">
        <v>9</v>
      </c>
      <c r="B1585" s="2">
        <v>43850</v>
      </c>
      <c r="C1585">
        <v>280</v>
      </c>
      <c r="D1585">
        <v>187270</v>
      </c>
    </row>
    <row r="1586" spans="1:4" x14ac:dyDescent="0.3">
      <c r="A1586" s="1" t="s">
        <v>9</v>
      </c>
      <c r="B1586" s="2">
        <v>43857</v>
      </c>
      <c r="C1586">
        <v>278</v>
      </c>
      <c r="D1586">
        <v>112160</v>
      </c>
    </row>
    <row r="1587" spans="1:4" x14ac:dyDescent="0.3">
      <c r="A1587" s="1" t="s">
        <v>9</v>
      </c>
      <c r="B1587" s="2">
        <v>43864</v>
      </c>
      <c r="C1587">
        <v>279</v>
      </c>
      <c r="D1587">
        <v>99440</v>
      </c>
    </row>
    <row r="1588" spans="1:4" x14ac:dyDescent="0.3">
      <c r="A1588" s="1" t="s">
        <v>9</v>
      </c>
      <c r="B1588" s="2">
        <v>43871</v>
      </c>
      <c r="C1588">
        <v>283</v>
      </c>
      <c r="D1588">
        <v>111150</v>
      </c>
    </row>
    <row r="1589" spans="1:4" x14ac:dyDescent="0.3">
      <c r="A1589" s="1" t="s">
        <v>9</v>
      </c>
      <c r="B1589" s="2">
        <v>43878</v>
      </c>
      <c r="C1589">
        <v>285.5</v>
      </c>
      <c r="D1589">
        <v>1385850</v>
      </c>
    </row>
    <row r="1590" spans="1:4" x14ac:dyDescent="0.3">
      <c r="A1590" s="1" t="s">
        <v>9</v>
      </c>
      <c r="B1590" s="2">
        <v>43885</v>
      </c>
      <c r="C1590">
        <v>254</v>
      </c>
      <c r="D1590">
        <v>366800</v>
      </c>
    </row>
    <row r="1591" spans="1:4" x14ac:dyDescent="0.3">
      <c r="A1591" s="1" t="s">
        <v>9</v>
      </c>
      <c r="B1591" s="2">
        <v>43892</v>
      </c>
      <c r="C1591">
        <v>250</v>
      </c>
      <c r="D1591">
        <v>206910</v>
      </c>
    </row>
    <row r="1592" spans="1:4" x14ac:dyDescent="0.3">
      <c r="A1592" s="1" t="s">
        <v>9</v>
      </c>
      <c r="B1592" s="2">
        <v>43899</v>
      </c>
      <c r="C1592">
        <v>226</v>
      </c>
      <c r="D1592">
        <v>299150</v>
      </c>
    </row>
    <row r="1593" spans="1:4" x14ac:dyDescent="0.3">
      <c r="A1593" s="1" t="s">
        <v>9</v>
      </c>
      <c r="B1593" s="2">
        <v>43906</v>
      </c>
      <c r="C1593">
        <v>212</v>
      </c>
      <c r="D1593">
        <v>324670</v>
      </c>
    </row>
    <row r="1594" spans="1:4" x14ac:dyDescent="0.3">
      <c r="A1594" s="1" t="s">
        <v>9</v>
      </c>
      <c r="B1594" s="2">
        <v>43913</v>
      </c>
      <c r="C1594">
        <v>239.5</v>
      </c>
      <c r="D1594">
        <v>177520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76"/>
  <sheetViews>
    <sheetView zoomScale="30" zoomScaleNormal="55" workbookViewId="0">
      <selection activeCell="BX34" sqref="BX34:CC39"/>
    </sheetView>
  </sheetViews>
  <sheetFormatPr defaultRowHeight="14.4" x14ac:dyDescent="0.3"/>
  <cols>
    <col min="2" max="2" width="12.88671875" customWidth="1"/>
    <col min="3" max="3" width="9" bestFit="1" customWidth="1"/>
    <col min="4" max="4" width="11.77734375" customWidth="1"/>
    <col min="5" max="5" width="11.77734375" style="4" customWidth="1"/>
    <col min="6" max="6" width="12.21875" customWidth="1"/>
    <col min="7" max="7" width="14.109375" customWidth="1"/>
    <col min="9" max="9" width="11" customWidth="1"/>
    <col min="10" max="10" width="9" bestFit="1" customWidth="1"/>
    <col min="12" max="12" width="11.5546875" customWidth="1"/>
    <col min="13" max="13" width="9" bestFit="1" customWidth="1"/>
    <col min="14" max="14" width="11.88671875" bestFit="1" customWidth="1"/>
    <col min="15" max="15" width="11" customWidth="1"/>
    <col min="16" max="16" width="12" customWidth="1"/>
    <col min="17" max="17" width="14.6640625" customWidth="1"/>
    <col min="19" max="19" width="9" bestFit="1" customWidth="1"/>
    <col min="20" max="20" width="12" customWidth="1"/>
    <col min="22" max="22" width="11" customWidth="1"/>
    <col min="23" max="23" width="9" bestFit="1" customWidth="1"/>
    <col min="24" max="24" width="14.21875" bestFit="1" customWidth="1"/>
    <col min="25" max="25" width="11.21875" style="4" customWidth="1"/>
    <col min="26" max="26" width="13" customWidth="1"/>
    <col min="27" max="27" width="14.5546875" customWidth="1"/>
    <col min="31" max="31" width="22.109375" customWidth="1"/>
    <col min="33" max="33" width="22.44140625" customWidth="1"/>
    <col min="35" max="35" width="22" customWidth="1"/>
    <col min="40" max="40" width="12.77734375" customWidth="1"/>
    <col min="45" max="45" width="9.88671875" customWidth="1"/>
    <col min="46" max="46" width="20.88671875" customWidth="1"/>
    <col min="48" max="48" width="22.5546875" customWidth="1"/>
    <col min="50" max="50" width="23" customWidth="1"/>
    <col min="71" max="71" width="11" bestFit="1" customWidth="1"/>
  </cols>
  <sheetData>
    <row r="1" spans="1:75" x14ac:dyDescent="0.3">
      <c r="C1">
        <f>MAX(C4:C276)</f>
        <v>640</v>
      </c>
      <c r="M1">
        <f>MAX(M4:M276)</f>
        <v>5.17</v>
      </c>
      <c r="W1">
        <f>MAX(W4:W276)</f>
        <v>6.3400000000000001E-3</v>
      </c>
      <c r="AN1" t="s">
        <v>148</v>
      </c>
      <c r="BS1" s="4"/>
    </row>
    <row r="2" spans="1:75" x14ac:dyDescent="0.3">
      <c r="C2">
        <f>MIN(C4:C276)</f>
        <v>212</v>
      </c>
      <c r="M2">
        <f>MIN(M4:M276)</f>
        <v>2.5</v>
      </c>
      <c r="W2">
        <f>MIN(W4:W276)</f>
        <v>1.065E-3</v>
      </c>
      <c r="AO2" t="s">
        <v>33</v>
      </c>
      <c r="AP2" t="s">
        <v>37</v>
      </c>
      <c r="AQ2" t="s">
        <v>4</v>
      </c>
      <c r="BT2" t="s">
        <v>33</v>
      </c>
      <c r="BU2" t="s">
        <v>37</v>
      </c>
      <c r="BV2" t="s">
        <v>4</v>
      </c>
    </row>
    <row r="3" spans="1:75" x14ac:dyDescent="0.3">
      <c r="A3" t="s">
        <v>5</v>
      </c>
      <c r="B3" t="s">
        <v>6</v>
      </c>
      <c r="C3" t="s">
        <v>32</v>
      </c>
      <c r="D3" t="s">
        <v>31</v>
      </c>
      <c r="E3" s="4" t="s">
        <v>12</v>
      </c>
      <c r="F3" s="4" t="s">
        <v>7</v>
      </c>
      <c r="G3" s="4" t="s">
        <v>10</v>
      </c>
      <c r="H3" s="4" t="s">
        <v>13</v>
      </c>
      <c r="I3" s="4" t="s">
        <v>14</v>
      </c>
      <c r="K3" t="s">
        <v>5</v>
      </c>
      <c r="L3" t="s">
        <v>6</v>
      </c>
      <c r="M3" t="s">
        <v>32</v>
      </c>
      <c r="N3" t="s">
        <v>31</v>
      </c>
      <c r="O3" t="s">
        <v>12</v>
      </c>
      <c r="P3" t="s">
        <v>7</v>
      </c>
      <c r="Q3" t="s">
        <v>11</v>
      </c>
      <c r="R3" t="s">
        <v>13</v>
      </c>
      <c r="S3" t="s">
        <v>14</v>
      </c>
      <c r="U3" t="s">
        <v>5</v>
      </c>
      <c r="V3" t="s">
        <v>6</v>
      </c>
      <c r="W3" t="s">
        <v>32</v>
      </c>
      <c r="X3" t="s">
        <v>31</v>
      </c>
      <c r="Y3" s="4" t="s">
        <v>12</v>
      </c>
      <c r="Z3" s="4" t="s">
        <v>7</v>
      </c>
      <c r="AA3" s="4" t="s">
        <v>10</v>
      </c>
      <c r="AB3" s="4" t="s">
        <v>13</v>
      </c>
      <c r="AC3" s="4" t="s">
        <v>14</v>
      </c>
      <c r="AO3" s="4" t="s">
        <v>10</v>
      </c>
      <c r="AP3" t="s">
        <v>11</v>
      </c>
      <c r="AQ3" s="4" t="s">
        <v>10</v>
      </c>
      <c r="BT3" s="4" t="s">
        <v>10</v>
      </c>
      <c r="BU3" t="s">
        <v>11</v>
      </c>
      <c r="BV3" s="4" t="s">
        <v>10</v>
      </c>
      <c r="BW3" s="4"/>
    </row>
    <row r="4" spans="1:75" x14ac:dyDescent="0.3">
      <c r="A4" s="5" t="s">
        <v>9</v>
      </c>
      <c r="B4" s="6">
        <v>42009</v>
      </c>
      <c r="C4" s="7">
        <v>356</v>
      </c>
      <c r="D4" s="8">
        <v>11780</v>
      </c>
      <c r="E4" s="3"/>
      <c r="F4" s="4">
        <f>LN(D4)</f>
        <v>9.3741584572055778</v>
      </c>
      <c r="G4" s="4"/>
      <c r="H4" s="5">
        <f>LN(C4)</f>
        <v>5.8749307308520304</v>
      </c>
      <c r="I4" s="9">
        <f>(C4-C$2)/(C$1-C$2)</f>
        <v>0.3364485981308411</v>
      </c>
      <c r="J4" s="7"/>
      <c r="K4" s="5" t="s">
        <v>8</v>
      </c>
      <c r="L4" s="6">
        <v>42009</v>
      </c>
      <c r="M4" s="7">
        <v>3.5150000000000001</v>
      </c>
      <c r="N4" s="8">
        <v>2763600</v>
      </c>
      <c r="P4">
        <f>LN(N4)</f>
        <v>14.832044735596776</v>
      </c>
      <c r="R4">
        <f>LN(M4)</f>
        <v>1.2570395252626283</v>
      </c>
      <c r="S4">
        <f>(M4-M$2)/(M$1-M$2)</f>
        <v>0.38014981273408244</v>
      </c>
      <c r="U4" s="5" t="s">
        <v>4</v>
      </c>
      <c r="V4" s="6">
        <v>42009</v>
      </c>
      <c r="W4" s="7">
        <v>1.74E-3</v>
      </c>
      <c r="X4" s="8">
        <v>2000000</v>
      </c>
      <c r="Y4" s="3"/>
      <c r="Z4" s="4">
        <f>LN(X4)</f>
        <v>14.508657738524219</v>
      </c>
      <c r="AB4">
        <f>LN(W4)</f>
        <v>-6.3538701657556995</v>
      </c>
      <c r="AC4">
        <f>(W4-W$2)/(W$1-W$2)</f>
        <v>0.12796208530805686</v>
      </c>
      <c r="AN4" s="6">
        <v>42009</v>
      </c>
      <c r="BS4" s="6">
        <v>42023</v>
      </c>
      <c r="BT4">
        <v>-6.2305497506360864E-3</v>
      </c>
      <c r="BU4">
        <v>2.6971116774792175E-2</v>
      </c>
      <c r="BV4">
        <v>0</v>
      </c>
    </row>
    <row r="5" spans="1:75" x14ac:dyDescent="0.3">
      <c r="A5" s="5" t="s">
        <v>9</v>
      </c>
      <c r="B5" s="6">
        <v>42016</v>
      </c>
      <c r="C5" s="7">
        <v>322</v>
      </c>
      <c r="D5" s="8">
        <v>153800</v>
      </c>
      <c r="E5" s="3">
        <f>(C5-C4)/C4</f>
        <v>-9.5505617977528087E-2</v>
      </c>
      <c r="F5" s="4">
        <f>LN(D5)</f>
        <v>11.943408336053681</v>
      </c>
      <c r="G5" s="4">
        <f>LN(C5/C4)</f>
        <v>-0.10037918530762216</v>
      </c>
      <c r="H5" s="5">
        <f t="shared" ref="H5:H68" si="0">LN(C5)</f>
        <v>5.7745515455444085</v>
      </c>
      <c r="I5" s="9">
        <f t="shared" ref="I5:I68" si="1">(C5-C$2)/(C$1-C$2)</f>
        <v>0.2570093457943925</v>
      </c>
      <c r="J5" s="7"/>
      <c r="K5" s="5" t="s">
        <v>8</v>
      </c>
      <c r="L5" s="6">
        <v>42016</v>
      </c>
      <c r="M5" s="7">
        <v>3.4750000000000001</v>
      </c>
      <c r="N5" s="8">
        <v>1060600</v>
      </c>
      <c r="O5">
        <f t="shared" ref="O5:O68" si="2">(M5-M4)/M4</f>
        <v>-1.1379800853485073E-2</v>
      </c>
      <c r="P5">
        <f t="shared" ref="P5:P68" si="3">LN(N5)</f>
        <v>13.874345343685167</v>
      </c>
      <c r="Q5">
        <f>LN(M5/M4)</f>
        <v>-1.1445046245872821E-2</v>
      </c>
      <c r="R5">
        <f t="shared" ref="R5:R68" si="4">LN(M5)</f>
        <v>1.2455944790167555</v>
      </c>
      <c r="S5">
        <f t="shared" ref="S5:S68" si="5">(M5-M$2)/(M$1-M$2)</f>
        <v>0.36516853932584276</v>
      </c>
      <c r="U5" s="5" t="s">
        <v>4</v>
      </c>
      <c r="V5" s="6">
        <v>42016</v>
      </c>
      <c r="W5" s="7">
        <v>1.6999999999999999E-3</v>
      </c>
      <c r="X5" s="8">
        <v>799000000</v>
      </c>
      <c r="Y5" s="3">
        <f t="shared" ref="Y5:Y68" si="6">(W5-W4)/W4</f>
        <v>-2.2988505747126495E-2</v>
      </c>
      <c r="Z5" s="4">
        <f>LN(X5)</f>
        <v>20.498871503730548</v>
      </c>
      <c r="AA5">
        <f>LN(W5/W4)</f>
        <v>-2.3256862164267349E-2</v>
      </c>
      <c r="AB5">
        <f t="shared" ref="AB5:AB68" si="7">LN(W5)</f>
        <v>-6.3771270279199666</v>
      </c>
      <c r="AC5">
        <f t="shared" ref="AC5:AC68" si="8">(W5-W$2)/(W$1-W$2)</f>
        <v>0.12037914691943126</v>
      </c>
      <c r="AN5" s="6">
        <v>42016</v>
      </c>
      <c r="AP5">
        <v>-1.1445046245872821E-2</v>
      </c>
      <c r="AQ5">
        <v>-2.3256862164267349E-2</v>
      </c>
      <c r="BS5" s="6">
        <v>42037</v>
      </c>
      <c r="BT5">
        <v>6.7658648473814864E-2</v>
      </c>
      <c r="BU5">
        <v>4.1672696400568081E-2</v>
      </c>
      <c r="BV5">
        <v>3.6462372537355014E-2</v>
      </c>
    </row>
    <row r="6" spans="1:75" x14ac:dyDescent="0.3">
      <c r="A6" s="5" t="s">
        <v>9</v>
      </c>
      <c r="B6" s="6">
        <v>42023</v>
      </c>
      <c r="C6" s="7">
        <v>320</v>
      </c>
      <c r="D6" s="8">
        <v>181800</v>
      </c>
      <c r="E6" s="3">
        <f t="shared" ref="E6:E69" si="9">(C6-C5)/C5</f>
        <v>-6.2111801242236021E-3</v>
      </c>
      <c r="F6" s="4">
        <f t="shared" ref="F6:F69" si="10">LN(D6)</f>
        <v>12.110662460725516</v>
      </c>
      <c r="G6" s="4">
        <f t="shared" ref="G6:G69" si="11">LN(C6/C5)</f>
        <v>-6.2305497506360864E-3</v>
      </c>
      <c r="H6" s="5">
        <f t="shared" si="0"/>
        <v>5.768320995793772</v>
      </c>
      <c r="I6" s="9">
        <f t="shared" si="1"/>
        <v>0.25233644859813081</v>
      </c>
      <c r="J6" s="7"/>
      <c r="K6" s="5" t="s">
        <v>8</v>
      </c>
      <c r="L6" s="6">
        <v>42023</v>
      </c>
      <c r="M6" s="7">
        <v>3.57</v>
      </c>
      <c r="N6" s="8">
        <v>2621100</v>
      </c>
      <c r="O6">
        <f t="shared" si="2"/>
        <v>2.7338129496402807E-2</v>
      </c>
      <c r="P6">
        <f t="shared" si="3"/>
        <v>14.779104634954296</v>
      </c>
      <c r="Q6">
        <f t="shared" ref="Q6:Q69" si="12">LN(M6/M5)</f>
        <v>2.6971116774792175E-2</v>
      </c>
      <c r="R6">
        <f t="shared" si="4"/>
        <v>1.2725655957915476</v>
      </c>
      <c r="S6">
        <f t="shared" si="5"/>
        <v>0.40074906367041191</v>
      </c>
      <c r="U6" s="5" t="s">
        <v>4</v>
      </c>
      <c r="V6" s="6">
        <v>42023</v>
      </c>
      <c r="W6" s="7">
        <v>1.6999999999999999E-3</v>
      </c>
      <c r="X6" s="8">
        <v>214000000</v>
      </c>
      <c r="Y6" s="3">
        <f t="shared" si="6"/>
        <v>0</v>
      </c>
      <c r="Z6" s="4">
        <f t="shared" ref="Z6:Z69" si="13">LN(X6)</f>
        <v>19.181486572986124</v>
      </c>
      <c r="AA6">
        <f t="shared" ref="AA6:AA69" si="14">LN(W6/W5)</f>
        <v>0</v>
      </c>
      <c r="AB6">
        <f t="shared" si="7"/>
        <v>-6.3771270279199666</v>
      </c>
      <c r="AC6">
        <f t="shared" si="8"/>
        <v>0.12037914691943126</v>
      </c>
      <c r="AN6" s="6">
        <v>42023</v>
      </c>
      <c r="AO6">
        <v>-6.2305497506360864E-3</v>
      </c>
      <c r="AP6">
        <v>2.6971116774792175E-2</v>
      </c>
      <c r="AQ6">
        <v>0</v>
      </c>
      <c r="BS6" s="6">
        <v>42058</v>
      </c>
      <c r="BT6">
        <v>-1.0610179112015571E-2</v>
      </c>
      <c r="BU6">
        <v>4.5186750476621143E-2</v>
      </c>
      <c r="BV6">
        <v>4.3652630157736808E-2</v>
      </c>
    </row>
    <row r="7" spans="1:75" x14ac:dyDescent="0.3">
      <c r="A7" s="5" t="s">
        <v>9</v>
      </c>
      <c r="B7" s="6">
        <v>42030</v>
      </c>
      <c r="C7" s="7">
        <v>300</v>
      </c>
      <c r="D7" s="8">
        <v>144110</v>
      </c>
      <c r="E7" s="3">
        <f t="shared" si="9"/>
        <v>-6.25E-2</v>
      </c>
      <c r="F7" s="4">
        <f t="shared" si="10"/>
        <v>11.878332175832407</v>
      </c>
      <c r="G7" s="4">
        <f t="shared" si="11"/>
        <v>-6.4538521137571178E-2</v>
      </c>
      <c r="H7" s="5">
        <f t="shared" si="0"/>
        <v>5.7037824746562009</v>
      </c>
      <c r="I7" s="9">
        <f t="shared" si="1"/>
        <v>0.20560747663551401</v>
      </c>
      <c r="J7" s="7"/>
      <c r="K7" s="5" t="s">
        <v>8</v>
      </c>
      <c r="L7" s="6">
        <v>42030</v>
      </c>
      <c r="M7" s="7">
        <v>3.9950000000000001</v>
      </c>
      <c r="N7" s="8">
        <v>3710800</v>
      </c>
      <c r="O7">
        <f t="shared" si="2"/>
        <v>0.11904761904761912</v>
      </c>
      <c r="P7">
        <f t="shared" si="3"/>
        <v>15.126758044761253</v>
      </c>
      <c r="Q7">
        <f t="shared" si="12"/>
        <v>0.1124779834266903</v>
      </c>
      <c r="R7">
        <f t="shared" si="4"/>
        <v>1.3850435792182381</v>
      </c>
      <c r="S7">
        <f t="shared" si="5"/>
        <v>0.55992509363295884</v>
      </c>
      <c r="U7" s="5" t="s">
        <v>4</v>
      </c>
      <c r="V7" s="6">
        <v>42030</v>
      </c>
      <c r="W7" s="7">
        <v>1.885E-3</v>
      </c>
      <c r="X7" s="8">
        <v>872000000</v>
      </c>
      <c r="Y7" s="3">
        <f t="shared" si="6"/>
        <v>0.10882352941176474</v>
      </c>
      <c r="Z7" s="4">
        <f t="shared" si="13"/>
        <v>20.586299981873253</v>
      </c>
      <c r="AA7">
        <f t="shared" si="14"/>
        <v>0.10329956983780374</v>
      </c>
      <c r="AB7">
        <f t="shared" si="7"/>
        <v>-6.2738274580821631</v>
      </c>
      <c r="AC7">
        <f t="shared" si="8"/>
        <v>0.15545023696682464</v>
      </c>
      <c r="AN7" s="6">
        <v>42030</v>
      </c>
      <c r="AO7">
        <v>-6.4538521137571178E-2</v>
      </c>
      <c r="BS7" s="6">
        <v>42079</v>
      </c>
      <c r="BT7">
        <v>2.7137058715963258E-3</v>
      </c>
      <c r="BU7">
        <v>2.1560759106577544E-2</v>
      </c>
      <c r="BV7">
        <v>-2.292363990193708E-2</v>
      </c>
    </row>
    <row r="8" spans="1:75" x14ac:dyDescent="0.3">
      <c r="A8" s="5" t="s">
        <v>9</v>
      </c>
      <c r="B8" s="6">
        <v>42037</v>
      </c>
      <c r="C8" s="7">
        <v>321</v>
      </c>
      <c r="D8" s="8">
        <v>154820</v>
      </c>
      <c r="E8" s="3">
        <f t="shared" si="9"/>
        <v>7.0000000000000007E-2</v>
      </c>
      <c r="F8" s="4">
        <f t="shared" si="10"/>
        <v>11.950018430758705</v>
      </c>
      <c r="G8" s="4">
        <f t="shared" si="11"/>
        <v>6.7658648473814864E-2</v>
      </c>
      <c r="H8" s="5">
        <f t="shared" si="0"/>
        <v>5.7714411231300158</v>
      </c>
      <c r="I8" s="9">
        <f t="shared" si="1"/>
        <v>0.25467289719626168</v>
      </c>
      <c r="J8" s="7"/>
      <c r="K8" s="5" t="s">
        <v>8</v>
      </c>
      <c r="L8" s="6">
        <v>42037</v>
      </c>
      <c r="M8" s="7">
        <v>4.165</v>
      </c>
      <c r="N8" s="8">
        <v>3815200</v>
      </c>
      <c r="O8">
        <f t="shared" si="2"/>
        <v>4.255319148936168E-2</v>
      </c>
      <c r="P8">
        <f t="shared" si="3"/>
        <v>15.154503645966152</v>
      </c>
      <c r="Q8">
        <f t="shared" si="12"/>
        <v>4.1672696400568081E-2</v>
      </c>
      <c r="R8">
        <f t="shared" si="4"/>
        <v>1.4267162756188061</v>
      </c>
      <c r="S8">
        <f t="shared" si="5"/>
        <v>0.62359550561797761</v>
      </c>
      <c r="U8" s="5" t="s">
        <v>4</v>
      </c>
      <c r="V8" s="6">
        <v>42037</v>
      </c>
      <c r="W8" s="7">
        <v>1.9550000000000001E-3</v>
      </c>
      <c r="X8" s="8">
        <v>399000000</v>
      </c>
      <c r="Y8" s="3">
        <f t="shared" si="6"/>
        <v>3.7135278514588956E-2</v>
      </c>
      <c r="Z8" s="4">
        <f t="shared" si="13"/>
        <v>19.804471974854138</v>
      </c>
      <c r="AA8">
        <f t="shared" si="14"/>
        <v>3.6462372537355014E-2</v>
      </c>
      <c r="AB8">
        <f t="shared" si="7"/>
        <v>-6.2373650855448082</v>
      </c>
      <c r="AC8">
        <f t="shared" si="8"/>
        <v>0.16872037914691945</v>
      </c>
      <c r="AN8" s="6">
        <v>42037</v>
      </c>
      <c r="AO8">
        <v>6.7658648473814864E-2</v>
      </c>
      <c r="AP8">
        <v>4.1672696400568081E-2</v>
      </c>
      <c r="AQ8">
        <v>3.6462372537355014E-2</v>
      </c>
      <c r="BS8" s="6">
        <v>42086</v>
      </c>
      <c r="BT8">
        <v>-5.4347959859569446E-3</v>
      </c>
      <c r="BU8">
        <v>-4.0978844963679074E-2</v>
      </c>
      <c r="BV8">
        <v>-5.6647035664652089E-2</v>
      </c>
    </row>
    <row r="9" spans="1:75" x14ac:dyDescent="0.3">
      <c r="A9" s="5" t="s">
        <v>9</v>
      </c>
      <c r="B9" s="6">
        <v>42044</v>
      </c>
      <c r="C9" s="7">
        <v>347</v>
      </c>
      <c r="D9" s="8">
        <v>206150</v>
      </c>
      <c r="E9" s="3">
        <f t="shared" si="9"/>
        <v>8.0996884735202487E-2</v>
      </c>
      <c r="F9" s="4">
        <f t="shared" si="10"/>
        <v>12.236359338135046</v>
      </c>
      <c r="G9" s="4">
        <f t="shared" si="11"/>
        <v>7.7883656816843339E-2</v>
      </c>
      <c r="H9" s="5">
        <f t="shared" si="0"/>
        <v>5.8493247799468593</v>
      </c>
      <c r="I9" s="9">
        <f t="shared" si="1"/>
        <v>0.31542056074766356</v>
      </c>
      <c r="J9" s="7"/>
      <c r="K9" s="5" t="s">
        <v>8</v>
      </c>
      <c r="L9" s="6">
        <v>42044</v>
      </c>
      <c r="M9" s="7">
        <v>4.05</v>
      </c>
      <c r="N9" s="8">
        <v>4066600</v>
      </c>
      <c r="O9">
        <f t="shared" si="2"/>
        <v>-2.7611044417767159E-2</v>
      </c>
      <c r="P9">
        <f t="shared" si="3"/>
        <v>15.218317827458378</v>
      </c>
      <c r="Q9">
        <f t="shared" si="12"/>
        <v>-2.7999394500358321E-2</v>
      </c>
      <c r="R9">
        <f t="shared" si="4"/>
        <v>1.3987168811184478</v>
      </c>
      <c r="S9">
        <f t="shared" si="5"/>
        <v>0.58052434456928836</v>
      </c>
      <c r="U9" s="5" t="s">
        <v>4</v>
      </c>
      <c r="V9" s="6">
        <v>42044</v>
      </c>
      <c r="W9" s="7">
        <v>1.9499999999999999E-3</v>
      </c>
      <c r="X9" s="8">
        <v>178000000</v>
      </c>
      <c r="Y9" s="3">
        <f t="shared" si="6"/>
        <v>-2.5575447570333654E-3</v>
      </c>
      <c r="Z9" s="4">
        <f t="shared" si="13"/>
        <v>18.997294108256359</v>
      </c>
      <c r="AA9">
        <f t="shared" si="14"/>
        <v>-2.5608208616738149E-3</v>
      </c>
      <c r="AB9">
        <f t="shared" si="7"/>
        <v>-6.2399259064064818</v>
      </c>
      <c r="AC9">
        <f t="shared" si="8"/>
        <v>0.16777251184834122</v>
      </c>
      <c r="AN9" s="6">
        <v>42044</v>
      </c>
      <c r="AP9">
        <v>-2.7999394500358321E-2</v>
      </c>
      <c r="AQ9">
        <v>-2.5608208616738149E-3</v>
      </c>
      <c r="BS9" s="6">
        <v>42093</v>
      </c>
      <c r="BT9">
        <v>1.6216571589245287E-2</v>
      </c>
      <c r="BU9">
        <v>7.9137320558723787E-2</v>
      </c>
      <c r="BV9">
        <v>3.3185548985654109E-2</v>
      </c>
    </row>
    <row r="10" spans="1:75" x14ac:dyDescent="0.3">
      <c r="A10" s="5" t="s">
        <v>9</v>
      </c>
      <c r="B10" s="6">
        <v>42051</v>
      </c>
      <c r="C10" s="7">
        <v>379</v>
      </c>
      <c r="D10" s="8">
        <v>215660</v>
      </c>
      <c r="E10" s="3">
        <f t="shared" si="9"/>
        <v>9.2219020172910657E-2</v>
      </c>
      <c r="F10" s="4">
        <f t="shared" si="10"/>
        <v>12.281458372436063</v>
      </c>
      <c r="G10" s="4">
        <f t="shared" si="11"/>
        <v>8.821142513556722E-2</v>
      </c>
      <c r="H10" s="5">
        <f t="shared" si="0"/>
        <v>5.9375362050824263</v>
      </c>
      <c r="I10" s="9">
        <f t="shared" si="1"/>
        <v>0.39018691588785048</v>
      </c>
      <c r="J10" s="7"/>
      <c r="K10" s="5" t="s">
        <v>8</v>
      </c>
      <c r="L10" s="6">
        <v>42051</v>
      </c>
      <c r="M10" s="7">
        <v>4.4349999999999996</v>
      </c>
      <c r="N10" s="8">
        <v>4913000</v>
      </c>
      <c r="O10">
        <f t="shared" si="2"/>
        <v>9.5061728395061676E-2</v>
      </c>
      <c r="P10">
        <f t="shared" si="3"/>
        <v>15.407395311150784</v>
      </c>
      <c r="Q10">
        <f t="shared" si="12"/>
        <v>9.0810734643094984E-2</v>
      </c>
      <c r="R10">
        <f t="shared" si="4"/>
        <v>1.4895276157615427</v>
      </c>
      <c r="S10">
        <f t="shared" si="5"/>
        <v>0.72471910112359539</v>
      </c>
      <c r="U10" s="5" t="s">
        <v>4</v>
      </c>
      <c r="V10" s="6">
        <v>42051</v>
      </c>
      <c r="W10" s="7">
        <v>1.905E-3</v>
      </c>
      <c r="X10" s="8">
        <v>351000000</v>
      </c>
      <c r="Y10" s="3">
        <f t="shared" si="6"/>
        <v>-2.3076923076923026E-2</v>
      </c>
      <c r="Z10" s="4">
        <f t="shared" si="13"/>
        <v>19.676296781430139</v>
      </c>
      <c r="AA10">
        <f t="shared" si="14"/>
        <v>-2.3347363996991062E-2</v>
      </c>
      <c r="AB10">
        <f t="shared" si="7"/>
        <v>-6.2632732704034728</v>
      </c>
      <c r="AC10">
        <f t="shared" si="8"/>
        <v>0.15924170616113745</v>
      </c>
      <c r="AN10" s="6">
        <v>42051</v>
      </c>
      <c r="AQ10">
        <v>-2.3347363996991062E-2</v>
      </c>
      <c r="BS10" s="6">
        <v>42100</v>
      </c>
      <c r="BT10">
        <v>3.6846273385966292E-2</v>
      </c>
      <c r="BU10">
        <v>-7.2622639537530009E-2</v>
      </c>
      <c r="BV10">
        <v>-3.012275945510836E-2</v>
      </c>
    </row>
    <row r="11" spans="1:75" x14ac:dyDescent="0.3">
      <c r="A11" s="5" t="s">
        <v>9</v>
      </c>
      <c r="B11" s="6">
        <v>42058</v>
      </c>
      <c r="C11" s="7">
        <v>375</v>
      </c>
      <c r="D11" s="8">
        <v>168970</v>
      </c>
      <c r="E11" s="3">
        <f t="shared" si="9"/>
        <v>-1.0554089709762533E-2</v>
      </c>
      <c r="F11" s="4">
        <f t="shared" si="10"/>
        <v>12.037476463354695</v>
      </c>
      <c r="G11" s="4">
        <f t="shared" si="11"/>
        <v>-1.0610179112015571E-2</v>
      </c>
      <c r="H11" s="5">
        <f t="shared" si="0"/>
        <v>5.9269260259704106</v>
      </c>
      <c r="I11" s="9">
        <f t="shared" si="1"/>
        <v>0.38084112149532712</v>
      </c>
      <c r="J11" s="7"/>
      <c r="K11" s="5" t="s">
        <v>8</v>
      </c>
      <c r="L11" s="6">
        <v>42058</v>
      </c>
      <c r="M11" s="7">
        <v>4.6399999999999997</v>
      </c>
      <c r="N11" s="8">
        <v>2332600</v>
      </c>
      <c r="O11">
        <f t="shared" si="2"/>
        <v>4.6223224351747486E-2</v>
      </c>
      <c r="P11">
        <f t="shared" si="3"/>
        <v>14.662494083239087</v>
      </c>
      <c r="Q11">
        <f t="shared" si="12"/>
        <v>4.5186750476621143E-2</v>
      </c>
      <c r="R11">
        <f t="shared" si="4"/>
        <v>1.5347143662381639</v>
      </c>
      <c r="S11">
        <f t="shared" si="5"/>
        <v>0.80149812734082382</v>
      </c>
      <c r="U11" s="5" t="s">
        <v>4</v>
      </c>
      <c r="V11" s="6">
        <v>42058</v>
      </c>
      <c r="W11" s="7">
        <v>1.99E-3</v>
      </c>
      <c r="X11" s="8">
        <v>579000000</v>
      </c>
      <c r="Y11" s="3">
        <f t="shared" si="6"/>
        <v>4.4619422572178484E-2</v>
      </c>
      <c r="Z11" s="4">
        <f t="shared" si="13"/>
        <v>20.176813035537268</v>
      </c>
      <c r="AA11">
        <f t="shared" si="14"/>
        <v>4.3652630157736808E-2</v>
      </c>
      <c r="AB11">
        <f t="shared" si="7"/>
        <v>-6.2196206402457364</v>
      </c>
      <c r="AC11">
        <f t="shared" si="8"/>
        <v>0.17535545023696683</v>
      </c>
      <c r="AN11" s="6">
        <v>42058</v>
      </c>
      <c r="AO11">
        <v>-1.0610179112015571E-2</v>
      </c>
      <c r="AP11">
        <v>4.5186750476621143E-2</v>
      </c>
      <c r="AQ11">
        <v>4.3652630157736808E-2</v>
      </c>
      <c r="BS11" s="6">
        <v>42107</v>
      </c>
      <c r="BT11">
        <v>6.7441280795532479E-2</v>
      </c>
      <c r="BU11">
        <v>7.7620053354891094E-3</v>
      </c>
      <c r="BV11">
        <v>-5.016725871801922E-2</v>
      </c>
    </row>
    <row r="12" spans="1:75" x14ac:dyDescent="0.3">
      <c r="A12" s="5" t="s">
        <v>9</v>
      </c>
      <c r="B12" s="6">
        <v>42065</v>
      </c>
      <c r="C12" s="7">
        <v>368</v>
      </c>
      <c r="D12" s="8">
        <v>60250</v>
      </c>
      <c r="E12" s="3">
        <f t="shared" si="9"/>
        <v>-1.8666666666666668E-2</v>
      </c>
      <c r="F12" s="4">
        <f t="shared" si="10"/>
        <v>11.006257851352901</v>
      </c>
      <c r="G12" s="4">
        <f t="shared" si="11"/>
        <v>-1.8843087801479943E-2</v>
      </c>
      <c r="H12" s="5">
        <f t="shared" si="0"/>
        <v>5.9080829381689313</v>
      </c>
      <c r="I12" s="9">
        <f t="shared" si="1"/>
        <v>0.3644859813084112</v>
      </c>
      <c r="J12" s="7"/>
      <c r="K12" s="5" t="s">
        <v>8</v>
      </c>
      <c r="L12" s="6">
        <v>42065</v>
      </c>
      <c r="M12" s="7">
        <v>4.875</v>
      </c>
      <c r="N12" s="8">
        <v>4775900</v>
      </c>
      <c r="O12">
        <f t="shared" si="2"/>
        <v>5.0646551724138004E-2</v>
      </c>
      <c r="P12">
        <f t="shared" si="3"/>
        <v>15.379092995811922</v>
      </c>
      <c r="Q12">
        <f t="shared" si="12"/>
        <v>4.9405738211646573E-2</v>
      </c>
      <c r="R12">
        <f t="shared" si="4"/>
        <v>1.5841201044498106</v>
      </c>
      <c r="S12">
        <f t="shared" si="5"/>
        <v>0.88951310861423227</v>
      </c>
      <c r="U12" s="5" t="s">
        <v>4</v>
      </c>
      <c r="V12" s="6">
        <v>42065</v>
      </c>
      <c r="W12" s="7">
        <v>1.805E-3</v>
      </c>
      <c r="X12" s="8">
        <v>2505000000</v>
      </c>
      <c r="Y12" s="3">
        <f t="shared" si="6"/>
        <v>-9.2964824120603043E-2</v>
      </c>
      <c r="Z12" s="4">
        <f t="shared" si="13"/>
        <v>21.64155457148324</v>
      </c>
      <c r="AA12">
        <f t="shared" si="14"/>
        <v>-9.7574046951556803E-2</v>
      </c>
      <c r="AB12">
        <f t="shared" si="7"/>
        <v>-6.3171946871972926</v>
      </c>
      <c r="AC12">
        <f t="shared" si="8"/>
        <v>0.14028436018957346</v>
      </c>
      <c r="AN12" s="6">
        <v>42065</v>
      </c>
      <c r="AO12">
        <v>-1.8843087801479943E-2</v>
      </c>
      <c r="AP12">
        <v>4.9405738211646573E-2</v>
      </c>
      <c r="BS12" s="6">
        <v>42114</v>
      </c>
      <c r="BT12">
        <v>-4.8426244757880151E-3</v>
      </c>
      <c r="BU12">
        <v>-1.820596449657241E-2</v>
      </c>
      <c r="BV12">
        <v>-9.6931292056596802E-3</v>
      </c>
    </row>
    <row r="13" spans="1:75" x14ac:dyDescent="0.3">
      <c r="A13" s="5" t="s">
        <v>9</v>
      </c>
      <c r="B13" s="6">
        <v>42072</v>
      </c>
      <c r="C13" s="7">
        <v>368</v>
      </c>
      <c r="D13" s="8">
        <v>163260</v>
      </c>
      <c r="E13" s="3">
        <f t="shared" si="9"/>
        <v>0</v>
      </c>
      <c r="F13" s="4">
        <f t="shared" si="10"/>
        <v>12.003099301005347</v>
      </c>
      <c r="G13" s="4">
        <f t="shared" si="11"/>
        <v>0</v>
      </c>
      <c r="H13" s="5">
        <f t="shared" si="0"/>
        <v>5.9080829381689313</v>
      </c>
      <c r="I13" s="9">
        <f t="shared" si="1"/>
        <v>0.3644859813084112</v>
      </c>
      <c r="J13" s="7"/>
      <c r="K13" s="5" t="s">
        <v>8</v>
      </c>
      <c r="L13" s="6">
        <v>42072</v>
      </c>
      <c r="M13" s="7">
        <v>3.9</v>
      </c>
      <c r="N13" s="8">
        <v>5901600</v>
      </c>
      <c r="O13">
        <f t="shared" si="2"/>
        <v>-0.2</v>
      </c>
      <c r="P13">
        <f t="shared" si="3"/>
        <v>15.590734058552229</v>
      </c>
      <c r="Q13">
        <f t="shared" si="12"/>
        <v>-0.22314355131420985</v>
      </c>
      <c r="R13">
        <f t="shared" si="4"/>
        <v>1.3609765531356006</v>
      </c>
      <c r="S13">
        <f t="shared" si="5"/>
        <v>0.52434456928838946</v>
      </c>
      <c r="U13" s="5" t="s">
        <v>4</v>
      </c>
      <c r="V13" s="6">
        <v>42072</v>
      </c>
      <c r="W13" s="7">
        <v>1.7650000000000001E-3</v>
      </c>
      <c r="X13" s="8">
        <v>464000000</v>
      </c>
      <c r="Y13" s="3">
        <f t="shared" si="6"/>
        <v>-2.2160664819944536E-2</v>
      </c>
      <c r="Z13" s="4">
        <f t="shared" si="13"/>
        <v>19.95539511019053</v>
      </c>
      <c r="AA13">
        <f t="shared" si="14"/>
        <v>-2.2409901399584049E-2</v>
      </c>
      <c r="AB13">
        <f t="shared" si="7"/>
        <v>-6.3396045885968766</v>
      </c>
      <c r="AC13">
        <f t="shared" si="8"/>
        <v>0.13270142180094788</v>
      </c>
      <c r="AN13" s="6">
        <v>42072</v>
      </c>
      <c r="AO13">
        <v>0</v>
      </c>
      <c r="AQ13">
        <v>-2.2409901399584049E-2</v>
      </c>
      <c r="BS13" s="6">
        <v>42121</v>
      </c>
      <c r="BT13">
        <v>0</v>
      </c>
      <c r="BU13">
        <v>-2.6597312519265854E-2</v>
      </c>
      <c r="BV13">
        <v>-6.5146810211937538E-3</v>
      </c>
    </row>
    <row r="14" spans="1:75" x14ac:dyDescent="0.3">
      <c r="A14" s="5" t="s">
        <v>9</v>
      </c>
      <c r="B14" s="6">
        <v>42079</v>
      </c>
      <c r="C14" s="7">
        <v>369</v>
      </c>
      <c r="D14" s="8">
        <v>94290</v>
      </c>
      <c r="E14" s="3">
        <f t="shared" si="9"/>
        <v>2.717391304347826E-3</v>
      </c>
      <c r="F14" s="4">
        <f t="shared" si="10"/>
        <v>11.454130418459723</v>
      </c>
      <c r="G14" s="4">
        <f t="shared" si="11"/>
        <v>2.7137058715963258E-3</v>
      </c>
      <c r="H14" s="5">
        <f t="shared" si="0"/>
        <v>5.9107966440405271</v>
      </c>
      <c r="I14" s="9">
        <f t="shared" si="1"/>
        <v>0.36682242990654207</v>
      </c>
      <c r="J14" s="7"/>
      <c r="K14" s="5" t="s">
        <v>8</v>
      </c>
      <c r="L14" s="6">
        <v>42079</v>
      </c>
      <c r="M14" s="7">
        <v>3.9849999999999999</v>
      </c>
      <c r="N14" s="8">
        <v>3381400</v>
      </c>
      <c r="O14">
        <f t="shared" si="2"/>
        <v>2.1794871794871787E-2</v>
      </c>
      <c r="P14">
        <f t="shared" si="3"/>
        <v>15.033800382885003</v>
      </c>
      <c r="Q14">
        <f t="shared" si="12"/>
        <v>2.1560759106577544E-2</v>
      </c>
      <c r="R14">
        <f t="shared" si="4"/>
        <v>1.3825373122421782</v>
      </c>
      <c r="S14">
        <f t="shared" si="5"/>
        <v>0.55617977528089879</v>
      </c>
      <c r="U14" s="5" t="s">
        <v>4</v>
      </c>
      <c r="V14" s="6">
        <v>42079</v>
      </c>
      <c r="W14" s="7">
        <v>1.725E-3</v>
      </c>
      <c r="X14" s="8">
        <v>125000000</v>
      </c>
      <c r="Y14" s="3">
        <f t="shared" si="6"/>
        <v>-2.2662889518413658E-2</v>
      </c>
      <c r="Z14" s="4">
        <f t="shared" si="13"/>
        <v>18.643824295266576</v>
      </c>
      <c r="AA14">
        <f t="shared" si="14"/>
        <v>-2.292363990193708E-2</v>
      </c>
      <c r="AB14">
        <f t="shared" si="7"/>
        <v>-6.3625282284988138</v>
      </c>
      <c r="AC14">
        <f t="shared" si="8"/>
        <v>0.12511848341232226</v>
      </c>
      <c r="AN14" s="6">
        <v>42079</v>
      </c>
      <c r="AO14">
        <v>2.7137058715963258E-3</v>
      </c>
      <c r="AP14">
        <v>2.1560759106577544E-2</v>
      </c>
      <c r="AQ14">
        <v>-2.292363990193708E-2</v>
      </c>
      <c r="BS14" s="6">
        <v>42128</v>
      </c>
      <c r="BT14">
        <v>4.2761859338081701E-2</v>
      </c>
      <c r="BU14">
        <v>4.0349752121790821E-3</v>
      </c>
      <c r="BV14">
        <v>-1.9802627296179643E-2</v>
      </c>
    </row>
    <row r="15" spans="1:75" x14ac:dyDescent="0.3">
      <c r="A15" s="5" t="s">
        <v>9</v>
      </c>
      <c r="B15" s="6">
        <v>42086</v>
      </c>
      <c r="C15" s="7">
        <v>367</v>
      </c>
      <c r="D15" s="8">
        <v>45800</v>
      </c>
      <c r="E15" s="3">
        <f t="shared" si="9"/>
        <v>-5.4200542005420054E-3</v>
      </c>
      <c r="F15" s="4">
        <f t="shared" si="10"/>
        <v>10.732039370102276</v>
      </c>
      <c r="G15" s="4">
        <f t="shared" si="11"/>
        <v>-5.4347959859569446E-3</v>
      </c>
      <c r="H15" s="5">
        <f t="shared" si="0"/>
        <v>5.9053618480545707</v>
      </c>
      <c r="I15" s="9">
        <f t="shared" si="1"/>
        <v>0.36214953271028039</v>
      </c>
      <c r="J15" s="7"/>
      <c r="K15" s="5" t="s">
        <v>8</v>
      </c>
      <c r="L15" s="6">
        <v>42086</v>
      </c>
      <c r="M15" s="7">
        <v>3.8250000000000002</v>
      </c>
      <c r="N15" s="8">
        <v>1176700</v>
      </c>
      <c r="O15">
        <f t="shared" si="2"/>
        <v>-4.0150564617314859E-2</v>
      </c>
      <c r="P15">
        <f t="shared" si="3"/>
        <v>13.978224468452021</v>
      </c>
      <c r="Q15">
        <f t="shared" si="12"/>
        <v>-4.0978844963679074E-2</v>
      </c>
      <c r="R15">
        <f t="shared" si="4"/>
        <v>1.3415584672784993</v>
      </c>
      <c r="S15">
        <f t="shared" si="5"/>
        <v>0.49625468164794018</v>
      </c>
      <c r="U15" s="5" t="s">
        <v>4</v>
      </c>
      <c r="V15" s="6">
        <v>42086</v>
      </c>
      <c r="W15" s="7">
        <v>1.6299999999999999E-3</v>
      </c>
      <c r="X15" s="8">
        <v>122000000</v>
      </c>
      <c r="Y15" s="3">
        <f t="shared" si="6"/>
        <v>-5.5072463768115962E-2</v>
      </c>
      <c r="Z15" s="4">
        <f t="shared" si="13"/>
        <v>18.619531602697531</v>
      </c>
      <c r="AA15">
        <f t="shared" si="14"/>
        <v>-5.6647035664652089E-2</v>
      </c>
      <c r="AB15">
        <f t="shared" si="7"/>
        <v>-6.4191752641634663</v>
      </c>
      <c r="AC15">
        <f t="shared" si="8"/>
        <v>0.10710900473933649</v>
      </c>
      <c r="AN15" s="6">
        <v>42086</v>
      </c>
      <c r="AO15">
        <v>-5.4347959859569446E-3</v>
      </c>
      <c r="AP15">
        <v>-4.0978844963679074E-2</v>
      </c>
      <c r="AQ15">
        <v>-5.6647035664652089E-2</v>
      </c>
      <c r="BS15" s="6">
        <v>42135</v>
      </c>
      <c r="BT15">
        <v>3.4289073478632165E-2</v>
      </c>
      <c r="BU15">
        <v>-3.8308377779939146E-2</v>
      </c>
      <c r="BV15">
        <v>3.3277900926747457E-3</v>
      </c>
    </row>
    <row r="16" spans="1:75" x14ac:dyDescent="0.3">
      <c r="A16" s="5" t="s">
        <v>9</v>
      </c>
      <c r="B16" s="6">
        <v>42093</v>
      </c>
      <c r="C16" s="7">
        <v>373</v>
      </c>
      <c r="D16" s="8">
        <v>76660</v>
      </c>
      <c r="E16" s="3">
        <f t="shared" si="9"/>
        <v>1.6348773841961851E-2</v>
      </c>
      <c r="F16" s="4">
        <f t="shared" si="10"/>
        <v>11.247135338934546</v>
      </c>
      <c r="G16" s="4">
        <f t="shared" si="11"/>
        <v>1.6216571589245287E-2</v>
      </c>
      <c r="H16" s="5">
        <f t="shared" si="0"/>
        <v>5.9215784196438159</v>
      </c>
      <c r="I16" s="9">
        <f t="shared" si="1"/>
        <v>0.37616822429906543</v>
      </c>
      <c r="J16" s="7"/>
      <c r="K16" s="5" t="s">
        <v>8</v>
      </c>
      <c r="L16" s="6">
        <v>42093</v>
      </c>
      <c r="M16" s="7">
        <v>4.1399999999999997</v>
      </c>
      <c r="N16" s="8">
        <v>866300</v>
      </c>
      <c r="O16">
        <f t="shared" si="2"/>
        <v>8.2352941176470448E-2</v>
      </c>
      <c r="P16">
        <f t="shared" si="3"/>
        <v>13.671986547878232</v>
      </c>
      <c r="Q16">
        <f t="shared" si="12"/>
        <v>7.9137320558723787E-2</v>
      </c>
      <c r="R16">
        <f t="shared" si="4"/>
        <v>1.4206957878372228</v>
      </c>
      <c r="S16">
        <f t="shared" si="5"/>
        <v>0.61423220973782766</v>
      </c>
      <c r="U16" s="5" t="s">
        <v>4</v>
      </c>
      <c r="V16" s="6">
        <v>42093</v>
      </c>
      <c r="W16" s="7">
        <v>1.6850000000000001E-3</v>
      </c>
      <c r="X16" s="8">
        <v>100000000</v>
      </c>
      <c r="Y16" s="3">
        <f t="shared" si="6"/>
        <v>3.3742331288343648E-2</v>
      </c>
      <c r="Z16" s="4">
        <f t="shared" si="13"/>
        <v>18.420680743952367</v>
      </c>
      <c r="AA16">
        <f t="shared" si="14"/>
        <v>3.3185548985654109E-2</v>
      </c>
      <c r="AB16">
        <f t="shared" si="7"/>
        <v>-6.3859897151778116</v>
      </c>
      <c r="AC16">
        <f t="shared" si="8"/>
        <v>0.1175355450236967</v>
      </c>
      <c r="AN16" s="6">
        <v>42093</v>
      </c>
      <c r="AO16">
        <v>1.6216571589245287E-2</v>
      </c>
      <c r="AP16">
        <v>7.9137320558723787E-2</v>
      </c>
      <c r="AQ16">
        <v>3.3185548985654109E-2</v>
      </c>
      <c r="BS16" s="6">
        <v>42142</v>
      </c>
      <c r="BT16">
        <v>3.5323760830408259E-2</v>
      </c>
      <c r="BU16">
        <v>2.343318801489512E-2</v>
      </c>
      <c r="BV16">
        <v>-1.6750810424815354E-2</v>
      </c>
    </row>
    <row r="17" spans="1:82" x14ac:dyDescent="0.3">
      <c r="A17" s="5" t="s">
        <v>9</v>
      </c>
      <c r="B17" s="6">
        <v>42100</v>
      </c>
      <c r="C17" s="7">
        <v>387</v>
      </c>
      <c r="D17" s="8">
        <v>154390</v>
      </c>
      <c r="E17" s="3">
        <f t="shared" si="9"/>
        <v>3.7533512064343161E-2</v>
      </c>
      <c r="F17" s="4">
        <f t="shared" si="10"/>
        <v>11.947237147635972</v>
      </c>
      <c r="G17" s="4">
        <f t="shared" si="11"/>
        <v>3.6846273385966292E-2</v>
      </c>
      <c r="H17" s="5">
        <f t="shared" si="0"/>
        <v>5.9584246930297819</v>
      </c>
      <c r="I17" s="9">
        <f t="shared" si="1"/>
        <v>0.40887850467289721</v>
      </c>
      <c r="J17" s="7"/>
      <c r="K17" s="5" t="s">
        <v>8</v>
      </c>
      <c r="L17" s="6">
        <v>42100</v>
      </c>
      <c r="M17" s="7">
        <v>3.85</v>
      </c>
      <c r="N17" s="8">
        <v>1563400</v>
      </c>
      <c r="O17">
        <f t="shared" si="2"/>
        <v>-7.004830917874387E-2</v>
      </c>
      <c r="P17">
        <f t="shared" si="3"/>
        <v>14.262373494768367</v>
      </c>
      <c r="Q17">
        <f t="shared" si="12"/>
        <v>-7.2622639537530009E-2</v>
      </c>
      <c r="R17">
        <f t="shared" si="4"/>
        <v>1.3480731482996928</v>
      </c>
      <c r="S17">
        <f t="shared" si="5"/>
        <v>0.5056179775280899</v>
      </c>
      <c r="U17" s="5" t="s">
        <v>4</v>
      </c>
      <c r="V17" s="6">
        <v>42100</v>
      </c>
      <c r="W17" s="7">
        <v>1.635E-3</v>
      </c>
      <c r="X17" s="8">
        <v>65000000</v>
      </c>
      <c r="Y17" s="3">
        <f t="shared" si="6"/>
        <v>-2.9673590504451116E-2</v>
      </c>
      <c r="Z17" s="4">
        <f t="shared" si="13"/>
        <v>17.98989782785991</v>
      </c>
      <c r="AA17">
        <f t="shared" si="14"/>
        <v>-3.012275945510836E-2</v>
      </c>
      <c r="AB17">
        <f t="shared" si="7"/>
        <v>-6.4161124746329206</v>
      </c>
      <c r="AC17">
        <f t="shared" si="8"/>
        <v>0.10805687203791468</v>
      </c>
      <c r="AN17" s="6">
        <v>42100</v>
      </c>
      <c r="AO17">
        <v>3.6846273385966292E-2</v>
      </c>
      <c r="AP17">
        <v>-7.2622639537530009E-2</v>
      </c>
      <c r="AQ17">
        <v>-3.012275945510836E-2</v>
      </c>
      <c r="BS17" s="6">
        <v>42149</v>
      </c>
      <c r="BT17">
        <v>4.8686863719983188E-2</v>
      </c>
      <c r="BU17">
        <v>3.6124329247170295E-2</v>
      </c>
      <c r="BV17">
        <v>1.3423020332140771E-2</v>
      </c>
      <c r="BY17" t="s">
        <v>50</v>
      </c>
    </row>
    <row r="18" spans="1:82" ht="15" thickBot="1" x14ac:dyDescent="0.35">
      <c r="A18" s="5" t="s">
        <v>9</v>
      </c>
      <c r="B18" s="6">
        <v>42107</v>
      </c>
      <c r="C18" s="7">
        <v>414</v>
      </c>
      <c r="D18" s="8">
        <v>185130</v>
      </c>
      <c r="E18" s="3">
        <f t="shared" si="9"/>
        <v>6.9767441860465115E-2</v>
      </c>
      <c r="F18" s="4">
        <f t="shared" si="10"/>
        <v>12.128813559983222</v>
      </c>
      <c r="G18" s="4">
        <f t="shared" si="11"/>
        <v>6.7441280795532479E-2</v>
      </c>
      <c r="H18" s="5">
        <f t="shared" si="0"/>
        <v>6.0258659738253142</v>
      </c>
      <c r="I18" s="9">
        <f t="shared" si="1"/>
        <v>0.4719626168224299</v>
      </c>
      <c r="J18" s="7"/>
      <c r="K18" s="5" t="s">
        <v>8</v>
      </c>
      <c r="L18" s="6">
        <v>42107</v>
      </c>
      <c r="M18" s="7">
        <v>3.88</v>
      </c>
      <c r="N18" s="8">
        <v>1209700</v>
      </c>
      <c r="O18">
        <f t="shared" si="2"/>
        <v>7.792207792207741E-3</v>
      </c>
      <c r="P18">
        <f t="shared" si="3"/>
        <v>14.005882952947939</v>
      </c>
      <c r="Q18">
        <f t="shared" si="12"/>
        <v>7.7620053354891094E-3</v>
      </c>
      <c r="R18">
        <f t="shared" si="4"/>
        <v>1.355835153635182</v>
      </c>
      <c r="S18">
        <f t="shared" si="5"/>
        <v>0.51685393258426959</v>
      </c>
      <c r="U18" s="5" t="s">
        <v>4</v>
      </c>
      <c r="V18" s="6">
        <v>42107</v>
      </c>
      <c r="W18" s="7">
        <v>1.555E-3</v>
      </c>
      <c r="X18" s="8">
        <v>381000000</v>
      </c>
      <c r="Y18" s="3">
        <f t="shared" si="6"/>
        <v>-4.8929663608562692E-2</v>
      </c>
      <c r="Z18" s="4">
        <f t="shared" si="13"/>
        <v>19.758309933090974</v>
      </c>
      <c r="AA18">
        <f t="shared" si="14"/>
        <v>-5.016725871801922E-2</v>
      </c>
      <c r="AB18">
        <f t="shared" si="7"/>
        <v>-6.4662797333509392</v>
      </c>
      <c r="AC18">
        <f t="shared" si="8"/>
        <v>9.2890995260663495E-2</v>
      </c>
      <c r="AN18" s="6">
        <v>42107</v>
      </c>
      <c r="AO18">
        <v>6.7441280795532479E-2</v>
      </c>
      <c r="AP18">
        <v>7.7620053354891094E-3</v>
      </c>
      <c r="AQ18">
        <v>-5.016725871801922E-2</v>
      </c>
      <c r="BS18" s="6">
        <v>42163</v>
      </c>
      <c r="BT18">
        <v>4.7506027585977988E-3</v>
      </c>
      <c r="BU18">
        <v>-1.2088797319004073E-2</v>
      </c>
      <c r="BV18">
        <v>1.7094433359300255E-2</v>
      </c>
    </row>
    <row r="19" spans="1:82" ht="15" thickBot="1" x14ac:dyDescent="0.35">
      <c r="A19" s="5" t="s">
        <v>9</v>
      </c>
      <c r="B19" s="6">
        <v>42114</v>
      </c>
      <c r="C19" s="7">
        <v>412</v>
      </c>
      <c r="D19" s="8">
        <v>45440</v>
      </c>
      <c r="E19" s="3">
        <f t="shared" si="9"/>
        <v>-4.830917874396135E-3</v>
      </c>
      <c r="F19" s="4">
        <f t="shared" si="10"/>
        <v>10.724148053395034</v>
      </c>
      <c r="G19" s="4">
        <f t="shared" si="11"/>
        <v>-4.8426244757880151E-3</v>
      </c>
      <c r="H19" s="5">
        <f t="shared" si="0"/>
        <v>6.0210233493495267</v>
      </c>
      <c r="I19" s="9">
        <f t="shared" si="1"/>
        <v>0.46728971962616822</v>
      </c>
      <c r="J19" s="7"/>
      <c r="K19" s="5" t="s">
        <v>8</v>
      </c>
      <c r="L19" s="6">
        <v>42114</v>
      </c>
      <c r="M19" s="7">
        <v>3.81</v>
      </c>
      <c r="N19" s="8">
        <v>842100</v>
      </c>
      <c r="O19">
        <f t="shared" si="2"/>
        <v>-1.8041237113402022E-2</v>
      </c>
      <c r="P19">
        <f t="shared" si="3"/>
        <v>13.643654051018084</v>
      </c>
      <c r="Q19">
        <f t="shared" si="12"/>
        <v>-1.820596449657241E-2</v>
      </c>
      <c r="R19">
        <f t="shared" si="4"/>
        <v>1.3376291891386096</v>
      </c>
      <c r="S19">
        <f t="shared" si="5"/>
        <v>0.49063670411985022</v>
      </c>
      <c r="U19" s="5" t="s">
        <v>4</v>
      </c>
      <c r="V19" s="6">
        <v>42114</v>
      </c>
      <c r="W19" s="7">
        <v>1.5399999999999999E-3</v>
      </c>
      <c r="X19" s="8">
        <v>44000000</v>
      </c>
      <c r="Y19" s="3">
        <f t="shared" si="6"/>
        <v>-9.6463022508038836E-3</v>
      </c>
      <c r="Z19" s="4">
        <f t="shared" si="13"/>
        <v>17.599700191882537</v>
      </c>
      <c r="AA19">
        <f t="shared" si="14"/>
        <v>-9.6931292056596802E-3</v>
      </c>
      <c r="AB19">
        <f t="shared" si="7"/>
        <v>-6.4759728625565991</v>
      </c>
      <c r="AC19">
        <f t="shared" si="8"/>
        <v>9.0047393364928896E-2</v>
      </c>
      <c r="AN19" s="6">
        <v>42114</v>
      </c>
      <c r="AO19">
        <v>-4.8426244757880151E-3</v>
      </c>
      <c r="AP19">
        <v>-1.820596449657241E-2</v>
      </c>
      <c r="AQ19">
        <v>-9.6931292056596802E-3</v>
      </c>
      <c r="AT19" t="s">
        <v>51</v>
      </c>
      <c r="BS19" s="6">
        <v>42170</v>
      </c>
      <c r="BT19">
        <v>2.3420274208098422E-2</v>
      </c>
      <c r="BU19">
        <v>1.0752791776261915E-2</v>
      </c>
      <c r="BV19">
        <v>3.3840979842404942E-3</v>
      </c>
      <c r="BY19" s="13" t="s">
        <v>33</v>
      </c>
      <c r="BZ19" s="13"/>
      <c r="CA19" s="13" t="s">
        <v>37</v>
      </c>
      <c r="CB19" s="13"/>
      <c r="CC19" s="13" t="s">
        <v>4</v>
      </c>
      <c r="CD19" s="13"/>
    </row>
    <row r="20" spans="1:82" x14ac:dyDescent="0.3">
      <c r="A20" s="5" t="s">
        <v>9</v>
      </c>
      <c r="B20" s="6">
        <v>42121</v>
      </c>
      <c r="C20" s="7">
        <v>412</v>
      </c>
      <c r="D20" s="8">
        <v>17550</v>
      </c>
      <c r="E20" s="3">
        <f t="shared" si="9"/>
        <v>0</v>
      </c>
      <c r="F20" s="4">
        <f t="shared" si="10"/>
        <v>9.7728092288940118</v>
      </c>
      <c r="G20" s="4">
        <f t="shared" si="11"/>
        <v>0</v>
      </c>
      <c r="H20" s="5">
        <f t="shared" si="0"/>
        <v>6.0210233493495267</v>
      </c>
      <c r="I20" s="9">
        <f t="shared" si="1"/>
        <v>0.46728971962616822</v>
      </c>
      <c r="J20" s="7"/>
      <c r="K20" s="5" t="s">
        <v>8</v>
      </c>
      <c r="L20" s="6">
        <v>42121</v>
      </c>
      <c r="M20" s="7">
        <v>3.71</v>
      </c>
      <c r="N20" s="8">
        <v>712000</v>
      </c>
      <c r="O20">
        <f t="shared" si="2"/>
        <v>-2.6246719160105011E-2</v>
      </c>
      <c r="P20">
        <f t="shared" si="3"/>
        <v>13.475833190394113</v>
      </c>
      <c r="Q20">
        <f t="shared" si="12"/>
        <v>-2.6597312519265854E-2</v>
      </c>
      <c r="R20">
        <f t="shared" si="4"/>
        <v>1.3110318766193438</v>
      </c>
      <c r="S20">
        <f t="shared" si="5"/>
        <v>0.45318352059925093</v>
      </c>
      <c r="U20" s="5" t="s">
        <v>4</v>
      </c>
      <c r="V20" s="6">
        <v>42121</v>
      </c>
      <c r="W20" s="7">
        <v>1.5299999999999999E-3</v>
      </c>
      <c r="X20" s="8">
        <v>51000000</v>
      </c>
      <c r="Y20" s="3">
        <f t="shared" si="6"/>
        <v>-6.4935064935065113E-3</v>
      </c>
      <c r="Z20" s="4">
        <f t="shared" si="13"/>
        <v>17.7473361906886</v>
      </c>
      <c r="AA20">
        <f t="shared" si="14"/>
        <v>-6.5146810211937538E-3</v>
      </c>
      <c r="AB20">
        <f t="shared" si="7"/>
        <v>-6.4824875435777933</v>
      </c>
      <c r="AC20">
        <f t="shared" si="8"/>
        <v>8.8151658767772492E-2</v>
      </c>
      <c r="AN20" s="6">
        <v>42121</v>
      </c>
      <c r="AO20">
        <v>0</v>
      </c>
      <c r="AP20">
        <v>-2.6597312519265854E-2</v>
      </c>
      <c r="AQ20">
        <v>-6.5146810211937538E-3</v>
      </c>
      <c r="AT20" s="13" t="s">
        <v>33</v>
      </c>
      <c r="AU20" s="13"/>
      <c r="AV20" s="13" t="s">
        <v>37</v>
      </c>
      <c r="AW20" s="13"/>
      <c r="AX20" s="13" t="s">
        <v>45</v>
      </c>
      <c r="AY20" s="13"/>
      <c r="BS20" s="6">
        <v>42177</v>
      </c>
      <c r="BT20">
        <v>1.8349138668196617E-2</v>
      </c>
      <c r="BU20">
        <v>-1.3459153374004801E-2</v>
      </c>
      <c r="BV20">
        <v>-2.7398974188114388E-2</v>
      </c>
      <c r="BY20" s="10" t="s">
        <v>18</v>
      </c>
      <c r="BZ20" s="10">
        <v>6.9721556018630072E-4</v>
      </c>
      <c r="CA20" s="10" t="s">
        <v>18</v>
      </c>
      <c r="CB20" s="10">
        <v>7.785607227824942E-4</v>
      </c>
      <c r="CC20" s="10" t="s">
        <v>18</v>
      </c>
      <c r="CD20" s="10">
        <v>-3.534491489935016E-3</v>
      </c>
    </row>
    <row r="21" spans="1:82" x14ac:dyDescent="0.3">
      <c r="A21" s="5" t="s">
        <v>9</v>
      </c>
      <c r="B21" s="6">
        <v>42128</v>
      </c>
      <c r="C21" s="7">
        <v>430</v>
      </c>
      <c r="D21" s="8">
        <v>49500</v>
      </c>
      <c r="E21" s="3">
        <f t="shared" si="9"/>
        <v>4.3689320388349516E-2</v>
      </c>
      <c r="F21" s="4">
        <f t="shared" si="10"/>
        <v>10.809727948556782</v>
      </c>
      <c r="G21" s="4">
        <f t="shared" si="11"/>
        <v>4.2761859338081701E-2</v>
      </c>
      <c r="H21" s="5">
        <f t="shared" si="0"/>
        <v>6.0637852086876078</v>
      </c>
      <c r="I21" s="9">
        <f t="shared" si="1"/>
        <v>0.50934579439252337</v>
      </c>
      <c r="J21" s="7"/>
      <c r="K21" s="5" t="s">
        <v>8</v>
      </c>
      <c r="L21" s="6">
        <v>42128</v>
      </c>
      <c r="M21" s="7">
        <v>3.7250000000000001</v>
      </c>
      <c r="N21" s="8">
        <v>572200</v>
      </c>
      <c r="O21">
        <f t="shared" si="2"/>
        <v>4.0431266846361518E-3</v>
      </c>
      <c r="P21">
        <f t="shared" si="3"/>
        <v>13.257243859598146</v>
      </c>
      <c r="Q21">
        <f t="shared" si="12"/>
        <v>4.0349752121790821E-3</v>
      </c>
      <c r="R21">
        <f t="shared" si="4"/>
        <v>1.3150668518315229</v>
      </c>
      <c r="S21">
        <f t="shared" si="5"/>
        <v>0.45880149812734089</v>
      </c>
      <c r="U21" s="5" t="s">
        <v>4</v>
      </c>
      <c r="V21" s="6">
        <v>42128</v>
      </c>
      <c r="W21" s="7">
        <v>1.5E-3</v>
      </c>
      <c r="X21" s="8">
        <v>19000000</v>
      </c>
      <c r="Y21" s="3">
        <f t="shared" si="6"/>
        <v>-1.9607843137254811E-2</v>
      </c>
      <c r="Z21" s="4">
        <f t="shared" si="13"/>
        <v>16.759949537130716</v>
      </c>
      <c r="AA21">
        <f t="shared" si="14"/>
        <v>-1.9802627296179643E-2</v>
      </c>
      <c r="AB21">
        <f t="shared" si="7"/>
        <v>-6.5022901708739722</v>
      </c>
      <c r="AC21">
        <f t="shared" si="8"/>
        <v>8.2464454976303322E-2</v>
      </c>
      <c r="AE21" t="s">
        <v>15</v>
      </c>
      <c r="AG21" t="s">
        <v>17</v>
      </c>
      <c r="AI21" t="s">
        <v>16</v>
      </c>
      <c r="AN21" s="6">
        <v>42128</v>
      </c>
      <c r="AO21">
        <v>4.2761859338081701E-2</v>
      </c>
      <c r="AP21">
        <v>4.0349752121790821E-3</v>
      </c>
      <c r="AQ21">
        <v>-1.9802627296179643E-2</v>
      </c>
      <c r="AT21" s="10" t="s">
        <v>18</v>
      </c>
      <c r="AU21" s="10">
        <v>-1.3320803279030721E-3</v>
      </c>
      <c r="AV21" s="10" t="s">
        <v>18</v>
      </c>
      <c r="AW21" s="10">
        <v>-1.2897849256898149E-3</v>
      </c>
      <c r="AX21" s="10" t="s">
        <v>18</v>
      </c>
      <c r="AY21" s="10">
        <v>-5.5987200299340966E-3</v>
      </c>
      <c r="BS21" s="6">
        <v>42184</v>
      </c>
      <c r="BT21">
        <v>-5.3688505113505376E-2</v>
      </c>
      <c r="BU21">
        <v>2.7063615977430673E-3</v>
      </c>
      <c r="BV21">
        <v>1.0362787035546437E-2</v>
      </c>
      <c r="BY21" s="10" t="s">
        <v>19</v>
      </c>
      <c r="BZ21" s="10">
        <v>1.9937375566134023E-3</v>
      </c>
      <c r="CA21" s="10" t="s">
        <v>19</v>
      </c>
      <c r="CB21" s="10">
        <v>1.9464622341248028E-3</v>
      </c>
      <c r="CC21" s="10" t="s">
        <v>19</v>
      </c>
      <c r="CD21" s="10">
        <v>1.6221919863502739E-3</v>
      </c>
    </row>
    <row r="22" spans="1:82" x14ac:dyDescent="0.3">
      <c r="A22" s="5" t="s">
        <v>9</v>
      </c>
      <c r="B22" s="6">
        <v>42135</v>
      </c>
      <c r="C22" s="7">
        <v>445</v>
      </c>
      <c r="D22" s="8">
        <v>121280</v>
      </c>
      <c r="E22" s="3">
        <f t="shared" si="9"/>
        <v>3.4883720930232558E-2</v>
      </c>
      <c r="F22" s="4">
        <f t="shared" si="10"/>
        <v>11.705857200876199</v>
      </c>
      <c r="G22" s="4">
        <f t="shared" si="11"/>
        <v>3.4289073478632165E-2</v>
      </c>
      <c r="H22" s="5">
        <f t="shared" si="0"/>
        <v>6.0980742821662401</v>
      </c>
      <c r="I22" s="9">
        <f t="shared" si="1"/>
        <v>0.54439252336448596</v>
      </c>
      <c r="J22" s="7"/>
      <c r="K22" s="5" t="s">
        <v>8</v>
      </c>
      <c r="L22" s="6">
        <v>42135</v>
      </c>
      <c r="M22" s="7">
        <v>3.585</v>
      </c>
      <c r="N22" s="8">
        <v>1263400</v>
      </c>
      <c r="O22">
        <f t="shared" si="2"/>
        <v>-3.7583892617449696E-2</v>
      </c>
      <c r="P22">
        <f t="shared" si="3"/>
        <v>14.049317057446737</v>
      </c>
      <c r="Q22">
        <f t="shared" si="12"/>
        <v>-3.8308377779939146E-2</v>
      </c>
      <c r="R22">
        <f t="shared" si="4"/>
        <v>1.2767584740515836</v>
      </c>
      <c r="S22">
        <f t="shared" si="5"/>
        <v>0.40636704119850187</v>
      </c>
      <c r="U22" s="5" t="s">
        <v>4</v>
      </c>
      <c r="V22" s="6">
        <v>42135</v>
      </c>
      <c r="W22" s="7">
        <v>1.505E-3</v>
      </c>
      <c r="X22" s="8">
        <v>16000000</v>
      </c>
      <c r="Y22" s="3">
        <f t="shared" si="6"/>
        <v>3.3333333333333422E-3</v>
      </c>
      <c r="Z22" s="4">
        <f t="shared" si="13"/>
        <v>16.588099280204055</v>
      </c>
      <c r="AA22">
        <f t="shared" si="14"/>
        <v>3.3277900926747457E-3</v>
      </c>
      <c r="AB22">
        <f t="shared" si="7"/>
        <v>-6.4989623807812977</v>
      </c>
      <c r="AC22">
        <f t="shared" si="8"/>
        <v>8.3412322274881531E-2</v>
      </c>
      <c r="AE22" s="10" t="s">
        <v>18</v>
      </c>
      <c r="AF22" s="10">
        <v>10.091412926478798</v>
      </c>
      <c r="AG22" s="10" t="s">
        <v>18</v>
      </c>
      <c r="AH22" s="10">
        <v>13.415302236658437</v>
      </c>
      <c r="AI22" s="10" t="s">
        <v>18</v>
      </c>
      <c r="AJ22" s="10">
        <v>19.663431957916369</v>
      </c>
      <c r="AN22" s="6">
        <v>42135</v>
      </c>
      <c r="AO22">
        <v>3.4289073478632165E-2</v>
      </c>
      <c r="AP22">
        <v>-3.8308377779939146E-2</v>
      </c>
      <c r="AQ22">
        <v>3.3277900926747457E-3</v>
      </c>
      <c r="AT22" s="10" t="s">
        <v>19</v>
      </c>
      <c r="AU22" s="10">
        <v>1.8243657338646592E-3</v>
      </c>
      <c r="AV22" s="10" t="s">
        <v>19</v>
      </c>
      <c r="AW22" s="10">
        <v>1.8514186077624904E-3</v>
      </c>
      <c r="AX22" s="10" t="s">
        <v>19</v>
      </c>
      <c r="AY22" s="10">
        <v>1.5639016053192105E-3</v>
      </c>
      <c r="BS22" s="6">
        <v>42191</v>
      </c>
      <c r="BT22">
        <v>-1.9371065755999693E-2</v>
      </c>
      <c r="BU22">
        <v>0</v>
      </c>
      <c r="BV22">
        <v>-2.4349029010286384E-2</v>
      </c>
      <c r="BY22" s="10" t="s">
        <v>20</v>
      </c>
      <c r="BZ22" s="10">
        <v>-3.2894766503987574E-3</v>
      </c>
      <c r="CA22" s="10" t="s">
        <v>20</v>
      </c>
      <c r="CB22" s="10">
        <v>0</v>
      </c>
      <c r="CC22" s="10" t="s">
        <v>20</v>
      </c>
      <c r="CD22" s="10">
        <v>-4.0080213975388218E-3</v>
      </c>
    </row>
    <row r="23" spans="1:82" x14ac:dyDescent="0.3">
      <c r="A23" s="5" t="s">
        <v>9</v>
      </c>
      <c r="B23" s="6">
        <v>42142</v>
      </c>
      <c r="C23" s="7">
        <v>461</v>
      </c>
      <c r="D23" s="8">
        <v>105960</v>
      </c>
      <c r="E23" s="3">
        <f t="shared" si="9"/>
        <v>3.5955056179775284E-2</v>
      </c>
      <c r="F23" s="4">
        <f t="shared" si="10"/>
        <v>11.570816943386006</v>
      </c>
      <c r="G23" s="4">
        <f t="shared" si="11"/>
        <v>3.5323760830408259E-2</v>
      </c>
      <c r="H23" s="5">
        <f t="shared" si="0"/>
        <v>6.1333980429966486</v>
      </c>
      <c r="I23" s="9">
        <f t="shared" si="1"/>
        <v>0.58177570093457942</v>
      </c>
      <c r="J23" s="7"/>
      <c r="K23" s="5" t="s">
        <v>8</v>
      </c>
      <c r="L23" s="6">
        <v>42142</v>
      </c>
      <c r="M23" s="7">
        <v>3.67</v>
      </c>
      <c r="N23" s="8">
        <v>322600</v>
      </c>
      <c r="O23">
        <f t="shared" si="2"/>
        <v>2.3709902370990226E-2</v>
      </c>
      <c r="P23">
        <f t="shared" si="3"/>
        <v>12.684168444673245</v>
      </c>
      <c r="Q23">
        <f t="shared" si="12"/>
        <v>2.343318801489512E-2</v>
      </c>
      <c r="R23">
        <f t="shared" si="4"/>
        <v>1.3001916620664788</v>
      </c>
      <c r="S23">
        <f t="shared" si="5"/>
        <v>0.4382022471910112</v>
      </c>
      <c r="U23" s="5" t="s">
        <v>4</v>
      </c>
      <c r="V23" s="6">
        <v>42142</v>
      </c>
      <c r="W23" s="7">
        <v>1.48E-3</v>
      </c>
      <c r="X23" s="8">
        <v>111000000</v>
      </c>
      <c r="Y23" s="3">
        <f t="shared" si="6"/>
        <v>-1.6611295681063166E-2</v>
      </c>
      <c r="Z23" s="4">
        <f t="shared" si="13"/>
        <v>18.525040759276607</v>
      </c>
      <c r="AA23">
        <f t="shared" si="14"/>
        <v>-1.6750810424815354E-2</v>
      </c>
      <c r="AB23">
        <f t="shared" si="7"/>
        <v>-6.515713191206113</v>
      </c>
      <c r="AC23">
        <f t="shared" si="8"/>
        <v>7.8672985781990515E-2</v>
      </c>
      <c r="AE23" s="10" t="s">
        <v>19</v>
      </c>
      <c r="AF23" s="10">
        <v>6.9227873462713987E-2</v>
      </c>
      <c r="AG23" s="10" t="s">
        <v>19</v>
      </c>
      <c r="AH23" s="10">
        <v>5.8975569022050825E-2</v>
      </c>
      <c r="AI23" s="10" t="s">
        <v>19</v>
      </c>
      <c r="AJ23" s="10">
        <v>0.10176853321861115</v>
      </c>
      <c r="AN23" s="6">
        <v>42142</v>
      </c>
      <c r="AO23">
        <v>3.5323760830408259E-2</v>
      </c>
      <c r="AP23">
        <v>2.343318801489512E-2</v>
      </c>
      <c r="AQ23">
        <v>-1.6750810424815354E-2</v>
      </c>
      <c r="AT23" s="10" t="s">
        <v>20</v>
      </c>
      <c r="AU23" s="10">
        <v>-3.3955890011381604E-3</v>
      </c>
      <c r="AV23" s="10" t="s">
        <v>20</v>
      </c>
      <c r="AW23" s="10">
        <v>-1.4996253747656134E-3</v>
      </c>
      <c r="AX23" s="10" t="s">
        <v>20</v>
      </c>
      <c r="AY23" s="10">
        <v>-6.2733858312590367E-3</v>
      </c>
      <c r="BS23" s="6">
        <v>42212</v>
      </c>
      <c r="BT23">
        <v>2.4966622730460946E-2</v>
      </c>
      <c r="BU23">
        <v>2.7080958602670614E-2</v>
      </c>
      <c r="BV23">
        <v>-1.4545711002378751E-2</v>
      </c>
      <c r="BY23" s="10" t="s">
        <v>21</v>
      </c>
      <c r="BZ23" s="10">
        <v>0</v>
      </c>
      <c r="CA23" s="10" t="s">
        <v>21</v>
      </c>
      <c r="CB23" s="10">
        <v>0</v>
      </c>
      <c r="CC23" s="10" t="s">
        <v>21</v>
      </c>
      <c r="CD23" s="10">
        <v>0</v>
      </c>
    </row>
    <row r="24" spans="1:82" x14ac:dyDescent="0.3">
      <c r="A24" s="5" t="s">
        <v>9</v>
      </c>
      <c r="B24" s="6">
        <v>42149</v>
      </c>
      <c r="C24" s="7">
        <v>484</v>
      </c>
      <c r="D24" s="8">
        <v>53950</v>
      </c>
      <c r="E24" s="3">
        <f t="shared" si="9"/>
        <v>4.9891540130151846E-2</v>
      </c>
      <c r="F24" s="4">
        <f t="shared" si="10"/>
        <v>10.895812970686281</v>
      </c>
      <c r="G24" s="4">
        <f t="shared" si="11"/>
        <v>4.8686863719983188E-2</v>
      </c>
      <c r="H24" s="5">
        <f t="shared" si="0"/>
        <v>6.1820849067166321</v>
      </c>
      <c r="I24" s="9">
        <f t="shared" si="1"/>
        <v>0.63551401869158874</v>
      </c>
      <c r="J24" s="7"/>
      <c r="K24" s="5" t="s">
        <v>8</v>
      </c>
      <c r="L24" s="6">
        <v>42149</v>
      </c>
      <c r="M24" s="7">
        <v>3.8050000000000002</v>
      </c>
      <c r="N24" s="8">
        <v>1495000</v>
      </c>
      <c r="O24">
        <f t="shared" si="2"/>
        <v>3.6784741144414233E-2</v>
      </c>
      <c r="P24">
        <f t="shared" si="3"/>
        <v>14.217636764806924</v>
      </c>
      <c r="Q24">
        <f t="shared" si="12"/>
        <v>3.6124329247170295E-2</v>
      </c>
      <c r="R24">
        <f t="shared" si="4"/>
        <v>1.3363159913136493</v>
      </c>
      <c r="S24">
        <f t="shared" si="5"/>
        <v>0.48876404494382031</v>
      </c>
      <c r="U24" s="5" t="s">
        <v>4</v>
      </c>
      <c r="V24" s="6">
        <v>42149</v>
      </c>
      <c r="W24" s="7">
        <v>1.5E-3</v>
      </c>
      <c r="X24" s="8">
        <v>76000000</v>
      </c>
      <c r="Y24" s="3">
        <f t="shared" si="6"/>
        <v>1.3513513513513549E-2</v>
      </c>
      <c r="Z24" s="4">
        <f t="shared" si="13"/>
        <v>18.146243898250606</v>
      </c>
      <c r="AA24">
        <f t="shared" si="14"/>
        <v>1.3423020332140771E-2</v>
      </c>
      <c r="AB24">
        <f t="shared" si="7"/>
        <v>-6.5022901708739722</v>
      </c>
      <c r="AC24">
        <f t="shared" si="8"/>
        <v>8.2464454976303322E-2</v>
      </c>
      <c r="AE24" s="10" t="s">
        <v>20</v>
      </c>
      <c r="AF24" s="10">
        <v>10.094107912144779</v>
      </c>
      <c r="AG24" s="10" t="s">
        <v>20</v>
      </c>
      <c r="AH24" s="10">
        <v>13.358541606988995</v>
      </c>
      <c r="AI24" s="10" t="s">
        <v>20</v>
      </c>
      <c r="AJ24" s="10">
        <v>19.545610340937849</v>
      </c>
      <c r="AN24" s="6">
        <v>42149</v>
      </c>
      <c r="AO24">
        <v>4.8686863719983188E-2</v>
      </c>
      <c r="AP24">
        <v>3.6124329247170295E-2</v>
      </c>
      <c r="AQ24">
        <v>1.3423020332140771E-2</v>
      </c>
      <c r="AT24" s="10" t="s">
        <v>21</v>
      </c>
      <c r="AU24" s="10">
        <v>0</v>
      </c>
      <c r="AV24" s="10" t="s">
        <v>21</v>
      </c>
      <c r="AW24" s="10">
        <v>0</v>
      </c>
      <c r="AX24" s="10" t="s">
        <v>21</v>
      </c>
      <c r="AY24" s="10">
        <v>0</v>
      </c>
      <c r="BS24" s="6">
        <v>42226</v>
      </c>
      <c r="BT24">
        <v>1.0050335853501506E-2</v>
      </c>
      <c r="BU24">
        <v>2.6350476380050318E-3</v>
      </c>
      <c r="BV24">
        <v>-1.4925650216675706E-2</v>
      </c>
      <c r="BY24" s="10" t="s">
        <v>22</v>
      </c>
      <c r="BZ24" s="10">
        <v>2.8684888269657097E-2</v>
      </c>
      <c r="CA24" s="10" t="s">
        <v>22</v>
      </c>
      <c r="CB24" s="10">
        <v>2.8004714824060299E-2</v>
      </c>
      <c r="CC24" s="10" t="s">
        <v>22</v>
      </c>
      <c r="CD24" s="10">
        <v>2.3339278395011761E-2</v>
      </c>
    </row>
    <row r="25" spans="1:82" x14ac:dyDescent="0.3">
      <c r="A25" s="5" t="s">
        <v>9</v>
      </c>
      <c r="B25" s="6">
        <v>42156</v>
      </c>
      <c r="C25" s="7">
        <v>420</v>
      </c>
      <c r="D25" s="8">
        <v>97360</v>
      </c>
      <c r="E25" s="3">
        <f t="shared" si="9"/>
        <v>-0.13223140495867769</v>
      </c>
      <c r="F25" s="4">
        <f t="shared" si="10"/>
        <v>11.486170727661408</v>
      </c>
      <c r="G25" s="4">
        <f t="shared" si="11"/>
        <v>-0.14183019543921771</v>
      </c>
      <c r="H25" s="5">
        <f t="shared" si="0"/>
        <v>6.0402547112774139</v>
      </c>
      <c r="I25" s="9">
        <f t="shared" si="1"/>
        <v>0.48598130841121495</v>
      </c>
      <c r="J25" s="7"/>
      <c r="K25" s="5" t="s">
        <v>8</v>
      </c>
      <c r="L25" s="6">
        <v>42156</v>
      </c>
      <c r="M25" s="7">
        <v>3.7450000000000001</v>
      </c>
      <c r="N25" s="8">
        <v>238200</v>
      </c>
      <c r="O25">
        <f t="shared" si="2"/>
        <v>-1.5768725361366635E-2</v>
      </c>
      <c r="P25">
        <f t="shared" si="3"/>
        <v>12.380865935903337</v>
      </c>
      <c r="Q25">
        <f t="shared" si="12"/>
        <v>-1.5894374344466378E-2</v>
      </c>
      <c r="R25">
        <f t="shared" si="4"/>
        <v>1.3204216169691829</v>
      </c>
      <c r="S25">
        <f t="shared" si="5"/>
        <v>0.4662921348314607</v>
      </c>
      <c r="U25" s="5" t="s">
        <v>4</v>
      </c>
      <c r="V25" s="6">
        <v>42156</v>
      </c>
      <c r="W25" s="7">
        <v>1.4499999999999999E-3</v>
      </c>
      <c r="X25" s="8">
        <v>55000000</v>
      </c>
      <c r="Y25" s="3">
        <f t="shared" si="6"/>
        <v>-3.3333333333333423E-2</v>
      </c>
      <c r="Z25" s="4">
        <f t="shared" si="13"/>
        <v>17.822843743196746</v>
      </c>
      <c r="AA25">
        <f t="shared" si="14"/>
        <v>-3.3901551675681457E-2</v>
      </c>
      <c r="AB25">
        <f t="shared" si="7"/>
        <v>-6.5361917225496544</v>
      </c>
      <c r="AC25">
        <f t="shared" si="8"/>
        <v>7.2985781990521317E-2</v>
      </c>
      <c r="AE25" s="10" t="s">
        <v>21</v>
      </c>
      <c r="AF25" s="10">
        <v>10.238172478583245</v>
      </c>
      <c r="AG25" s="10" t="s">
        <v>21</v>
      </c>
      <c r="AH25" s="10">
        <v>13.197470849891134</v>
      </c>
      <c r="AI25" s="10" t="s">
        <v>21</v>
      </c>
      <c r="AJ25" s="10">
        <v>18.997294108256359</v>
      </c>
      <c r="AN25" s="6">
        <v>42156</v>
      </c>
      <c r="AP25">
        <v>-1.5894374344466378E-2</v>
      </c>
      <c r="AQ25">
        <v>-3.3901551675681457E-2</v>
      </c>
      <c r="AT25" s="10" t="s">
        <v>22</v>
      </c>
      <c r="AU25" s="10">
        <v>2.8903388954511607E-2</v>
      </c>
      <c r="AV25" s="10" t="s">
        <v>22</v>
      </c>
      <c r="AW25" s="10">
        <v>2.9097327415224788E-2</v>
      </c>
      <c r="AX25" s="10" t="s">
        <v>22</v>
      </c>
      <c r="AY25" s="10">
        <v>2.4428924012188519E-2</v>
      </c>
      <c r="BS25" s="6">
        <v>42233</v>
      </c>
      <c r="BT25">
        <v>-2.5317807984289897E-2</v>
      </c>
      <c r="BU25">
        <v>2.8536307264934297E-2</v>
      </c>
      <c r="BV25">
        <v>-1.515180502060222E-2</v>
      </c>
      <c r="BY25" s="10" t="s">
        <v>23</v>
      </c>
      <c r="BZ25" s="10">
        <v>8.2282281504271134E-4</v>
      </c>
      <c r="CA25" s="10" t="s">
        <v>23</v>
      </c>
      <c r="CB25" s="10">
        <v>7.8426405237694264E-4</v>
      </c>
      <c r="CC25" s="10" t="s">
        <v>23</v>
      </c>
      <c r="CD25" s="10">
        <v>5.4472191599986284E-4</v>
      </c>
    </row>
    <row r="26" spans="1:82" x14ac:dyDescent="0.3">
      <c r="A26" s="5" t="s">
        <v>9</v>
      </c>
      <c r="B26" s="6">
        <v>42163</v>
      </c>
      <c r="C26" s="7">
        <v>422</v>
      </c>
      <c r="D26" s="8">
        <v>42430</v>
      </c>
      <c r="E26" s="3">
        <f t="shared" si="9"/>
        <v>4.7619047619047623E-3</v>
      </c>
      <c r="F26" s="4">
        <f t="shared" si="10"/>
        <v>10.65561093819637</v>
      </c>
      <c r="G26" s="4">
        <f t="shared" si="11"/>
        <v>4.7506027585977988E-3</v>
      </c>
      <c r="H26" s="5">
        <f t="shared" si="0"/>
        <v>6.045005314036012</v>
      </c>
      <c r="I26" s="9">
        <f t="shared" si="1"/>
        <v>0.49065420560747663</v>
      </c>
      <c r="J26" s="7"/>
      <c r="K26" s="5" t="s">
        <v>8</v>
      </c>
      <c r="L26" s="6">
        <v>42163</v>
      </c>
      <c r="M26" s="7">
        <v>3.7</v>
      </c>
      <c r="N26" s="8">
        <v>462200</v>
      </c>
      <c r="O26">
        <f t="shared" si="2"/>
        <v>-1.2016021361815735E-2</v>
      </c>
      <c r="P26">
        <f t="shared" si="3"/>
        <v>13.043752976822418</v>
      </c>
      <c r="Q26">
        <f t="shared" si="12"/>
        <v>-1.2088797319004073E-2</v>
      </c>
      <c r="R26">
        <f t="shared" si="4"/>
        <v>1.3083328196501789</v>
      </c>
      <c r="S26">
        <f t="shared" si="5"/>
        <v>0.44943820224719111</v>
      </c>
      <c r="U26" s="5" t="s">
        <v>4</v>
      </c>
      <c r="V26" s="6">
        <v>42163</v>
      </c>
      <c r="W26" s="7">
        <v>1.475E-3</v>
      </c>
      <c r="X26" s="8">
        <v>68000000</v>
      </c>
      <c r="Y26" s="3">
        <f t="shared" si="6"/>
        <v>1.7241379310344872E-2</v>
      </c>
      <c r="Z26" s="4">
        <f t="shared" si="13"/>
        <v>18.03501826314038</v>
      </c>
      <c r="AA26">
        <f t="shared" si="14"/>
        <v>1.7094433359300255E-2</v>
      </c>
      <c r="AB26">
        <f t="shared" si="7"/>
        <v>-6.5190972891903538</v>
      </c>
      <c r="AC26">
        <f t="shared" si="8"/>
        <v>7.772511848341232E-2</v>
      </c>
      <c r="AE26" s="10" t="s">
        <v>22</v>
      </c>
      <c r="AF26" s="10">
        <v>1.1438321908034779</v>
      </c>
      <c r="AG26" s="10" t="s">
        <v>22</v>
      </c>
      <c r="AH26" s="10">
        <v>0.97443632086585719</v>
      </c>
      <c r="AI26" s="10" t="s">
        <v>22</v>
      </c>
      <c r="AJ26" s="10">
        <v>1.6814921285859901</v>
      </c>
      <c r="AN26" s="6">
        <v>42163</v>
      </c>
      <c r="AO26">
        <v>4.7506027585977988E-3</v>
      </c>
      <c r="AP26">
        <v>-1.2088797319004073E-2</v>
      </c>
      <c r="AQ26">
        <v>1.7094433359300255E-2</v>
      </c>
      <c r="AT26" s="10" t="s">
        <v>23</v>
      </c>
      <c r="AU26" s="10">
        <v>8.3540589305578362E-4</v>
      </c>
      <c r="AV26" s="10" t="s">
        <v>23</v>
      </c>
      <c r="AW26" s="10">
        <v>8.4665446270879203E-4</v>
      </c>
      <c r="AX26" s="10" t="s">
        <v>23</v>
      </c>
      <c r="AY26" s="10">
        <v>5.9677232839328086E-4</v>
      </c>
      <c r="BS26" s="6">
        <v>42240</v>
      </c>
      <c r="BT26">
        <v>2.0305266160745523E-2</v>
      </c>
      <c r="BU26">
        <v>1.0178204915756052E-2</v>
      </c>
      <c r="BV26">
        <v>-7.6628727455691371E-3</v>
      </c>
      <c r="BY26" s="10" t="s">
        <v>24</v>
      </c>
      <c r="BZ26" s="10">
        <v>0.14001033225681914</v>
      </c>
      <c r="CA26" s="10" t="s">
        <v>24</v>
      </c>
      <c r="CB26" s="10">
        <v>0.31268533756657568</v>
      </c>
      <c r="CC26" s="10" t="s">
        <v>24</v>
      </c>
      <c r="CD26" s="10">
        <v>0.20309391834644464</v>
      </c>
    </row>
    <row r="27" spans="1:82" x14ac:dyDescent="0.3">
      <c r="A27" s="5" t="s">
        <v>9</v>
      </c>
      <c r="B27" s="6">
        <v>42170</v>
      </c>
      <c r="C27" s="7">
        <v>432</v>
      </c>
      <c r="D27" s="8">
        <v>28990</v>
      </c>
      <c r="E27" s="3">
        <f t="shared" si="9"/>
        <v>2.3696682464454975E-2</v>
      </c>
      <c r="F27" s="4">
        <f t="shared" si="10"/>
        <v>10.274706221915702</v>
      </c>
      <c r="G27" s="4">
        <f t="shared" si="11"/>
        <v>2.3420274208098422E-2</v>
      </c>
      <c r="H27" s="5">
        <f t="shared" si="0"/>
        <v>6.0684255882441107</v>
      </c>
      <c r="I27" s="9">
        <f t="shared" si="1"/>
        <v>0.51401869158878499</v>
      </c>
      <c r="J27" s="7"/>
      <c r="K27" s="5" t="s">
        <v>8</v>
      </c>
      <c r="L27" s="6">
        <v>42170</v>
      </c>
      <c r="M27" s="7">
        <v>3.74</v>
      </c>
      <c r="N27" s="8">
        <v>346300</v>
      </c>
      <c r="O27">
        <f t="shared" si="2"/>
        <v>1.081081081081082E-2</v>
      </c>
      <c r="P27">
        <f t="shared" si="3"/>
        <v>12.755060730390513</v>
      </c>
      <c r="Q27">
        <f t="shared" si="12"/>
        <v>1.0752791776261915E-2</v>
      </c>
      <c r="R27">
        <f t="shared" si="4"/>
        <v>1.3190856114264407</v>
      </c>
      <c r="S27">
        <f t="shared" si="5"/>
        <v>0.46441947565543079</v>
      </c>
      <c r="U27" s="5" t="s">
        <v>4</v>
      </c>
      <c r="V27" s="6">
        <v>42170</v>
      </c>
      <c r="W27" s="7">
        <v>1.48E-3</v>
      </c>
      <c r="X27" s="8">
        <v>101000000</v>
      </c>
      <c r="Y27" s="3">
        <f t="shared" si="6"/>
        <v>3.3898305084745853E-3</v>
      </c>
      <c r="Z27" s="4">
        <f t="shared" si="13"/>
        <v>18.430631074805532</v>
      </c>
      <c r="AA27">
        <f t="shared" si="14"/>
        <v>3.3840979842404942E-3</v>
      </c>
      <c r="AB27">
        <f t="shared" si="7"/>
        <v>-6.515713191206113</v>
      </c>
      <c r="AC27">
        <f t="shared" si="8"/>
        <v>7.8672985781990515E-2</v>
      </c>
      <c r="AE27" s="10" t="s">
        <v>23</v>
      </c>
      <c r="AF27" s="10">
        <v>1.3083520807182836</v>
      </c>
      <c r="AG27" s="10" t="s">
        <v>23</v>
      </c>
      <c r="AH27" s="10">
        <v>0.94952614342258768</v>
      </c>
      <c r="AI27" s="10" t="s">
        <v>23</v>
      </c>
      <c r="AJ27" s="10">
        <v>2.8274157784966434</v>
      </c>
      <c r="AN27" s="6">
        <v>42170</v>
      </c>
      <c r="AO27">
        <v>2.3420274208098422E-2</v>
      </c>
      <c r="AP27">
        <v>1.0752791776261915E-2</v>
      </c>
      <c r="AQ27">
        <v>3.3840979842404942E-3</v>
      </c>
      <c r="AT27" s="10" t="s">
        <v>24</v>
      </c>
      <c r="AU27" s="10">
        <v>0.17073044689785677</v>
      </c>
      <c r="AV27" s="10" t="s">
        <v>24</v>
      </c>
      <c r="AW27" s="10">
        <v>3.74391450629874E-3</v>
      </c>
      <c r="AX27" s="10" t="s">
        <v>24</v>
      </c>
      <c r="AY27" s="10">
        <v>0.11291168826443787</v>
      </c>
      <c r="BS27" s="6">
        <v>42247</v>
      </c>
      <c r="BT27">
        <v>6.563716363997904E-2</v>
      </c>
      <c r="BU27">
        <v>1.7566323717899065E-2</v>
      </c>
      <c r="BV27">
        <v>-3.9220713153281267E-2</v>
      </c>
      <c r="BY27" s="10" t="s">
        <v>29</v>
      </c>
      <c r="BZ27" s="10">
        <v>0.28376092301930922</v>
      </c>
      <c r="CA27" s="10" t="s">
        <v>29</v>
      </c>
      <c r="CB27" s="10">
        <v>7.0181116506630808E-2</v>
      </c>
      <c r="CC27" s="10" t="s">
        <v>29</v>
      </c>
      <c r="CD27" s="10">
        <v>5.3701042759561377E-2</v>
      </c>
    </row>
    <row r="28" spans="1:82" x14ac:dyDescent="0.3">
      <c r="A28" s="5" t="s">
        <v>9</v>
      </c>
      <c r="B28" s="6">
        <v>42177</v>
      </c>
      <c r="C28" s="7">
        <v>440</v>
      </c>
      <c r="D28" s="8">
        <v>24380</v>
      </c>
      <c r="E28" s="3">
        <f t="shared" si="9"/>
        <v>1.8518518518518517E-2</v>
      </c>
      <c r="F28" s="4">
        <f t="shared" si="10"/>
        <v>10.101518403035262</v>
      </c>
      <c r="G28" s="4">
        <f t="shared" si="11"/>
        <v>1.8349138668196617E-2</v>
      </c>
      <c r="H28" s="5">
        <f t="shared" si="0"/>
        <v>6.0867747269123065</v>
      </c>
      <c r="I28" s="9">
        <f t="shared" si="1"/>
        <v>0.53271028037383172</v>
      </c>
      <c r="J28" s="7"/>
      <c r="K28" s="5" t="s">
        <v>8</v>
      </c>
      <c r="L28" s="6">
        <v>42177</v>
      </c>
      <c r="M28" s="7">
        <v>3.69</v>
      </c>
      <c r="N28" s="8">
        <v>224900</v>
      </c>
      <c r="O28">
        <f t="shared" si="2"/>
        <v>-1.3368983957219322E-2</v>
      </c>
      <c r="P28">
        <f t="shared" si="3"/>
        <v>12.323411137947407</v>
      </c>
      <c r="Q28">
        <f t="shared" si="12"/>
        <v>-1.3459153374004801E-2</v>
      </c>
      <c r="R28">
        <f t="shared" si="4"/>
        <v>1.3056264580524357</v>
      </c>
      <c r="S28">
        <f t="shared" si="5"/>
        <v>0.44569288389513106</v>
      </c>
      <c r="U28" s="5" t="s">
        <v>4</v>
      </c>
      <c r="V28" s="6">
        <v>42177</v>
      </c>
      <c r="W28" s="7">
        <v>1.4400000000000001E-3</v>
      </c>
      <c r="X28" s="8">
        <v>185000000</v>
      </c>
      <c r="Y28" s="3">
        <f t="shared" si="6"/>
        <v>-2.7027027027026952E-2</v>
      </c>
      <c r="Z28" s="4">
        <f t="shared" si="13"/>
        <v>19.035866383042599</v>
      </c>
      <c r="AA28">
        <f t="shared" si="14"/>
        <v>-2.7398974188114388E-2</v>
      </c>
      <c r="AB28">
        <f t="shared" si="7"/>
        <v>-6.5431121653942279</v>
      </c>
      <c r="AC28">
        <f t="shared" si="8"/>
        <v>7.1090047393364955E-2</v>
      </c>
      <c r="AE28" s="10" t="s">
        <v>24</v>
      </c>
      <c r="AF28" s="10">
        <v>0.34457005678570907</v>
      </c>
      <c r="AG28" s="10" t="s">
        <v>24</v>
      </c>
      <c r="AH28" s="10">
        <v>1.3009765352320364</v>
      </c>
      <c r="AI28" s="10" t="s">
        <v>24</v>
      </c>
      <c r="AJ28" s="10">
        <v>0.27203122310409888</v>
      </c>
      <c r="AN28" s="6">
        <v>42177</v>
      </c>
      <c r="AO28">
        <v>1.8349138668196617E-2</v>
      </c>
      <c r="AP28">
        <v>-1.3459153374004801E-2</v>
      </c>
      <c r="AQ28">
        <v>-2.7398974188114388E-2</v>
      </c>
      <c r="AT28" s="10" t="s">
        <v>29</v>
      </c>
      <c r="AU28" s="10">
        <v>0.20524486068544656</v>
      </c>
      <c r="AV28" s="10" t="s">
        <v>29</v>
      </c>
      <c r="AW28" s="10">
        <v>8.3375853154285917E-2</v>
      </c>
      <c r="AX28" s="10" t="s">
        <v>29</v>
      </c>
      <c r="AY28" s="10">
        <v>-2.0859310136264197E-2</v>
      </c>
      <c r="BS28" s="6">
        <v>42261</v>
      </c>
      <c r="BT28">
        <v>6.7393917733975475E-2</v>
      </c>
      <c r="BU28">
        <v>7.5472056353829038E-3</v>
      </c>
      <c r="BV28">
        <v>2.7615167032973172E-2</v>
      </c>
      <c r="BY28" s="10" t="s">
        <v>25</v>
      </c>
      <c r="BZ28" s="10">
        <v>0.1400472516130159</v>
      </c>
      <c r="CA28" s="10" t="s">
        <v>25</v>
      </c>
      <c r="CB28" s="10">
        <v>0.15341648325326745</v>
      </c>
      <c r="CC28" s="10" t="s">
        <v>25</v>
      </c>
      <c r="CD28" s="10">
        <v>0.1223560238831453</v>
      </c>
    </row>
    <row r="29" spans="1:82" x14ac:dyDescent="0.3">
      <c r="A29" s="5" t="s">
        <v>9</v>
      </c>
      <c r="B29" s="6">
        <v>42184</v>
      </c>
      <c r="C29" s="7">
        <v>417</v>
      </c>
      <c r="D29" s="8">
        <v>26540</v>
      </c>
      <c r="E29" s="3">
        <f t="shared" si="9"/>
        <v>-5.2272727272727269E-2</v>
      </c>
      <c r="F29" s="4">
        <f t="shared" si="10"/>
        <v>10.186408307886198</v>
      </c>
      <c r="G29" s="4">
        <f t="shared" si="11"/>
        <v>-5.3688505113505376E-2</v>
      </c>
      <c r="H29" s="5">
        <f t="shared" si="0"/>
        <v>6.0330862217988015</v>
      </c>
      <c r="I29" s="9">
        <f t="shared" si="1"/>
        <v>0.47897196261682246</v>
      </c>
      <c r="J29" s="7"/>
      <c r="K29" s="5" t="s">
        <v>8</v>
      </c>
      <c r="L29" s="6">
        <v>42184</v>
      </c>
      <c r="M29" s="7">
        <v>3.7</v>
      </c>
      <c r="N29" s="8">
        <v>397100</v>
      </c>
      <c r="O29">
        <f t="shared" si="2"/>
        <v>2.7100271002710652E-3</v>
      </c>
      <c r="P29">
        <f t="shared" si="3"/>
        <v>12.891943417119343</v>
      </c>
      <c r="Q29">
        <f t="shared" si="12"/>
        <v>2.7063615977430673E-3</v>
      </c>
      <c r="R29">
        <f t="shared" si="4"/>
        <v>1.3083328196501789</v>
      </c>
      <c r="S29">
        <f t="shared" si="5"/>
        <v>0.44943820224719111</v>
      </c>
      <c r="U29" s="5" t="s">
        <v>4</v>
      </c>
      <c r="V29" s="6">
        <v>42184</v>
      </c>
      <c r="W29" s="7">
        <v>1.4549999999999999E-3</v>
      </c>
      <c r="X29" s="8">
        <v>153000000</v>
      </c>
      <c r="Y29" s="3">
        <f t="shared" si="6"/>
        <v>1.0416666666666543E-2</v>
      </c>
      <c r="Z29" s="4">
        <f t="shared" si="13"/>
        <v>18.845948479356711</v>
      </c>
      <c r="AA29">
        <f t="shared" si="14"/>
        <v>1.0362787035546437E-2</v>
      </c>
      <c r="AB29">
        <f t="shared" si="7"/>
        <v>-6.5327493783586812</v>
      </c>
      <c r="AC29">
        <f t="shared" si="8"/>
        <v>7.3933649289099512E-2</v>
      </c>
      <c r="AE29" s="10" t="s">
        <v>29</v>
      </c>
      <c r="AF29" s="10">
        <v>0.11825082015662065</v>
      </c>
      <c r="AG29" s="10" t="s">
        <v>29</v>
      </c>
      <c r="AH29" s="10">
        <v>0.50521403113251195</v>
      </c>
      <c r="AI29" s="10" t="s">
        <v>29</v>
      </c>
      <c r="AJ29" s="10">
        <v>0.50243228622155534</v>
      </c>
      <c r="AN29" s="6">
        <v>42184</v>
      </c>
      <c r="AO29">
        <v>-5.3688505113505376E-2</v>
      </c>
      <c r="AP29">
        <v>2.7063615977430673E-3</v>
      </c>
      <c r="AQ29">
        <v>1.0362787035546437E-2</v>
      </c>
      <c r="AT29" s="10" t="s">
        <v>25</v>
      </c>
      <c r="AU29" s="10">
        <v>0.1400472516130159</v>
      </c>
      <c r="AV29" s="10" t="s">
        <v>25</v>
      </c>
      <c r="AW29" s="10">
        <v>0.15341648325326745</v>
      </c>
      <c r="AX29" s="10" t="s">
        <v>25</v>
      </c>
      <c r="AY29" s="10">
        <v>0.13230764830617167</v>
      </c>
      <c r="BS29" s="6">
        <v>42275</v>
      </c>
      <c r="BT29">
        <v>4.2062275173452422E-2</v>
      </c>
      <c r="BU29">
        <v>-1.9364367181791117E-2</v>
      </c>
      <c r="BV29">
        <v>0</v>
      </c>
      <c r="BY29" s="10" t="s">
        <v>26</v>
      </c>
      <c r="BZ29" s="10">
        <v>-6.9489026297427356E-2</v>
      </c>
      <c r="CA29" s="10" t="s">
        <v>26</v>
      </c>
      <c r="CB29" s="10">
        <v>-7.3210122850456555E-2</v>
      </c>
      <c r="CC29" s="10" t="s">
        <v>26</v>
      </c>
      <c r="CD29" s="10">
        <v>-6.0203362244102492E-2</v>
      </c>
    </row>
    <row r="30" spans="1:82" x14ac:dyDescent="0.3">
      <c r="A30" s="5" t="s">
        <v>9</v>
      </c>
      <c r="B30" s="6">
        <v>42191</v>
      </c>
      <c r="C30" s="7">
        <v>409</v>
      </c>
      <c r="D30" s="8">
        <v>25590</v>
      </c>
      <c r="E30" s="3">
        <f t="shared" si="9"/>
        <v>-1.9184652278177457E-2</v>
      </c>
      <c r="F30" s="4">
        <f t="shared" si="10"/>
        <v>10.149956929153834</v>
      </c>
      <c r="G30" s="4">
        <f t="shared" si="11"/>
        <v>-1.9371065755999693E-2</v>
      </c>
      <c r="H30" s="5">
        <f t="shared" si="0"/>
        <v>6.0137151560428022</v>
      </c>
      <c r="I30" s="9">
        <f t="shared" si="1"/>
        <v>0.46028037383177572</v>
      </c>
      <c r="J30" s="7"/>
      <c r="K30" s="5" t="s">
        <v>8</v>
      </c>
      <c r="L30" s="6">
        <v>42191</v>
      </c>
      <c r="M30" s="7">
        <v>3.7</v>
      </c>
      <c r="N30" s="8">
        <v>633900</v>
      </c>
      <c r="O30">
        <f t="shared" si="2"/>
        <v>0</v>
      </c>
      <c r="P30">
        <f t="shared" si="3"/>
        <v>13.359646492272258</v>
      </c>
      <c r="Q30">
        <f t="shared" si="12"/>
        <v>0</v>
      </c>
      <c r="R30">
        <f t="shared" si="4"/>
        <v>1.3083328196501789</v>
      </c>
      <c r="S30">
        <f t="shared" si="5"/>
        <v>0.44943820224719111</v>
      </c>
      <c r="U30" s="5" t="s">
        <v>4</v>
      </c>
      <c r="V30" s="6">
        <v>42191</v>
      </c>
      <c r="W30" s="7">
        <v>1.42E-3</v>
      </c>
      <c r="X30" s="8">
        <v>96000000</v>
      </c>
      <c r="Y30" s="3">
        <f t="shared" si="6"/>
        <v>-2.405498281786933E-2</v>
      </c>
      <c r="Z30" s="4">
        <f t="shared" si="13"/>
        <v>18.37985874943211</v>
      </c>
      <c r="AA30">
        <f t="shared" si="14"/>
        <v>-2.4349029010286384E-2</v>
      </c>
      <c r="AB30">
        <f t="shared" si="7"/>
        <v>-6.5570984073689678</v>
      </c>
      <c r="AC30">
        <f t="shared" si="8"/>
        <v>6.7298578199052148E-2</v>
      </c>
      <c r="AE30" s="10" t="s">
        <v>25</v>
      </c>
      <c r="AF30" s="10">
        <v>8.1756774886433092</v>
      </c>
      <c r="AG30" s="10" t="s">
        <v>25</v>
      </c>
      <c r="AH30" s="10">
        <v>7.4126236586693484</v>
      </c>
      <c r="AI30" s="10" t="s">
        <v>25</v>
      </c>
      <c r="AJ30" s="10">
        <v>10.732814179030607</v>
      </c>
      <c r="AN30" s="6">
        <v>42191</v>
      </c>
      <c r="AO30">
        <v>-1.9371065755999693E-2</v>
      </c>
      <c r="AP30">
        <v>0</v>
      </c>
      <c r="AQ30">
        <v>-2.4349029010286384E-2</v>
      </c>
      <c r="AT30" s="10" t="s">
        <v>26</v>
      </c>
      <c r="AU30" s="10">
        <v>-6.9489026297427356E-2</v>
      </c>
      <c r="AV30" s="10" t="s">
        <v>26</v>
      </c>
      <c r="AW30" s="10">
        <v>-7.3210122850456555E-2</v>
      </c>
      <c r="AX30" s="10" t="s">
        <v>26</v>
      </c>
      <c r="AY30" s="10">
        <v>-7.0154986667128869E-2</v>
      </c>
      <c r="BS30" s="6">
        <v>42282</v>
      </c>
      <c r="BT30">
        <v>4.5662179795811844E-3</v>
      </c>
      <c r="BU30">
        <v>4.9056156989194209E-2</v>
      </c>
      <c r="BV30">
        <v>-4.0080213975388218E-3</v>
      </c>
      <c r="BY30" s="10" t="s">
        <v>27</v>
      </c>
      <c r="BZ30" s="10">
        <v>7.0558225315588544E-2</v>
      </c>
      <c r="CA30" s="10" t="s">
        <v>27</v>
      </c>
      <c r="CB30" s="10">
        <v>8.02063604028109E-2</v>
      </c>
      <c r="CC30" s="10" t="s">
        <v>27</v>
      </c>
      <c r="CD30" s="10">
        <v>6.215266163904281E-2</v>
      </c>
    </row>
    <row r="31" spans="1:82" x14ac:dyDescent="0.3">
      <c r="A31" s="5" t="s">
        <v>9</v>
      </c>
      <c r="B31" s="6">
        <v>42198</v>
      </c>
      <c r="C31" s="7">
        <v>399</v>
      </c>
      <c r="D31" s="8">
        <v>27950</v>
      </c>
      <c r="E31" s="3">
        <f t="shared" si="9"/>
        <v>-2.4449877750611249E-2</v>
      </c>
      <c r="F31" s="4">
        <f t="shared" si="10"/>
        <v>10.238172478583245</v>
      </c>
      <c r="G31" s="4">
        <f t="shared" si="11"/>
        <v>-2.4753739152938291E-2</v>
      </c>
      <c r="H31" s="5">
        <f t="shared" si="0"/>
        <v>5.9889614168898637</v>
      </c>
      <c r="I31" s="9">
        <f t="shared" si="1"/>
        <v>0.43691588785046731</v>
      </c>
      <c r="J31" s="7"/>
      <c r="K31" s="5" t="s">
        <v>8</v>
      </c>
      <c r="L31" s="6">
        <v>42198</v>
      </c>
      <c r="M31" s="7">
        <v>4.04</v>
      </c>
      <c r="N31" s="8">
        <v>816400</v>
      </c>
      <c r="O31">
        <f t="shared" si="2"/>
        <v>9.1891891891891855E-2</v>
      </c>
      <c r="P31">
        <f t="shared" si="3"/>
        <v>13.612659709917827</v>
      </c>
      <c r="Q31">
        <f t="shared" si="12"/>
        <v>8.7911872322879892E-2</v>
      </c>
      <c r="R31">
        <f t="shared" si="4"/>
        <v>1.3962446919730587</v>
      </c>
      <c r="S31">
        <f t="shared" si="5"/>
        <v>0.57677902621722854</v>
      </c>
      <c r="U31" s="5" t="s">
        <v>4</v>
      </c>
      <c r="V31" s="6">
        <v>42198</v>
      </c>
      <c r="W31" s="7">
        <v>1.4499999999999999E-3</v>
      </c>
      <c r="X31" s="8">
        <v>26000000</v>
      </c>
      <c r="Y31" s="3">
        <f t="shared" si="6"/>
        <v>2.1126760563380184E-2</v>
      </c>
      <c r="Z31" s="4">
        <f t="shared" si="13"/>
        <v>17.073607095985757</v>
      </c>
      <c r="AA31">
        <f t="shared" si="14"/>
        <v>2.0906684819313643E-2</v>
      </c>
      <c r="AB31">
        <f t="shared" si="7"/>
        <v>-6.5361917225496544</v>
      </c>
      <c r="AC31">
        <f t="shared" si="8"/>
        <v>7.2985781990521317E-2</v>
      </c>
      <c r="AE31" s="10" t="s">
        <v>26</v>
      </c>
      <c r="AF31" s="10">
        <v>5.9661467391236922</v>
      </c>
      <c r="AG31" s="10" t="s">
        <v>26</v>
      </c>
      <c r="AH31" s="10">
        <v>9.7526646628015445</v>
      </c>
      <c r="AI31" s="10" t="s">
        <v>26</v>
      </c>
      <c r="AJ31" s="10">
        <v>14.508657738524219</v>
      </c>
      <c r="AN31" s="6">
        <v>42198</v>
      </c>
      <c r="AO31">
        <v>-2.4753739152938291E-2</v>
      </c>
      <c r="AQ31">
        <v>2.0906684819313643E-2</v>
      </c>
      <c r="AT31" s="10" t="s">
        <v>27</v>
      </c>
      <c r="AU31" s="10">
        <v>7.0558225315588544E-2</v>
      </c>
      <c r="AV31" s="10" t="s">
        <v>27</v>
      </c>
      <c r="AW31" s="10">
        <v>8.02063604028109E-2</v>
      </c>
      <c r="AX31" s="10" t="s">
        <v>27</v>
      </c>
      <c r="AY31" s="10">
        <v>6.215266163904281E-2</v>
      </c>
      <c r="BS31" s="6">
        <v>42289</v>
      </c>
      <c r="BT31">
        <v>-6.8571697261370235E-3</v>
      </c>
      <c r="BU31">
        <v>1.8445845790751651E-2</v>
      </c>
      <c r="BV31">
        <v>3.1623188430512143E-2</v>
      </c>
      <c r="BY31" s="10" t="s">
        <v>28</v>
      </c>
      <c r="BZ31" s="10">
        <v>0.14432362095856424</v>
      </c>
      <c r="CA31" s="10" t="s">
        <v>28</v>
      </c>
      <c r="CB31" s="10">
        <v>0.16116206961597629</v>
      </c>
      <c r="CC31" s="10" t="s">
        <v>28</v>
      </c>
      <c r="CD31" s="10">
        <v>-0.73163973841654828</v>
      </c>
    </row>
    <row r="32" spans="1:82" ht="15" thickBot="1" x14ac:dyDescent="0.35">
      <c r="A32" s="5" t="s">
        <v>9</v>
      </c>
      <c r="B32" s="6">
        <v>42205</v>
      </c>
      <c r="C32" s="7">
        <v>356</v>
      </c>
      <c r="D32" s="8">
        <v>178350</v>
      </c>
      <c r="E32" s="3">
        <f t="shared" si="9"/>
        <v>-0.10776942355889724</v>
      </c>
      <c r="F32" s="4">
        <f t="shared" si="10"/>
        <v>12.091503190787037</v>
      </c>
      <c r="G32" s="4">
        <f t="shared" si="11"/>
        <v>-0.11403068603783305</v>
      </c>
      <c r="H32" s="5">
        <f t="shared" si="0"/>
        <v>5.8749307308520304</v>
      </c>
      <c r="I32" s="9">
        <f t="shared" si="1"/>
        <v>0.3364485981308411</v>
      </c>
      <c r="J32" s="7"/>
      <c r="K32" s="5" t="s">
        <v>8</v>
      </c>
      <c r="L32" s="6">
        <v>42205</v>
      </c>
      <c r="M32" s="7">
        <v>3.8250000000000002</v>
      </c>
      <c r="N32" s="8">
        <v>298500</v>
      </c>
      <c r="O32">
        <f t="shared" si="2"/>
        <v>-5.3217821782178182E-2</v>
      </c>
      <c r="P32">
        <f t="shared" si="3"/>
        <v>12.606525211814795</v>
      </c>
      <c r="Q32">
        <f t="shared" si="12"/>
        <v>-5.4686224694559471E-2</v>
      </c>
      <c r="R32">
        <f t="shared" si="4"/>
        <v>1.3415584672784993</v>
      </c>
      <c r="S32">
        <f t="shared" si="5"/>
        <v>0.49625468164794018</v>
      </c>
      <c r="U32" s="5" t="s">
        <v>4</v>
      </c>
      <c r="V32" s="6">
        <v>42205</v>
      </c>
      <c r="W32" s="7">
        <v>1.3849999999999999E-3</v>
      </c>
      <c r="X32" s="8">
        <v>178000000</v>
      </c>
      <c r="Y32" s="3">
        <f t="shared" si="6"/>
        <v>-4.4827586206896523E-2</v>
      </c>
      <c r="Z32" s="4">
        <f t="shared" si="13"/>
        <v>18.997294108256359</v>
      </c>
      <c r="AA32">
        <f t="shared" si="14"/>
        <v>-4.5863416793181191E-2</v>
      </c>
      <c r="AB32">
        <f t="shared" si="7"/>
        <v>-6.5820551393428355</v>
      </c>
      <c r="AC32">
        <f t="shared" si="8"/>
        <v>6.0663507109004734E-2</v>
      </c>
      <c r="AE32" s="10" t="s">
        <v>27</v>
      </c>
      <c r="AF32" s="10">
        <v>14.141824227767001</v>
      </c>
      <c r="AG32" s="10" t="s">
        <v>27</v>
      </c>
      <c r="AH32" s="10">
        <v>17.165288321470893</v>
      </c>
      <c r="AI32" s="10" t="s">
        <v>27</v>
      </c>
      <c r="AJ32" s="10">
        <v>25.241471917554826</v>
      </c>
      <c r="AN32" s="6">
        <v>42205</v>
      </c>
      <c r="AP32">
        <v>-5.4686224694559471E-2</v>
      </c>
      <c r="AQ32">
        <v>-4.5863416793181191E-2</v>
      </c>
      <c r="AT32" s="10" t="s">
        <v>28</v>
      </c>
      <c r="AU32" s="10">
        <v>-0.3343521623036711</v>
      </c>
      <c r="AV32" s="10" t="s">
        <v>28</v>
      </c>
      <c r="AW32" s="10">
        <v>-0.31857687664538431</v>
      </c>
      <c r="AX32" s="10" t="s">
        <v>28</v>
      </c>
      <c r="AY32" s="10">
        <v>-1.3660876873039196</v>
      </c>
      <c r="BS32" s="6">
        <v>42296</v>
      </c>
      <c r="BT32">
        <v>6.8687014319863057E-2</v>
      </c>
      <c r="BU32">
        <v>-1.5789801732635195E-2</v>
      </c>
      <c r="BV32">
        <v>1.160554612030789E-2</v>
      </c>
      <c r="BY32" s="11" t="s">
        <v>30</v>
      </c>
      <c r="BZ32" s="11">
        <v>207</v>
      </c>
      <c r="CA32" s="11" t="s">
        <v>30</v>
      </c>
      <c r="CB32" s="11">
        <v>207</v>
      </c>
      <c r="CC32" s="11" t="s">
        <v>30</v>
      </c>
      <c r="CD32" s="11">
        <v>207</v>
      </c>
    </row>
    <row r="33" spans="1:81" ht="15" thickBot="1" x14ac:dyDescent="0.35">
      <c r="A33" s="5" t="s">
        <v>9</v>
      </c>
      <c r="B33" s="6">
        <v>42212</v>
      </c>
      <c r="C33" s="7">
        <v>365</v>
      </c>
      <c r="D33" s="8">
        <v>46020</v>
      </c>
      <c r="E33" s="3">
        <f t="shared" si="9"/>
        <v>2.5280898876404494E-2</v>
      </c>
      <c r="F33" s="4">
        <f t="shared" si="10"/>
        <v>10.736831363589356</v>
      </c>
      <c r="G33" s="4">
        <f t="shared" si="11"/>
        <v>2.4966622730460946E-2</v>
      </c>
      <c r="H33" s="5">
        <f t="shared" si="0"/>
        <v>5.8998973535824915</v>
      </c>
      <c r="I33" s="9">
        <f t="shared" si="1"/>
        <v>0.3574766355140187</v>
      </c>
      <c r="J33" s="7"/>
      <c r="K33" s="5" t="s">
        <v>8</v>
      </c>
      <c r="L33" s="6">
        <v>42212</v>
      </c>
      <c r="M33" s="7">
        <v>3.93</v>
      </c>
      <c r="N33" s="8">
        <v>294600</v>
      </c>
      <c r="O33">
        <f t="shared" si="2"/>
        <v>2.7450980392156855E-2</v>
      </c>
      <c r="P33">
        <f t="shared" si="3"/>
        <v>12.593373783010668</v>
      </c>
      <c r="Q33">
        <f t="shared" si="12"/>
        <v>2.7080958602670614E-2</v>
      </c>
      <c r="R33">
        <f t="shared" si="4"/>
        <v>1.3686394258811698</v>
      </c>
      <c r="S33">
        <f t="shared" si="5"/>
        <v>0.53558052434456938</v>
      </c>
      <c r="U33" s="5" t="s">
        <v>4</v>
      </c>
      <c r="V33" s="6">
        <v>42212</v>
      </c>
      <c r="W33" s="7">
        <v>1.3649999999999999E-3</v>
      </c>
      <c r="X33" s="8">
        <v>27000000</v>
      </c>
      <c r="Y33" s="3">
        <f t="shared" si="6"/>
        <v>-1.4440433212996429E-2</v>
      </c>
      <c r="Z33" s="4">
        <f t="shared" si="13"/>
        <v>17.111347423968603</v>
      </c>
      <c r="AA33">
        <f t="shared" si="14"/>
        <v>-1.4545711002378751E-2</v>
      </c>
      <c r="AB33">
        <f t="shared" si="7"/>
        <v>-6.5966008503452143</v>
      </c>
      <c r="AC33">
        <f t="shared" si="8"/>
        <v>5.6872037914691927E-2</v>
      </c>
      <c r="AE33" s="10" t="s">
        <v>28</v>
      </c>
      <c r="AF33" s="10">
        <v>2754.9557289287118</v>
      </c>
      <c r="AG33" s="10" t="s">
        <v>28</v>
      </c>
      <c r="AH33" s="10">
        <v>3662.3775106077533</v>
      </c>
      <c r="AI33" s="10" t="s">
        <v>28</v>
      </c>
      <c r="AJ33" s="10">
        <v>5368.1169245111687</v>
      </c>
      <c r="AN33" s="6">
        <v>42212</v>
      </c>
      <c r="AO33">
        <v>2.4966622730460946E-2</v>
      </c>
      <c r="AP33">
        <v>2.7080958602670614E-2</v>
      </c>
      <c r="AQ33">
        <v>-1.4545711002378751E-2</v>
      </c>
      <c r="AT33" s="11" t="s">
        <v>30</v>
      </c>
      <c r="AU33" s="11">
        <v>251</v>
      </c>
      <c r="AV33" s="11" t="s">
        <v>30</v>
      </c>
      <c r="AW33" s="11">
        <v>247</v>
      </c>
      <c r="AX33" s="11" t="s">
        <v>30</v>
      </c>
      <c r="AY33" s="11">
        <v>244</v>
      </c>
      <c r="BS33" s="6">
        <v>42303</v>
      </c>
      <c r="BT33">
        <v>-3.2647077836666143E-2</v>
      </c>
      <c r="BU33">
        <v>5.4206817836426953E-2</v>
      </c>
      <c r="BV33">
        <v>-4.7252884850545497E-2</v>
      </c>
    </row>
    <row r="34" spans="1:81" ht="15" thickBot="1" x14ac:dyDescent="0.35">
      <c r="A34" s="5" t="s">
        <v>9</v>
      </c>
      <c r="B34" s="6">
        <v>42219</v>
      </c>
      <c r="C34" s="7">
        <v>396</v>
      </c>
      <c r="D34" s="8">
        <v>73190</v>
      </c>
      <c r="E34" s="3">
        <f t="shared" si="9"/>
        <v>8.4931506849315067E-2</v>
      </c>
      <c r="F34" s="4">
        <f t="shared" si="10"/>
        <v>11.200814078595274</v>
      </c>
      <c r="G34" s="4">
        <f t="shared" si="11"/>
        <v>8.1516857671989032E-2</v>
      </c>
      <c r="H34" s="5">
        <f t="shared" si="0"/>
        <v>5.9814142112544806</v>
      </c>
      <c r="I34" s="9">
        <f t="shared" si="1"/>
        <v>0.42990654205607476</v>
      </c>
      <c r="J34" s="7"/>
      <c r="K34" s="5" t="s">
        <v>8</v>
      </c>
      <c r="L34" s="6">
        <v>42219</v>
      </c>
      <c r="M34" s="7">
        <v>3.79</v>
      </c>
      <c r="N34" s="8">
        <v>275800</v>
      </c>
      <c r="O34">
        <f t="shared" si="2"/>
        <v>-3.5623409669211223E-2</v>
      </c>
      <c r="P34">
        <f t="shared" si="3"/>
        <v>12.527431244341338</v>
      </c>
      <c r="Q34">
        <f t="shared" si="12"/>
        <v>-3.6273406786834869E-2</v>
      </c>
      <c r="R34">
        <f t="shared" si="4"/>
        <v>1.3323660190943349</v>
      </c>
      <c r="S34">
        <f t="shared" si="5"/>
        <v>0.48314606741573035</v>
      </c>
      <c r="U34" s="5" t="s">
        <v>4</v>
      </c>
      <c r="V34" s="6">
        <v>42219</v>
      </c>
      <c r="W34" s="7">
        <v>1.3500000000000001E-3</v>
      </c>
      <c r="X34" s="8">
        <v>192000000</v>
      </c>
      <c r="Y34" s="3">
        <f t="shared" si="6"/>
        <v>-1.098901098901086E-2</v>
      </c>
      <c r="Z34" s="4">
        <f t="shared" si="13"/>
        <v>19.073005929992057</v>
      </c>
      <c r="AA34">
        <f t="shared" si="14"/>
        <v>-1.1049836186584823E-2</v>
      </c>
      <c r="AB34">
        <f t="shared" si="7"/>
        <v>-6.607650686531799</v>
      </c>
      <c r="AC34">
        <f t="shared" si="8"/>
        <v>5.4028436018957363E-2</v>
      </c>
      <c r="AE34" s="11" t="s">
        <v>30</v>
      </c>
      <c r="AF34" s="11">
        <v>273</v>
      </c>
      <c r="AG34" s="11" t="s">
        <v>30</v>
      </c>
      <c r="AH34" s="11">
        <v>273</v>
      </c>
      <c r="AI34" s="11" t="s">
        <v>30</v>
      </c>
      <c r="AJ34" s="11">
        <v>273</v>
      </c>
      <c r="AN34" s="6">
        <v>42219</v>
      </c>
      <c r="AP34">
        <v>-3.6273406786834869E-2</v>
      </c>
      <c r="AQ34">
        <v>-1.1049836186584823E-2</v>
      </c>
      <c r="BS34" s="6">
        <v>42310</v>
      </c>
      <c r="BT34">
        <v>-1.7857617400006461E-2</v>
      </c>
      <c r="BU34">
        <v>-3.3208670996653457E-2</v>
      </c>
      <c r="BV34">
        <v>0</v>
      </c>
      <c r="BY34" t="s">
        <v>33</v>
      </c>
      <c r="CA34" t="s">
        <v>37</v>
      </c>
      <c r="CC34" t="s">
        <v>4</v>
      </c>
    </row>
    <row r="35" spans="1:81" x14ac:dyDescent="0.3">
      <c r="A35" s="5" t="s">
        <v>9</v>
      </c>
      <c r="B35" s="6">
        <v>42226</v>
      </c>
      <c r="C35" s="7">
        <v>400</v>
      </c>
      <c r="D35" s="8">
        <v>83350</v>
      </c>
      <c r="E35" s="3">
        <f t="shared" si="9"/>
        <v>1.0101010101010102E-2</v>
      </c>
      <c r="F35" s="4">
        <f t="shared" si="10"/>
        <v>11.33080388817894</v>
      </c>
      <c r="G35" s="4">
        <f t="shared" si="11"/>
        <v>1.0050335853501506E-2</v>
      </c>
      <c r="H35" s="5">
        <f t="shared" si="0"/>
        <v>5.9914645471079817</v>
      </c>
      <c r="I35" s="9">
        <f t="shared" si="1"/>
        <v>0.43925233644859812</v>
      </c>
      <c r="J35" s="7"/>
      <c r="K35" s="5" t="s">
        <v>8</v>
      </c>
      <c r="L35" s="6">
        <v>42226</v>
      </c>
      <c r="M35" s="7">
        <v>3.8</v>
      </c>
      <c r="N35" s="8">
        <v>339700</v>
      </c>
      <c r="O35">
        <f t="shared" si="2"/>
        <v>2.6385224274405768E-3</v>
      </c>
      <c r="P35">
        <f t="shared" si="3"/>
        <v>12.735818154148676</v>
      </c>
      <c r="Q35">
        <f t="shared" si="12"/>
        <v>2.6350476380050318E-3</v>
      </c>
      <c r="R35">
        <f t="shared" si="4"/>
        <v>1.33500106673234</v>
      </c>
      <c r="S35">
        <f t="shared" si="5"/>
        <v>0.48689138576779023</v>
      </c>
      <c r="U35" s="5" t="s">
        <v>4</v>
      </c>
      <c r="V35" s="6">
        <v>42226</v>
      </c>
      <c r="W35" s="7">
        <v>1.33E-3</v>
      </c>
      <c r="X35" s="8">
        <v>493000000</v>
      </c>
      <c r="Y35" s="3">
        <f t="shared" si="6"/>
        <v>-1.4814814814814854E-2</v>
      </c>
      <c r="Z35" s="4">
        <f t="shared" si="13"/>
        <v>20.016019732006963</v>
      </c>
      <c r="AA35">
        <f t="shared" si="14"/>
        <v>-1.4925650216675706E-2</v>
      </c>
      <c r="AB35">
        <f t="shared" si="7"/>
        <v>-6.6225763367484749</v>
      </c>
      <c r="AC35">
        <f t="shared" si="8"/>
        <v>5.0236966824644555E-2</v>
      </c>
      <c r="AN35" s="6">
        <v>42226</v>
      </c>
      <c r="AO35">
        <v>1.0050335853501506E-2</v>
      </c>
      <c r="AP35">
        <v>2.6350476380050318E-3</v>
      </c>
      <c r="AQ35">
        <v>-1.4925650216675706E-2</v>
      </c>
      <c r="AT35" t="s">
        <v>33</v>
      </c>
      <c r="AV35" t="s">
        <v>37</v>
      </c>
      <c r="AX35" t="s">
        <v>4</v>
      </c>
      <c r="BS35" s="6">
        <v>42338</v>
      </c>
      <c r="BT35">
        <v>2.350177344953673E-3</v>
      </c>
      <c r="BU35">
        <v>1.2739025777429932E-2</v>
      </c>
      <c r="BV35">
        <v>-4.4150182091168312E-3</v>
      </c>
      <c r="BY35" t="s">
        <v>46</v>
      </c>
    </row>
    <row r="36" spans="1:81" ht="15" thickBot="1" x14ac:dyDescent="0.35">
      <c r="A36" s="5" t="s">
        <v>9</v>
      </c>
      <c r="B36" s="6">
        <v>42233</v>
      </c>
      <c r="C36" s="7">
        <v>390</v>
      </c>
      <c r="D36" s="8">
        <v>31680</v>
      </c>
      <c r="E36" s="3">
        <f t="shared" si="9"/>
        <v>-2.5000000000000001E-2</v>
      </c>
      <c r="F36" s="4">
        <f t="shared" si="10"/>
        <v>10.363440845928363</v>
      </c>
      <c r="G36" s="4">
        <f t="shared" si="11"/>
        <v>-2.5317807984289897E-2</v>
      </c>
      <c r="H36" s="5">
        <f t="shared" si="0"/>
        <v>5.9661467391236922</v>
      </c>
      <c r="I36" s="9">
        <f t="shared" si="1"/>
        <v>0.41588785046728971</v>
      </c>
      <c r="J36" s="7"/>
      <c r="K36" s="5" t="s">
        <v>8</v>
      </c>
      <c r="L36" s="6">
        <v>42233</v>
      </c>
      <c r="M36" s="7">
        <v>3.91</v>
      </c>
      <c r="N36" s="8">
        <v>559900</v>
      </c>
      <c r="O36">
        <f t="shared" si="2"/>
        <v>2.8947368421052718E-2</v>
      </c>
      <c r="P36">
        <f t="shared" si="3"/>
        <v>13.235513475336985</v>
      </c>
      <c r="Q36">
        <f t="shared" si="12"/>
        <v>2.8536307264934297E-2</v>
      </c>
      <c r="R36">
        <f t="shared" si="4"/>
        <v>1.3635373739972745</v>
      </c>
      <c r="S36">
        <f t="shared" si="5"/>
        <v>0.52808988764044951</v>
      </c>
      <c r="U36" s="5" t="s">
        <v>4</v>
      </c>
      <c r="V36" s="6">
        <v>42233</v>
      </c>
      <c r="W36" s="7">
        <v>1.31E-3</v>
      </c>
      <c r="X36" s="8">
        <v>440000000</v>
      </c>
      <c r="Y36" s="3">
        <f t="shared" si="6"/>
        <v>-1.5037593984962445E-2</v>
      </c>
      <c r="Z36" s="4">
        <f t="shared" si="13"/>
        <v>19.90228528487658</v>
      </c>
      <c r="AA36">
        <f t="shared" si="14"/>
        <v>-1.515180502060222E-2</v>
      </c>
      <c r="AB36">
        <f t="shared" si="7"/>
        <v>-6.6377281417690766</v>
      </c>
      <c r="AC36">
        <f t="shared" si="8"/>
        <v>4.6445497630331747E-2</v>
      </c>
      <c r="AE36" t="s">
        <v>34</v>
      </c>
      <c r="AN36" s="6">
        <v>42233</v>
      </c>
      <c r="AO36">
        <v>-2.5317807984289897E-2</v>
      </c>
      <c r="AP36">
        <v>2.8536307264934297E-2</v>
      </c>
      <c r="AQ36">
        <v>-1.515180502060222E-2</v>
      </c>
      <c r="AT36" t="s">
        <v>46</v>
      </c>
      <c r="BS36" s="6">
        <v>42345</v>
      </c>
      <c r="BT36">
        <v>-3.5846131773135767E-2</v>
      </c>
      <c r="BU36">
        <v>-3.6086389774420982E-2</v>
      </c>
      <c r="BV36">
        <v>-5.9242833562860739E-2</v>
      </c>
      <c r="BY36">
        <f>_xlfn.CONFIDENCE.T(0.05,BZ24,BZ32)</f>
        <v>3.930746639489017E-3</v>
      </c>
      <c r="CA36">
        <f>_xlfn.CONFIDENCE.T(0.05,CB24,CB32)</f>
        <v>3.83754113488967E-3</v>
      </c>
      <c r="CC36">
        <f>_xlfn.CONFIDENCE.T(0.05,CD24,CD32)</f>
        <v>3.1982272078896188E-3</v>
      </c>
    </row>
    <row r="37" spans="1:81" x14ac:dyDescent="0.3">
      <c r="A37" s="5" t="s">
        <v>9</v>
      </c>
      <c r="B37" s="6">
        <v>42240</v>
      </c>
      <c r="C37" s="7">
        <v>398</v>
      </c>
      <c r="D37" s="8">
        <v>37630</v>
      </c>
      <c r="E37" s="3">
        <f t="shared" si="9"/>
        <v>2.0512820512820513E-2</v>
      </c>
      <c r="F37" s="4">
        <f t="shared" si="10"/>
        <v>10.535556883587484</v>
      </c>
      <c r="G37" s="4">
        <f t="shared" si="11"/>
        <v>2.0305266160745523E-2</v>
      </c>
      <c r="H37" s="5">
        <f t="shared" si="0"/>
        <v>5.9864520052844377</v>
      </c>
      <c r="I37" s="9">
        <f t="shared" si="1"/>
        <v>0.43457943925233644</v>
      </c>
      <c r="J37" s="7"/>
      <c r="K37" s="5" t="s">
        <v>8</v>
      </c>
      <c r="L37" s="6">
        <v>42240</v>
      </c>
      <c r="M37" s="7">
        <v>3.95</v>
      </c>
      <c r="N37" s="8">
        <v>371700</v>
      </c>
      <c r="O37">
        <f t="shared" si="2"/>
        <v>1.0230179028133002E-2</v>
      </c>
      <c r="P37">
        <f t="shared" si="3"/>
        <v>12.825842356285344</v>
      </c>
      <c r="Q37">
        <f t="shared" si="12"/>
        <v>1.0178204915756052E-2</v>
      </c>
      <c r="R37">
        <f t="shared" si="4"/>
        <v>1.3737155789130306</v>
      </c>
      <c r="S37">
        <f t="shared" si="5"/>
        <v>0.54307116104868924</v>
      </c>
      <c r="U37" s="5" t="s">
        <v>4</v>
      </c>
      <c r="V37" s="6">
        <v>42240</v>
      </c>
      <c r="W37" s="7">
        <v>1.2999999999999999E-3</v>
      </c>
      <c r="X37" s="8">
        <v>379000000</v>
      </c>
      <c r="Y37" s="3">
        <f t="shared" si="6"/>
        <v>-7.6335877862595625E-3</v>
      </c>
      <c r="Z37" s="4">
        <f t="shared" si="13"/>
        <v>19.753046763046701</v>
      </c>
      <c r="AA37">
        <f t="shared" si="14"/>
        <v>-7.6628727455691371E-3</v>
      </c>
      <c r="AB37">
        <f t="shared" si="7"/>
        <v>-6.6453910145146464</v>
      </c>
      <c r="AC37">
        <f t="shared" si="8"/>
        <v>4.4549763033175351E-2</v>
      </c>
      <c r="AE37" s="12"/>
      <c r="AF37" s="12" t="s">
        <v>33</v>
      </c>
      <c r="AG37" s="12" t="s">
        <v>37</v>
      </c>
      <c r="AH37" s="12" t="s">
        <v>4</v>
      </c>
      <c r="AN37" s="6">
        <v>42240</v>
      </c>
      <c r="AO37">
        <v>2.0305266160745523E-2</v>
      </c>
      <c r="AP37">
        <v>1.0178204915756052E-2</v>
      </c>
      <c r="AQ37">
        <v>-7.6628727455691371E-3</v>
      </c>
      <c r="AT37">
        <f>_xlfn.CONFIDENCE.T(0.05,AU25,AU33)</f>
        <v>3.5930853818590394E-3</v>
      </c>
      <c r="AV37">
        <f>_xlfn.CONFIDENCE.T(0.05,AW25,AW33)</f>
        <v>3.646654392634749E-3</v>
      </c>
      <c r="AX37">
        <f>_xlfn.CONFIDENCE.T(0.05,AY25,AY33)</f>
        <v>3.0805333391245742E-3</v>
      </c>
      <c r="BS37" s="6">
        <v>42352</v>
      </c>
      <c r="BT37">
        <v>-9.7800290536396058E-3</v>
      </c>
      <c r="BU37">
        <v>2.8462464663761452E-2</v>
      </c>
      <c r="BV37">
        <v>4.1385216162854489E-2</v>
      </c>
      <c r="BY37" t="s">
        <v>47</v>
      </c>
    </row>
    <row r="38" spans="1:81" x14ac:dyDescent="0.3">
      <c r="A38" s="5" t="s">
        <v>9</v>
      </c>
      <c r="B38" s="6">
        <v>42247</v>
      </c>
      <c r="C38" s="7">
        <v>425</v>
      </c>
      <c r="D38" s="8">
        <v>26270</v>
      </c>
      <c r="E38" s="3">
        <f t="shared" si="9"/>
        <v>6.78391959798995E-2</v>
      </c>
      <c r="F38" s="4">
        <f t="shared" si="10"/>
        <v>10.176182882679585</v>
      </c>
      <c r="G38" s="4">
        <f t="shared" si="11"/>
        <v>6.563716363997904E-2</v>
      </c>
      <c r="H38" s="5">
        <f t="shared" si="0"/>
        <v>6.0520891689244172</v>
      </c>
      <c r="I38" s="9">
        <f t="shared" si="1"/>
        <v>0.49766355140186919</v>
      </c>
      <c r="J38" s="7"/>
      <c r="K38" s="5" t="s">
        <v>8</v>
      </c>
      <c r="L38" s="6">
        <v>42247</v>
      </c>
      <c r="M38" s="7">
        <v>4.0199999999999996</v>
      </c>
      <c r="N38" s="8">
        <v>851600</v>
      </c>
      <c r="O38">
        <f t="shared" si="2"/>
        <v>1.7721518987341617E-2</v>
      </c>
      <c r="P38">
        <f t="shared" si="3"/>
        <v>13.654872212001461</v>
      </c>
      <c r="Q38">
        <f t="shared" si="12"/>
        <v>1.7566323717899065E-2</v>
      </c>
      <c r="R38">
        <f t="shared" si="4"/>
        <v>1.3912819026309295</v>
      </c>
      <c r="S38">
        <f t="shared" si="5"/>
        <v>0.56928838951310845</v>
      </c>
      <c r="U38" s="5" t="s">
        <v>4</v>
      </c>
      <c r="V38" s="6">
        <v>42247</v>
      </c>
      <c r="W38" s="7">
        <v>1.25E-3</v>
      </c>
      <c r="X38" s="8">
        <v>513000000</v>
      </c>
      <c r="Y38" s="3">
        <f t="shared" si="6"/>
        <v>-3.8461538461538394E-2</v>
      </c>
      <c r="Z38" s="4">
        <f t="shared" si="13"/>
        <v>20.055786403135045</v>
      </c>
      <c r="AA38">
        <f t="shared" si="14"/>
        <v>-3.9220713153281267E-2</v>
      </c>
      <c r="AB38">
        <f t="shared" si="7"/>
        <v>-6.6846117276679271</v>
      </c>
      <c r="AC38">
        <f t="shared" si="8"/>
        <v>3.5071090047393373E-2</v>
      </c>
      <c r="AE38" s="10" t="s">
        <v>33</v>
      </c>
      <c r="AF38" s="10">
        <v>1</v>
      </c>
      <c r="AG38" s="10"/>
      <c r="AH38" s="10"/>
      <c r="AN38" s="6">
        <v>42247</v>
      </c>
      <c r="AO38">
        <v>6.563716363997904E-2</v>
      </c>
      <c r="AP38">
        <v>1.7566323717899065E-2</v>
      </c>
      <c r="AQ38">
        <v>-3.9220713153281267E-2</v>
      </c>
      <c r="AT38" t="s">
        <v>47</v>
      </c>
      <c r="BS38" s="6">
        <v>42359</v>
      </c>
      <c r="BT38">
        <v>-1.7348638334612976E-2</v>
      </c>
      <c r="BU38">
        <v>-1.2837146760680719E-2</v>
      </c>
      <c r="BV38">
        <v>2.2272635609123004E-2</v>
      </c>
      <c r="BX38" t="s">
        <v>48</v>
      </c>
      <c r="BY38">
        <f>BZ20-_xlfn.T.INV.2T(BY36,BZ32-1)*BZ21/SQRT(BZ32)</f>
        <v>2.9304812212878339E-4</v>
      </c>
      <c r="CA38">
        <f>CB20-_xlfn.T.INV.2T(CA36,CB32-1)*CB21/SQRT(BZ32)</f>
        <v>3.8292271773756849E-4</v>
      </c>
      <c r="CC38">
        <f>CD20-_xlfn.T.INV.2T(CC36,CD32-1)*CD21/SQRT(BZ32)</f>
        <v>-3.8708323271115586E-3</v>
      </c>
    </row>
    <row r="39" spans="1:81" x14ac:dyDescent="0.3">
      <c r="A39" s="5" t="s">
        <v>9</v>
      </c>
      <c r="B39" s="6">
        <v>42254</v>
      </c>
      <c r="C39" s="7">
        <v>459</v>
      </c>
      <c r="D39" s="8">
        <v>76200</v>
      </c>
      <c r="E39" s="3">
        <f t="shared" si="9"/>
        <v>0.08</v>
      </c>
      <c r="F39" s="4">
        <f t="shared" si="10"/>
        <v>11.241116741674738</v>
      </c>
      <c r="G39" s="4">
        <f t="shared" si="11"/>
        <v>7.6961041136128394E-2</v>
      </c>
      <c r="H39" s="5">
        <f t="shared" si="0"/>
        <v>6.1290502100605453</v>
      </c>
      <c r="I39" s="9">
        <f t="shared" si="1"/>
        <v>0.57710280373831779</v>
      </c>
      <c r="J39" s="7"/>
      <c r="K39" s="5" t="s">
        <v>8</v>
      </c>
      <c r="L39" s="6">
        <v>42254</v>
      </c>
      <c r="M39" s="7">
        <v>3.96</v>
      </c>
      <c r="N39" s="8">
        <v>402300</v>
      </c>
      <c r="O39">
        <f t="shared" si="2"/>
        <v>-1.4925373134328263E-2</v>
      </c>
      <c r="P39">
        <f t="shared" si="3"/>
        <v>12.904953357937879</v>
      </c>
      <c r="Q39">
        <f t="shared" si="12"/>
        <v>-1.5037877364540446E-2</v>
      </c>
      <c r="R39">
        <f t="shared" si="4"/>
        <v>1.3762440252663892</v>
      </c>
      <c r="S39">
        <f t="shared" si="5"/>
        <v>0.54681647940074907</v>
      </c>
      <c r="U39" s="5" t="s">
        <v>4</v>
      </c>
      <c r="V39" s="6">
        <v>42254</v>
      </c>
      <c r="W39" s="7">
        <v>1.25E-3</v>
      </c>
      <c r="X39" s="8">
        <v>357000000</v>
      </c>
      <c r="Y39" s="3">
        <f t="shared" si="6"/>
        <v>0</v>
      </c>
      <c r="Z39" s="4">
        <f t="shared" si="13"/>
        <v>19.693246339743911</v>
      </c>
      <c r="AA39">
        <f t="shared" si="14"/>
        <v>0</v>
      </c>
      <c r="AB39">
        <f t="shared" si="7"/>
        <v>-6.6846117276679271</v>
      </c>
      <c r="AC39">
        <f t="shared" si="8"/>
        <v>3.5071090047393373E-2</v>
      </c>
      <c r="AE39" s="10" t="s">
        <v>37</v>
      </c>
      <c r="AF39" s="10">
        <v>0.24092912099413433</v>
      </c>
      <c r="AG39" s="10">
        <v>1</v>
      </c>
      <c r="AH39" s="10"/>
      <c r="AN39" s="6">
        <v>42254</v>
      </c>
      <c r="AP39">
        <v>-1.5037877364540446E-2</v>
      </c>
      <c r="AQ39">
        <v>0</v>
      </c>
      <c r="AS39" t="s">
        <v>48</v>
      </c>
      <c r="AT39">
        <f>AU21-_xlfn.T.INV.2T(AT37,AU33-1)*AU22</f>
        <v>-6.695136240613883E-3</v>
      </c>
      <c r="AV39">
        <f>AW21-_xlfn.T.INV.2T(AV37,AW33-1)*AW22</f>
        <v>-6.7244159411628222E-3</v>
      </c>
      <c r="AX39">
        <f>AY21-_xlfn.T.INV.2T(AX37,AY33-1)*AY22</f>
        <v>-1.0274124900545713E-2</v>
      </c>
      <c r="BS39" s="6">
        <v>42366</v>
      </c>
      <c r="BT39">
        <v>4.9875415110389679E-3</v>
      </c>
      <c r="BU39">
        <v>3.3039854078200093E-2</v>
      </c>
      <c r="BV39">
        <v>2.6088436084297874E-2</v>
      </c>
      <c r="BX39" t="s">
        <v>49</v>
      </c>
      <c r="BY39">
        <f>BZ20+_xlfn.T.INV.2T(BY36,BZ32-1)*BZ21/SQRT(BZ32)</f>
        <v>1.101382998243818E-3</v>
      </c>
      <c r="CA39">
        <f>CB20+_xlfn.T.INV.2T(CA36,CB32-1)*CB21/SQRT(BZ32)</f>
        <v>1.1741987278274199E-3</v>
      </c>
      <c r="CC39">
        <f>CD20+_xlfn.T.INV.2T(CC36,CD32-1)*CD21/SQRT(BZ32)</f>
        <v>-3.1981506527584734E-3</v>
      </c>
    </row>
    <row r="40" spans="1:81" ht="15" thickBot="1" x14ac:dyDescent="0.35">
      <c r="A40" s="5" t="s">
        <v>9</v>
      </c>
      <c r="B40" s="6">
        <v>42261</v>
      </c>
      <c r="C40" s="7">
        <v>491</v>
      </c>
      <c r="D40" s="8">
        <v>181180</v>
      </c>
      <c r="E40" s="3">
        <f t="shared" si="9"/>
        <v>6.9716775599128547E-2</v>
      </c>
      <c r="F40" s="4">
        <f t="shared" si="10"/>
        <v>12.107246291223278</v>
      </c>
      <c r="G40" s="4">
        <f t="shared" si="11"/>
        <v>6.7393917733975475E-2</v>
      </c>
      <c r="H40" s="5">
        <f t="shared" si="0"/>
        <v>6.1964441277945204</v>
      </c>
      <c r="I40" s="9">
        <f t="shared" si="1"/>
        <v>0.65186915887850472</v>
      </c>
      <c r="J40" s="7"/>
      <c r="K40" s="5" t="s">
        <v>8</v>
      </c>
      <c r="L40" s="6">
        <v>42261</v>
      </c>
      <c r="M40" s="7">
        <v>3.99</v>
      </c>
      <c r="N40" s="8">
        <v>214800</v>
      </c>
      <c r="O40">
        <f t="shared" si="2"/>
        <v>7.5757575757576384E-3</v>
      </c>
      <c r="P40">
        <f t="shared" si="3"/>
        <v>12.277462641616847</v>
      </c>
      <c r="Q40">
        <f t="shared" si="12"/>
        <v>7.5472056353829038E-3</v>
      </c>
      <c r="R40">
        <f t="shared" si="4"/>
        <v>1.3837912309017721</v>
      </c>
      <c r="S40">
        <f t="shared" si="5"/>
        <v>0.55805243445692898</v>
      </c>
      <c r="U40" s="5" t="s">
        <v>4</v>
      </c>
      <c r="V40" s="6">
        <v>42261</v>
      </c>
      <c r="W40" s="7">
        <v>1.2849999999999999E-3</v>
      </c>
      <c r="X40" s="8">
        <v>65000000</v>
      </c>
      <c r="Y40" s="3">
        <f t="shared" si="6"/>
        <v>2.79999999999999E-2</v>
      </c>
      <c r="Z40" s="4">
        <f t="shared" si="13"/>
        <v>17.98989782785991</v>
      </c>
      <c r="AA40">
        <f t="shared" si="14"/>
        <v>2.7615167032973172E-2</v>
      </c>
      <c r="AB40">
        <f t="shared" si="7"/>
        <v>-6.6569965606349539</v>
      </c>
      <c r="AC40">
        <f t="shared" si="8"/>
        <v>4.1706161137440745E-2</v>
      </c>
      <c r="AE40" s="11" t="s">
        <v>4</v>
      </c>
      <c r="AF40" s="11">
        <v>0.20347302394991798</v>
      </c>
      <c r="AG40" s="11">
        <v>0.18813037684910086</v>
      </c>
      <c r="AH40" s="11">
        <v>1</v>
      </c>
      <c r="AN40" s="6">
        <v>42261</v>
      </c>
      <c r="AO40">
        <v>6.7393917733975475E-2</v>
      </c>
      <c r="AP40">
        <v>7.5472056353829038E-3</v>
      </c>
      <c r="AQ40">
        <v>2.7615167032973172E-2</v>
      </c>
      <c r="AS40" t="s">
        <v>49</v>
      </c>
      <c r="AT40">
        <f>AU21+_xlfn.T.INV.2T(AT37,AU33-1)*AU22</f>
        <v>4.0309755848077387E-3</v>
      </c>
      <c r="AV40">
        <f>AW21+_xlfn.T.INV.2T(AV37,AW33-1)*AW22</f>
        <v>4.1448460897831919E-3</v>
      </c>
      <c r="AX40">
        <f>AY21+_xlfn.T.INV.2T(AX37,AY33-1)*AY22</f>
        <v>-9.2331515932247889E-4</v>
      </c>
      <c r="BS40" s="6">
        <v>42387</v>
      </c>
      <c r="BT40">
        <v>7.0558225315588544E-2</v>
      </c>
      <c r="BU40">
        <v>3.8515672080615404E-2</v>
      </c>
      <c r="BV40">
        <v>-1.373019281190202E-2</v>
      </c>
    </row>
    <row r="41" spans="1:81" x14ac:dyDescent="0.3">
      <c r="A41" s="5" t="s">
        <v>9</v>
      </c>
      <c r="B41" s="6">
        <v>42268</v>
      </c>
      <c r="C41" s="7">
        <v>419</v>
      </c>
      <c r="D41" s="8">
        <v>52280</v>
      </c>
      <c r="E41" s="3">
        <f t="shared" si="9"/>
        <v>-0.14663951120162932</v>
      </c>
      <c r="F41" s="4">
        <f t="shared" si="10"/>
        <v>10.864369167738158</v>
      </c>
      <c r="G41" s="4">
        <f t="shared" si="11"/>
        <v>-0.15857320787238285</v>
      </c>
      <c r="H41" s="5">
        <f t="shared" si="0"/>
        <v>6.0378709199221374</v>
      </c>
      <c r="I41" s="9">
        <f t="shared" si="1"/>
        <v>0.48364485981308414</v>
      </c>
      <c r="J41" s="7"/>
      <c r="K41" s="5" t="s">
        <v>8</v>
      </c>
      <c r="L41" s="6">
        <v>42268</v>
      </c>
      <c r="M41" s="7">
        <v>3.65</v>
      </c>
      <c r="N41" s="8">
        <v>826700</v>
      </c>
      <c r="O41">
        <f t="shared" si="2"/>
        <v>-8.5213032581453699E-2</v>
      </c>
      <c r="P41">
        <f t="shared" si="3"/>
        <v>13.625197151240767</v>
      </c>
      <c r="Q41">
        <f t="shared" si="12"/>
        <v>-8.9064063307372071E-2</v>
      </c>
      <c r="R41">
        <f t="shared" si="4"/>
        <v>1.2947271675944001</v>
      </c>
      <c r="S41">
        <f t="shared" si="5"/>
        <v>0.43071161048689138</v>
      </c>
      <c r="U41" s="5" t="s">
        <v>4</v>
      </c>
      <c r="V41" s="6">
        <v>42268</v>
      </c>
      <c r="W41" s="7">
        <v>1.25E-3</v>
      </c>
      <c r="X41" s="8">
        <v>97000000</v>
      </c>
      <c r="Y41" s="3">
        <f t="shared" si="6"/>
        <v>-2.7237354085603016E-2</v>
      </c>
      <c r="Z41" s="4">
        <f t="shared" si="13"/>
        <v>18.390221536467656</v>
      </c>
      <c r="AA41">
        <f t="shared" si="14"/>
        <v>-2.7615167032973266E-2</v>
      </c>
      <c r="AB41">
        <f t="shared" si="7"/>
        <v>-6.6846117276679271</v>
      </c>
      <c r="AC41">
        <f t="shared" si="8"/>
        <v>3.5071090047393373E-2</v>
      </c>
      <c r="AN41" s="6">
        <v>42268</v>
      </c>
      <c r="AQ41">
        <v>-2.7615167032973266E-2</v>
      </c>
      <c r="BS41" s="6">
        <v>42394</v>
      </c>
      <c r="BT41">
        <v>2.8778964550043327E-2</v>
      </c>
      <c r="BU41">
        <v>0</v>
      </c>
      <c r="BV41">
        <v>1.3730192811902037E-2</v>
      </c>
    </row>
    <row r="42" spans="1:81" ht="15" thickBot="1" x14ac:dyDescent="0.35">
      <c r="A42" s="5" t="s">
        <v>9</v>
      </c>
      <c r="B42" s="6">
        <v>42275</v>
      </c>
      <c r="C42" s="7">
        <v>437</v>
      </c>
      <c r="D42" s="8">
        <v>23610</v>
      </c>
      <c r="E42" s="3">
        <f t="shared" si="9"/>
        <v>4.2959427207637228E-2</v>
      </c>
      <c r="F42" s="4">
        <f t="shared" si="10"/>
        <v>10.069425630079559</v>
      </c>
      <c r="G42" s="4">
        <f t="shared" si="11"/>
        <v>4.2062275173452422E-2</v>
      </c>
      <c r="H42" s="5">
        <f t="shared" si="0"/>
        <v>6.0799331950955899</v>
      </c>
      <c r="I42" s="9">
        <f t="shared" si="1"/>
        <v>0.52570093457943923</v>
      </c>
      <c r="J42" s="7"/>
      <c r="K42" s="5" t="s">
        <v>8</v>
      </c>
      <c r="L42" s="6">
        <v>42275</v>
      </c>
      <c r="M42" s="7">
        <v>3.58</v>
      </c>
      <c r="N42" s="8">
        <v>466800</v>
      </c>
      <c r="O42">
        <f t="shared" si="2"/>
        <v>-1.9178082191780778E-2</v>
      </c>
      <c r="P42">
        <f t="shared" si="3"/>
        <v>13.053656179394538</v>
      </c>
      <c r="Q42">
        <f t="shared" si="12"/>
        <v>-1.9364367181791117E-2</v>
      </c>
      <c r="R42">
        <f t="shared" si="4"/>
        <v>1.275362800412609</v>
      </c>
      <c r="S42">
        <f t="shared" si="5"/>
        <v>0.40449438202247195</v>
      </c>
      <c r="U42" s="5" t="s">
        <v>4</v>
      </c>
      <c r="V42" s="6">
        <v>42275</v>
      </c>
      <c r="W42" s="7">
        <v>1.25E-3</v>
      </c>
      <c r="X42" s="8">
        <v>187000000</v>
      </c>
      <c r="Y42" s="3">
        <f t="shared" si="6"/>
        <v>0</v>
      </c>
      <c r="Z42" s="4">
        <f t="shared" si="13"/>
        <v>19.046619174818861</v>
      </c>
      <c r="AA42">
        <f t="shared" si="14"/>
        <v>0</v>
      </c>
      <c r="AB42">
        <f t="shared" si="7"/>
        <v>-6.6846117276679271</v>
      </c>
      <c r="AC42">
        <f t="shared" si="8"/>
        <v>3.5071090047393373E-2</v>
      </c>
      <c r="AE42" t="s">
        <v>35</v>
      </c>
      <c r="AN42" s="6">
        <v>42275</v>
      </c>
      <c r="AO42">
        <v>4.2062275173452422E-2</v>
      </c>
      <c r="AP42">
        <v>-1.9364367181791117E-2</v>
      </c>
      <c r="AQ42">
        <v>0</v>
      </c>
      <c r="BS42" s="6">
        <v>42401</v>
      </c>
      <c r="BT42">
        <v>-4.1019019444545272E-2</v>
      </c>
      <c r="BU42">
        <v>2.7330893716971266E-2</v>
      </c>
      <c r="BV42">
        <v>9.0498355199178562E-3</v>
      </c>
    </row>
    <row r="43" spans="1:81" x14ac:dyDescent="0.3">
      <c r="A43" s="5" t="s">
        <v>9</v>
      </c>
      <c r="B43" s="6">
        <v>42282</v>
      </c>
      <c r="C43" s="7">
        <v>439</v>
      </c>
      <c r="D43" s="8">
        <v>25330</v>
      </c>
      <c r="E43" s="3">
        <f t="shared" si="9"/>
        <v>4.5766590389016018E-3</v>
      </c>
      <c r="F43" s="4">
        <f t="shared" si="10"/>
        <v>10.13974474299572</v>
      </c>
      <c r="G43" s="4">
        <f t="shared" si="11"/>
        <v>4.5662179795811844E-3</v>
      </c>
      <c r="H43" s="5">
        <f t="shared" si="0"/>
        <v>6.0844994130751715</v>
      </c>
      <c r="I43" s="9">
        <f t="shared" si="1"/>
        <v>0.53037383177570097</v>
      </c>
      <c r="J43" s="7"/>
      <c r="K43" s="5" t="s">
        <v>8</v>
      </c>
      <c r="L43" s="6">
        <v>42282</v>
      </c>
      <c r="M43" s="7">
        <v>3.76</v>
      </c>
      <c r="N43" s="8">
        <v>560700</v>
      </c>
      <c r="O43">
        <f t="shared" si="2"/>
        <v>5.0279329608938467E-2</v>
      </c>
      <c r="P43">
        <f t="shared" si="3"/>
        <v>13.236941282111763</v>
      </c>
      <c r="Q43">
        <f t="shared" si="12"/>
        <v>4.9056156989194209E-2</v>
      </c>
      <c r="R43">
        <f t="shared" si="4"/>
        <v>1.324418957401803</v>
      </c>
      <c r="S43">
        <f t="shared" si="5"/>
        <v>0.47191011235955049</v>
      </c>
      <c r="U43" s="5" t="s">
        <v>4</v>
      </c>
      <c r="V43" s="6">
        <v>42282</v>
      </c>
      <c r="W43" s="7">
        <v>1.245E-3</v>
      </c>
      <c r="X43" s="8">
        <v>48000000</v>
      </c>
      <c r="Y43" s="3">
        <f t="shared" si="6"/>
        <v>-4.0000000000000105E-3</v>
      </c>
      <c r="Z43" s="4">
        <f t="shared" si="13"/>
        <v>17.686711568872166</v>
      </c>
      <c r="AA43">
        <f t="shared" si="14"/>
        <v>-4.0080213975388218E-3</v>
      </c>
      <c r="AB43">
        <f t="shared" si="7"/>
        <v>-6.6886197490654657</v>
      </c>
      <c r="AC43">
        <f t="shared" si="8"/>
        <v>3.4123222748815171E-2</v>
      </c>
      <c r="AE43" s="12"/>
      <c r="AF43" s="12" t="s">
        <v>33</v>
      </c>
      <c r="AG43" s="12" t="s">
        <v>37</v>
      </c>
      <c r="AH43" s="12" t="s">
        <v>4</v>
      </c>
      <c r="AN43" s="6">
        <v>42282</v>
      </c>
      <c r="AO43">
        <v>4.5662179795811844E-3</v>
      </c>
      <c r="AP43">
        <v>4.9056156989194209E-2</v>
      </c>
      <c r="AQ43">
        <v>-4.0080213975388218E-3</v>
      </c>
      <c r="BS43" s="6">
        <v>42408</v>
      </c>
      <c r="BT43">
        <v>4.9140148024291626E-3</v>
      </c>
      <c r="BU43">
        <v>-9.8522964430115944E-3</v>
      </c>
      <c r="BV43">
        <v>-9.0498355199179273E-3</v>
      </c>
    </row>
    <row r="44" spans="1:81" x14ac:dyDescent="0.3">
      <c r="A44" s="5" t="s">
        <v>9</v>
      </c>
      <c r="B44" s="6">
        <v>42289</v>
      </c>
      <c r="C44" s="7">
        <v>436</v>
      </c>
      <c r="D44" s="8">
        <v>56530</v>
      </c>
      <c r="E44" s="3">
        <f t="shared" si="9"/>
        <v>-6.8337129840546698E-3</v>
      </c>
      <c r="F44" s="4">
        <f t="shared" si="10"/>
        <v>10.942526749669337</v>
      </c>
      <c r="G44" s="4">
        <f t="shared" si="11"/>
        <v>-6.8571697261370235E-3</v>
      </c>
      <c r="H44" s="5">
        <f t="shared" si="0"/>
        <v>6.0776422433490342</v>
      </c>
      <c r="I44" s="9">
        <f t="shared" si="1"/>
        <v>0.52336448598130836</v>
      </c>
      <c r="J44" s="7"/>
      <c r="K44" s="5" t="s">
        <v>8</v>
      </c>
      <c r="L44" s="6">
        <v>42289</v>
      </c>
      <c r="M44" s="7">
        <v>3.83</v>
      </c>
      <c r="N44" s="8">
        <v>539000</v>
      </c>
      <c r="O44">
        <f t="shared" si="2"/>
        <v>1.861702127659582E-2</v>
      </c>
      <c r="P44">
        <f t="shared" si="3"/>
        <v>13.197470849891134</v>
      </c>
      <c r="Q44">
        <f t="shared" si="12"/>
        <v>1.8445845790751651E-2</v>
      </c>
      <c r="R44">
        <f t="shared" si="4"/>
        <v>1.3428648031925547</v>
      </c>
      <c r="S44">
        <f t="shared" si="5"/>
        <v>0.49812734082397009</v>
      </c>
      <c r="U44" s="5" t="s">
        <v>4</v>
      </c>
      <c r="V44" s="6">
        <v>42289</v>
      </c>
      <c r="W44" s="7">
        <v>1.2849999999999999E-3</v>
      </c>
      <c r="X44" s="8">
        <v>127000000</v>
      </c>
      <c r="Y44" s="3">
        <f t="shared" si="6"/>
        <v>3.2128514056224806E-2</v>
      </c>
      <c r="Z44" s="4">
        <f t="shared" si="13"/>
        <v>18.659697644422867</v>
      </c>
      <c r="AA44">
        <f t="shared" si="14"/>
        <v>3.1623188430512143E-2</v>
      </c>
      <c r="AB44">
        <f t="shared" si="7"/>
        <v>-6.6569965606349539</v>
      </c>
      <c r="AC44">
        <f t="shared" si="8"/>
        <v>4.1706161137440745E-2</v>
      </c>
      <c r="AE44" s="10" t="s">
        <v>33</v>
      </c>
      <c r="AF44" s="10">
        <v>1</v>
      </c>
      <c r="AG44" s="10"/>
      <c r="AH44" s="10"/>
      <c r="AN44" s="6">
        <v>42289</v>
      </c>
      <c r="AO44">
        <v>-6.8571697261370235E-3</v>
      </c>
      <c r="AP44">
        <v>1.8445845790751651E-2</v>
      </c>
      <c r="AQ44">
        <v>3.1623188430512143E-2</v>
      </c>
      <c r="BS44" s="6">
        <v>42415</v>
      </c>
      <c r="BT44">
        <v>-2.985296314968116E-2</v>
      </c>
      <c r="BU44">
        <v>2.4721891453890728E-3</v>
      </c>
      <c r="BV44">
        <v>-1.8349138668196541E-2</v>
      </c>
    </row>
    <row r="45" spans="1:81" x14ac:dyDescent="0.3">
      <c r="A45" s="5" t="s">
        <v>9</v>
      </c>
      <c r="B45" s="6">
        <v>42296</v>
      </c>
      <c r="C45" s="7">
        <v>467</v>
      </c>
      <c r="D45" s="8">
        <v>51320</v>
      </c>
      <c r="E45" s="3">
        <f t="shared" si="9"/>
        <v>7.1100917431192664E-2</v>
      </c>
      <c r="F45" s="4">
        <f t="shared" si="10"/>
        <v>10.845835818729572</v>
      </c>
      <c r="G45" s="4">
        <f t="shared" si="11"/>
        <v>6.8687014319863057E-2</v>
      </c>
      <c r="H45" s="5">
        <f t="shared" si="0"/>
        <v>6.1463292576688975</v>
      </c>
      <c r="I45" s="9">
        <f t="shared" si="1"/>
        <v>0.59579439252336452</v>
      </c>
      <c r="J45" s="7"/>
      <c r="K45" s="5" t="s">
        <v>8</v>
      </c>
      <c r="L45" s="6">
        <v>42296</v>
      </c>
      <c r="M45" s="7">
        <v>3.77</v>
      </c>
      <c r="N45" s="8">
        <v>318800</v>
      </c>
      <c r="O45">
        <f t="shared" si="2"/>
        <v>-1.5665796344647532E-2</v>
      </c>
      <c r="P45">
        <f t="shared" si="3"/>
        <v>12.672319225898198</v>
      </c>
      <c r="Q45">
        <f t="shared" si="12"/>
        <v>-1.5789801732635195E-2</v>
      </c>
      <c r="R45">
        <f t="shared" si="4"/>
        <v>1.3270750014599193</v>
      </c>
      <c r="S45">
        <f t="shared" si="5"/>
        <v>0.47565543071161048</v>
      </c>
      <c r="U45" s="5" t="s">
        <v>4</v>
      </c>
      <c r="V45" s="6">
        <v>42296</v>
      </c>
      <c r="W45" s="7">
        <v>1.2999999999999999E-3</v>
      </c>
      <c r="X45" s="8">
        <v>450000000</v>
      </c>
      <c r="Y45" s="3">
        <f t="shared" si="6"/>
        <v>1.1673151750972794E-2</v>
      </c>
      <c r="Z45" s="4">
        <f t="shared" si="13"/>
        <v>19.924758140728638</v>
      </c>
      <c r="AA45">
        <f t="shared" si="14"/>
        <v>1.160554612030789E-2</v>
      </c>
      <c r="AB45">
        <f t="shared" si="7"/>
        <v>-6.6453910145146464</v>
      </c>
      <c r="AC45">
        <f t="shared" si="8"/>
        <v>4.4549763033175351E-2</v>
      </c>
      <c r="AE45" s="10" t="s">
        <v>37</v>
      </c>
      <c r="AF45" s="10">
        <v>-0.32416488840785268</v>
      </c>
      <c r="AG45" s="10">
        <v>1</v>
      </c>
      <c r="AH45" s="10"/>
      <c r="AN45" s="6">
        <v>42296</v>
      </c>
      <c r="AO45">
        <v>6.8687014319863057E-2</v>
      </c>
      <c r="AP45">
        <v>-1.5789801732635195E-2</v>
      </c>
      <c r="AQ45">
        <v>1.160554612030789E-2</v>
      </c>
      <c r="BS45" s="6">
        <v>42422</v>
      </c>
      <c r="BT45">
        <v>1.5037877364540502E-2</v>
      </c>
      <c r="BU45">
        <v>4.9261183360560026E-3</v>
      </c>
      <c r="BV45">
        <v>9.2166551049240476E-3</v>
      </c>
    </row>
    <row r="46" spans="1:81" ht="15" thickBot="1" x14ac:dyDescent="0.35">
      <c r="A46" s="5" t="s">
        <v>9</v>
      </c>
      <c r="B46" s="6">
        <v>42303</v>
      </c>
      <c r="C46" s="7">
        <v>452</v>
      </c>
      <c r="D46" s="8">
        <v>33430</v>
      </c>
      <c r="E46" s="3">
        <f t="shared" si="9"/>
        <v>-3.2119914346895075E-2</v>
      </c>
      <c r="F46" s="4">
        <f t="shared" si="10"/>
        <v>10.417208979414145</v>
      </c>
      <c r="G46" s="4">
        <f t="shared" si="11"/>
        <v>-3.2647077836666143E-2</v>
      </c>
      <c r="H46" s="5">
        <f t="shared" si="0"/>
        <v>6.1136821798322316</v>
      </c>
      <c r="I46" s="9">
        <f t="shared" si="1"/>
        <v>0.56074766355140182</v>
      </c>
      <c r="J46" s="7"/>
      <c r="K46" s="5" t="s">
        <v>8</v>
      </c>
      <c r="L46" s="6">
        <v>42303</v>
      </c>
      <c r="M46" s="7">
        <v>3.98</v>
      </c>
      <c r="N46" s="8">
        <v>653200</v>
      </c>
      <c r="O46">
        <f t="shared" si="2"/>
        <v>5.5702917771883277E-2</v>
      </c>
      <c r="P46">
        <f t="shared" si="3"/>
        <v>13.389638640078447</v>
      </c>
      <c r="Q46">
        <f t="shared" si="12"/>
        <v>5.4206817836426953E-2</v>
      </c>
      <c r="R46">
        <f t="shared" si="4"/>
        <v>1.3812818192963463</v>
      </c>
      <c r="S46">
        <f t="shared" si="5"/>
        <v>0.55430711610486894</v>
      </c>
      <c r="U46" s="5" t="s">
        <v>4</v>
      </c>
      <c r="V46" s="6">
        <v>42303</v>
      </c>
      <c r="W46" s="7">
        <v>1.24E-3</v>
      </c>
      <c r="X46" s="8">
        <v>754000000</v>
      </c>
      <c r="Y46" s="3">
        <f t="shared" si="6"/>
        <v>-4.6153846153846108E-2</v>
      </c>
      <c r="Z46" s="4">
        <f t="shared" si="13"/>
        <v>20.440902925972232</v>
      </c>
      <c r="AA46">
        <f t="shared" si="14"/>
        <v>-4.7252884850545497E-2</v>
      </c>
      <c r="AB46">
        <f t="shared" si="7"/>
        <v>-6.6926438993651916</v>
      </c>
      <c r="AC46">
        <f t="shared" si="8"/>
        <v>3.3175355450236969E-2</v>
      </c>
      <c r="AE46" s="11" t="s">
        <v>4</v>
      </c>
      <c r="AF46" s="11">
        <v>0.1524043559725041</v>
      </c>
      <c r="AG46" s="11">
        <v>-0.61229438470577313</v>
      </c>
      <c r="AH46" s="11">
        <v>1</v>
      </c>
      <c r="AN46" s="6">
        <v>42303</v>
      </c>
      <c r="AO46">
        <v>-3.2647077836666143E-2</v>
      </c>
      <c r="AP46">
        <v>5.4206817836426953E-2</v>
      </c>
      <c r="AQ46">
        <v>-4.7252884850545497E-2</v>
      </c>
      <c r="BS46" s="6">
        <v>42429</v>
      </c>
      <c r="BT46">
        <v>9.9010709827115368E-3</v>
      </c>
      <c r="BU46">
        <v>1.4634407518437777E-2</v>
      </c>
      <c r="BV46">
        <v>5.7922647732704509E-2</v>
      </c>
    </row>
    <row r="47" spans="1:81" x14ac:dyDescent="0.3">
      <c r="A47" s="5" t="s">
        <v>9</v>
      </c>
      <c r="B47" s="6">
        <v>42310</v>
      </c>
      <c r="C47" s="7">
        <v>444</v>
      </c>
      <c r="D47" s="8">
        <v>38670</v>
      </c>
      <c r="E47" s="3">
        <f t="shared" si="9"/>
        <v>-1.7699115044247787E-2</v>
      </c>
      <c r="F47" s="4">
        <f t="shared" si="10"/>
        <v>10.562819384601342</v>
      </c>
      <c r="G47" s="4">
        <f t="shared" si="11"/>
        <v>-1.7857617400006461E-2</v>
      </c>
      <c r="H47" s="5">
        <f t="shared" si="0"/>
        <v>6.0958245624322247</v>
      </c>
      <c r="I47" s="9">
        <f t="shared" si="1"/>
        <v>0.54205607476635509</v>
      </c>
      <c r="J47" s="7"/>
      <c r="K47" s="5" t="s">
        <v>8</v>
      </c>
      <c r="L47" s="6">
        <v>42310</v>
      </c>
      <c r="M47" s="7">
        <v>3.85</v>
      </c>
      <c r="N47" s="8">
        <v>968700</v>
      </c>
      <c r="O47">
        <f t="shared" si="2"/>
        <v>-3.2663316582914548E-2</v>
      </c>
      <c r="P47">
        <f t="shared" si="3"/>
        <v>13.783710245414476</v>
      </c>
      <c r="Q47">
        <f t="shared" si="12"/>
        <v>-3.3208670996653457E-2</v>
      </c>
      <c r="R47">
        <f t="shared" si="4"/>
        <v>1.3480731482996928</v>
      </c>
      <c r="S47">
        <f t="shared" si="5"/>
        <v>0.5056179775280899</v>
      </c>
      <c r="U47" s="5" t="s">
        <v>4</v>
      </c>
      <c r="V47" s="6">
        <v>42310</v>
      </c>
      <c r="W47" s="7">
        <v>1.24E-3</v>
      </c>
      <c r="X47" s="8">
        <v>512000000</v>
      </c>
      <c r="Y47" s="3">
        <f t="shared" si="6"/>
        <v>0</v>
      </c>
      <c r="Z47" s="4">
        <f t="shared" si="13"/>
        <v>20.05383518300378</v>
      </c>
      <c r="AA47">
        <f t="shared" si="14"/>
        <v>0</v>
      </c>
      <c r="AB47">
        <f t="shared" si="7"/>
        <v>-6.6926438993651916</v>
      </c>
      <c r="AC47">
        <f t="shared" si="8"/>
        <v>3.3175355450236969E-2</v>
      </c>
      <c r="AN47" s="6">
        <v>42310</v>
      </c>
      <c r="AO47">
        <v>-1.7857617400006461E-2</v>
      </c>
      <c r="AP47">
        <v>-3.3208670996653457E-2</v>
      </c>
      <c r="AQ47">
        <v>0</v>
      </c>
      <c r="BS47" s="6">
        <v>42443</v>
      </c>
      <c r="BT47">
        <v>1.2240054894502006E-2</v>
      </c>
      <c r="BU47">
        <v>-4.0364223855360232E-2</v>
      </c>
      <c r="BV47">
        <v>-1.2631746905900574E-2</v>
      </c>
    </row>
    <row r="48" spans="1:81" ht="15" thickBot="1" x14ac:dyDescent="0.35">
      <c r="A48" s="5" t="s">
        <v>9</v>
      </c>
      <c r="B48" s="6">
        <v>42317</v>
      </c>
      <c r="C48" s="7">
        <v>404</v>
      </c>
      <c r="D48" s="8">
        <v>39810</v>
      </c>
      <c r="E48" s="3">
        <f t="shared" si="9"/>
        <v>-9.0090090090090086E-2</v>
      </c>
      <c r="F48" s="4">
        <f t="shared" si="10"/>
        <v>10.591873415994362</v>
      </c>
      <c r="G48" s="4">
        <f t="shared" si="11"/>
        <v>-9.4409684471074645E-2</v>
      </c>
      <c r="H48" s="5">
        <f t="shared" si="0"/>
        <v>6.0014148779611505</v>
      </c>
      <c r="I48" s="9">
        <f t="shared" si="1"/>
        <v>0.44859813084112149</v>
      </c>
      <c r="J48" s="7"/>
      <c r="K48" s="5" t="s">
        <v>8</v>
      </c>
      <c r="L48" s="6">
        <v>42317</v>
      </c>
      <c r="M48" s="7">
        <v>3.99</v>
      </c>
      <c r="N48" s="8">
        <v>1218100</v>
      </c>
      <c r="O48">
        <f t="shared" si="2"/>
        <v>3.6363636363636397E-2</v>
      </c>
      <c r="P48">
        <f t="shared" si="3"/>
        <v>14.01280282568805</v>
      </c>
      <c r="Q48">
        <f t="shared" si="12"/>
        <v>3.5718082602079246E-2</v>
      </c>
      <c r="R48">
        <f t="shared" si="4"/>
        <v>1.3837912309017721</v>
      </c>
      <c r="S48">
        <f t="shared" si="5"/>
        <v>0.55805243445692898</v>
      </c>
      <c r="U48" s="5" t="s">
        <v>4</v>
      </c>
      <c r="V48" s="6">
        <v>42317</v>
      </c>
      <c r="W48" s="7">
        <v>1.16E-3</v>
      </c>
      <c r="X48" s="8">
        <v>573000000</v>
      </c>
      <c r="Y48" s="3">
        <f t="shared" si="6"/>
        <v>-6.4516129032258063E-2</v>
      </c>
      <c r="Z48" s="4">
        <f t="shared" si="13"/>
        <v>20.166396274679013</v>
      </c>
      <c r="AA48">
        <f t="shared" si="14"/>
        <v>-6.6691374498672157E-2</v>
      </c>
      <c r="AB48">
        <f t="shared" si="7"/>
        <v>-6.7593352738638641</v>
      </c>
      <c r="AC48">
        <f t="shared" si="8"/>
        <v>1.8009478672985788E-2</v>
      </c>
      <c r="AE48" t="s">
        <v>36</v>
      </c>
      <c r="AN48" s="6">
        <v>42317</v>
      </c>
      <c r="AP48">
        <v>3.5718082602079246E-2</v>
      </c>
      <c r="AQ48">
        <v>-6.6691374498672157E-2</v>
      </c>
      <c r="BS48" s="6">
        <v>42450</v>
      </c>
      <c r="BT48">
        <v>-7.3260400920728977E-3</v>
      </c>
      <c r="BU48">
        <v>2.2625399517978609E-2</v>
      </c>
      <c r="BV48">
        <v>2.096512846504487E-2</v>
      </c>
    </row>
    <row r="49" spans="1:74" x14ac:dyDescent="0.3">
      <c r="A49" s="5" t="s">
        <v>9</v>
      </c>
      <c r="B49" s="6">
        <v>42324</v>
      </c>
      <c r="C49" s="7">
        <v>425</v>
      </c>
      <c r="D49" s="8">
        <v>49550</v>
      </c>
      <c r="E49" s="3">
        <f t="shared" si="9"/>
        <v>5.1980198019801978E-2</v>
      </c>
      <c r="F49" s="4">
        <f t="shared" si="10"/>
        <v>10.810737539758135</v>
      </c>
      <c r="G49" s="4">
        <f t="shared" si="11"/>
        <v>5.0674290963266803E-2</v>
      </c>
      <c r="H49" s="5">
        <f t="shared" si="0"/>
        <v>6.0520891689244172</v>
      </c>
      <c r="I49" s="9">
        <f t="shared" si="1"/>
        <v>0.49766355140186919</v>
      </c>
      <c r="J49" s="7"/>
      <c r="K49" s="5" t="s">
        <v>8</v>
      </c>
      <c r="L49" s="6">
        <v>42324</v>
      </c>
      <c r="M49" s="7">
        <v>4.05</v>
      </c>
      <c r="N49" s="8">
        <v>1823500</v>
      </c>
      <c r="O49">
        <f t="shared" si="2"/>
        <v>1.5037593984962308E-2</v>
      </c>
      <c r="P49">
        <f t="shared" si="3"/>
        <v>14.416268289230873</v>
      </c>
      <c r="Q49">
        <f t="shared" si="12"/>
        <v>1.4925650216675574E-2</v>
      </c>
      <c r="R49">
        <f t="shared" si="4"/>
        <v>1.3987168811184478</v>
      </c>
      <c r="S49">
        <f t="shared" si="5"/>
        <v>0.58052434456928836</v>
      </c>
      <c r="U49" s="5" t="s">
        <v>4</v>
      </c>
      <c r="V49" s="6">
        <v>42324</v>
      </c>
      <c r="W49" s="7">
        <v>1.2849999999999999E-3</v>
      </c>
      <c r="X49" s="8">
        <v>2192000000</v>
      </c>
      <c r="Y49" s="3">
        <f t="shared" si="6"/>
        <v>0.10775862068965508</v>
      </c>
      <c r="Z49" s="4">
        <f t="shared" si="13"/>
        <v>21.508080206032179</v>
      </c>
      <c r="AA49">
        <f t="shared" si="14"/>
        <v>0.10233871322890971</v>
      </c>
      <c r="AB49">
        <f t="shared" si="7"/>
        <v>-6.6569965606349539</v>
      </c>
      <c r="AC49">
        <f t="shared" si="8"/>
        <v>4.1706161137440745E-2</v>
      </c>
      <c r="AE49" s="12"/>
      <c r="AF49" s="12" t="s">
        <v>33</v>
      </c>
      <c r="AG49" s="12" t="s">
        <v>37</v>
      </c>
      <c r="AH49" s="12" t="s">
        <v>4</v>
      </c>
      <c r="AN49" s="6">
        <v>42324</v>
      </c>
      <c r="AO49">
        <v>5.0674290963266803E-2</v>
      </c>
      <c r="AP49">
        <v>1.4925650216675574E-2</v>
      </c>
      <c r="BS49" s="6">
        <v>42478</v>
      </c>
      <c r="BT49">
        <v>1.0977058631150994E-2</v>
      </c>
      <c r="BU49">
        <v>-3.4338137580891569E-2</v>
      </c>
      <c r="BV49">
        <v>2.8170876966696439E-2</v>
      </c>
    </row>
    <row r="50" spans="1:74" x14ac:dyDescent="0.3">
      <c r="A50" s="5" t="s">
        <v>9</v>
      </c>
      <c r="B50" s="6">
        <v>42331</v>
      </c>
      <c r="C50" s="7">
        <v>425</v>
      </c>
      <c r="D50" s="8">
        <v>17140</v>
      </c>
      <c r="E50" s="3">
        <f t="shared" si="9"/>
        <v>0</v>
      </c>
      <c r="F50" s="4">
        <f t="shared" si="10"/>
        <v>9.7491701921517713</v>
      </c>
      <c r="G50" s="4">
        <f t="shared" si="11"/>
        <v>0</v>
      </c>
      <c r="H50" s="5">
        <f t="shared" si="0"/>
        <v>6.0520891689244172</v>
      </c>
      <c r="I50" s="9">
        <f t="shared" si="1"/>
        <v>0.49766355140186919</v>
      </c>
      <c r="J50" s="7"/>
      <c r="K50" s="5" t="s">
        <v>8</v>
      </c>
      <c r="L50" s="6">
        <v>42331</v>
      </c>
      <c r="M50" s="7">
        <v>3.9</v>
      </c>
      <c r="N50" s="8">
        <v>842200</v>
      </c>
      <c r="O50">
        <f t="shared" si="2"/>
        <v>-3.7037037037037014E-2</v>
      </c>
      <c r="P50">
        <f t="shared" si="3"/>
        <v>13.643772794709964</v>
      </c>
      <c r="Q50">
        <f t="shared" si="12"/>
        <v>-3.7740327982846968E-2</v>
      </c>
      <c r="R50">
        <f t="shared" si="4"/>
        <v>1.3609765531356006</v>
      </c>
      <c r="S50">
        <f t="shared" si="5"/>
        <v>0.52434456928838946</v>
      </c>
      <c r="U50" s="5" t="s">
        <v>4</v>
      </c>
      <c r="V50" s="6">
        <v>42331</v>
      </c>
      <c r="W50" s="7">
        <v>1.1349999999999999E-3</v>
      </c>
      <c r="X50" s="8">
        <v>3499000000</v>
      </c>
      <c r="Y50" s="3">
        <f t="shared" si="6"/>
        <v>-0.1167315175097276</v>
      </c>
      <c r="Z50" s="4">
        <f t="shared" si="13"/>
        <v>21.97574305033196</v>
      </c>
      <c r="AA50">
        <f t="shared" si="14"/>
        <v>-0.12412606741381715</v>
      </c>
      <c r="AB50">
        <f t="shared" si="7"/>
        <v>-6.7811226280487711</v>
      </c>
      <c r="AC50">
        <f t="shared" si="8"/>
        <v>1.327014218009478E-2</v>
      </c>
      <c r="AE50" s="10" t="s">
        <v>33</v>
      </c>
      <c r="AF50" s="10">
        <v>1</v>
      </c>
      <c r="AG50" s="10"/>
      <c r="AH50" s="10"/>
      <c r="AN50" s="6">
        <v>42331</v>
      </c>
      <c r="AO50">
        <v>0</v>
      </c>
      <c r="AP50">
        <v>-3.7740327982846968E-2</v>
      </c>
      <c r="BR50" s="9"/>
      <c r="BS50" s="6">
        <v>42485</v>
      </c>
      <c r="BT50">
        <v>-6.3083975426576885E-2</v>
      </c>
      <c r="BU50">
        <v>-2.6550232094120954E-2</v>
      </c>
      <c r="BV50">
        <v>-2.0040750883446153E-2</v>
      </c>
    </row>
    <row r="51" spans="1:74" x14ac:dyDescent="0.3">
      <c r="A51" s="5" t="s">
        <v>9</v>
      </c>
      <c r="B51" s="6">
        <v>42338</v>
      </c>
      <c r="C51" s="7">
        <v>426</v>
      </c>
      <c r="D51" s="8">
        <v>6360</v>
      </c>
      <c r="E51" s="3">
        <f t="shared" si="9"/>
        <v>2.352941176470588E-3</v>
      </c>
      <c r="F51" s="4">
        <f t="shared" si="10"/>
        <v>8.7577836563341673</v>
      </c>
      <c r="G51" s="4">
        <f t="shared" si="11"/>
        <v>2.350177344953673E-3</v>
      </c>
      <c r="H51" s="5">
        <f t="shared" si="0"/>
        <v>6.0544393462693709</v>
      </c>
      <c r="I51" s="9">
        <f t="shared" si="1"/>
        <v>0.5</v>
      </c>
      <c r="J51" s="7"/>
      <c r="K51" s="5" t="s">
        <v>8</v>
      </c>
      <c r="L51" s="6">
        <v>42338</v>
      </c>
      <c r="M51" s="7">
        <v>3.95</v>
      </c>
      <c r="N51" s="8">
        <v>520700</v>
      </c>
      <c r="O51">
        <f t="shared" si="2"/>
        <v>1.2820512820512889E-2</v>
      </c>
      <c r="P51">
        <f t="shared" si="3"/>
        <v>13.16292933915099</v>
      </c>
      <c r="Q51">
        <f t="shared" si="12"/>
        <v>1.2739025777429932E-2</v>
      </c>
      <c r="R51">
        <f t="shared" si="4"/>
        <v>1.3737155789130306</v>
      </c>
      <c r="S51">
        <f t="shared" si="5"/>
        <v>0.54307116104868924</v>
      </c>
      <c r="U51" s="5" t="s">
        <v>4</v>
      </c>
      <c r="V51" s="6">
        <v>42338</v>
      </c>
      <c r="W51" s="7">
        <v>1.1299999999999999E-3</v>
      </c>
      <c r="X51" s="8">
        <v>1635000000</v>
      </c>
      <c r="Y51" s="3">
        <f t="shared" si="6"/>
        <v>-4.4052863436123465E-3</v>
      </c>
      <c r="Z51" s="4">
        <f t="shared" si="13"/>
        <v>21.214908641295629</v>
      </c>
      <c r="AA51">
        <f t="shared" si="14"/>
        <v>-4.4150182091168312E-3</v>
      </c>
      <c r="AB51">
        <f t="shared" si="7"/>
        <v>-6.7855376462578878</v>
      </c>
      <c r="AC51">
        <f t="shared" si="8"/>
        <v>1.2322274881516578E-2</v>
      </c>
      <c r="AE51" s="10" t="s">
        <v>37</v>
      </c>
      <c r="AF51" s="10">
        <v>4.8887660178455174E-2</v>
      </c>
      <c r="AG51" s="10">
        <v>1</v>
      </c>
      <c r="AH51" s="10"/>
      <c r="AN51" s="6">
        <v>42338</v>
      </c>
      <c r="AO51">
        <v>2.350177344953673E-3</v>
      </c>
      <c r="AP51">
        <v>1.2739025777429932E-2</v>
      </c>
      <c r="AQ51">
        <v>-4.4150182091168312E-3</v>
      </c>
      <c r="BS51" s="6">
        <v>42499</v>
      </c>
      <c r="BT51">
        <v>4.6737477851689843E-2</v>
      </c>
      <c r="BU51">
        <v>3.7387532071620412E-2</v>
      </c>
      <c r="BV51">
        <v>1.7699577099400857E-2</v>
      </c>
    </row>
    <row r="52" spans="1:74" ht="15" thickBot="1" x14ac:dyDescent="0.35">
      <c r="A52" s="5" t="s">
        <v>9</v>
      </c>
      <c r="B52" s="6">
        <v>42345</v>
      </c>
      <c r="C52" s="7">
        <v>411</v>
      </c>
      <c r="D52" s="8">
        <v>26030</v>
      </c>
      <c r="E52" s="3">
        <f t="shared" si="9"/>
        <v>-3.5211267605633804E-2</v>
      </c>
      <c r="F52" s="4">
        <f t="shared" si="10"/>
        <v>10.167004997988611</v>
      </c>
      <c r="G52" s="4">
        <f t="shared" si="11"/>
        <v>-3.5846131773135767E-2</v>
      </c>
      <c r="H52" s="5">
        <f t="shared" si="0"/>
        <v>6.0185932144962342</v>
      </c>
      <c r="I52" s="9">
        <f t="shared" si="1"/>
        <v>0.46495327102803741</v>
      </c>
      <c r="J52" s="7"/>
      <c r="K52" s="5" t="s">
        <v>8</v>
      </c>
      <c r="L52" s="6">
        <v>42345</v>
      </c>
      <c r="M52" s="7">
        <v>3.81</v>
      </c>
      <c r="N52" s="8">
        <v>277900</v>
      </c>
      <c r="O52">
        <f t="shared" si="2"/>
        <v>-3.5443037974683574E-2</v>
      </c>
      <c r="P52">
        <f t="shared" si="3"/>
        <v>12.535016615730594</v>
      </c>
      <c r="Q52">
        <f t="shared" si="12"/>
        <v>-3.6086389774420982E-2</v>
      </c>
      <c r="R52">
        <f t="shared" si="4"/>
        <v>1.3376291891386096</v>
      </c>
      <c r="S52">
        <f t="shared" si="5"/>
        <v>0.49063670411985022</v>
      </c>
      <c r="U52" s="5" t="s">
        <v>4</v>
      </c>
      <c r="V52" s="6">
        <v>42345</v>
      </c>
      <c r="W52" s="7">
        <v>1.065E-3</v>
      </c>
      <c r="X52" s="8">
        <v>2643000000</v>
      </c>
      <c r="Y52" s="3">
        <f t="shared" si="6"/>
        <v>-5.7522123893805274E-2</v>
      </c>
      <c r="Z52" s="4">
        <f t="shared" si="13"/>
        <v>21.695180472568563</v>
      </c>
      <c r="AA52">
        <f t="shared" si="14"/>
        <v>-5.9242833562860739E-2</v>
      </c>
      <c r="AB52">
        <f t="shared" si="7"/>
        <v>-6.8447804798207486</v>
      </c>
      <c r="AC52">
        <f t="shared" si="8"/>
        <v>0</v>
      </c>
      <c r="AE52" s="11" t="s">
        <v>4</v>
      </c>
      <c r="AF52" s="11">
        <v>9.9241833036630506E-2</v>
      </c>
      <c r="AG52" s="11">
        <v>0.21163232592698411</v>
      </c>
      <c r="AH52" s="11">
        <v>1</v>
      </c>
      <c r="AN52" s="6">
        <v>42345</v>
      </c>
      <c r="AO52">
        <v>-3.5846131773135767E-2</v>
      </c>
      <c r="AP52">
        <v>-3.6086389774420982E-2</v>
      </c>
      <c r="AQ52">
        <v>-5.9242833562860739E-2</v>
      </c>
      <c r="BS52" s="6">
        <v>42506</v>
      </c>
      <c r="BT52">
        <v>6.8259650703998906E-3</v>
      </c>
      <c r="BU52">
        <v>-1.8519047767237527E-2</v>
      </c>
      <c r="BV52">
        <v>-5.037035938894955E-2</v>
      </c>
    </row>
    <row r="53" spans="1:74" x14ac:dyDescent="0.3">
      <c r="A53" s="5" t="s">
        <v>9</v>
      </c>
      <c r="B53" s="6">
        <v>42352</v>
      </c>
      <c r="C53" s="7">
        <v>407</v>
      </c>
      <c r="D53" s="8">
        <v>32230</v>
      </c>
      <c r="E53" s="3">
        <f t="shared" si="9"/>
        <v>-9.7323600973236012E-3</v>
      </c>
      <c r="F53" s="4">
        <f t="shared" si="10"/>
        <v>10.380652974809484</v>
      </c>
      <c r="G53" s="4">
        <f t="shared" si="11"/>
        <v>-9.7800290536396058E-3</v>
      </c>
      <c r="H53" s="5">
        <f t="shared" si="0"/>
        <v>6.0088131854425946</v>
      </c>
      <c r="I53" s="9">
        <f t="shared" si="1"/>
        <v>0.45560747663551404</v>
      </c>
      <c r="J53" s="7"/>
      <c r="K53" s="5" t="s">
        <v>8</v>
      </c>
      <c r="L53" s="6">
        <v>42352</v>
      </c>
      <c r="M53" s="7">
        <v>3.92</v>
      </c>
      <c r="N53" s="8">
        <v>633200</v>
      </c>
      <c r="O53">
        <f t="shared" si="2"/>
        <v>2.8871391076115454E-2</v>
      </c>
      <c r="P53">
        <f t="shared" si="3"/>
        <v>13.358541606988995</v>
      </c>
      <c r="Q53">
        <f t="shared" si="12"/>
        <v>2.8462464663761452E-2</v>
      </c>
      <c r="R53">
        <f t="shared" si="4"/>
        <v>1.3660916538023711</v>
      </c>
      <c r="S53">
        <f t="shared" si="5"/>
        <v>0.53183520599250933</v>
      </c>
      <c r="U53" s="5" t="s">
        <v>4</v>
      </c>
      <c r="V53" s="6">
        <v>42352</v>
      </c>
      <c r="W53" s="7">
        <v>1.1100000000000001E-3</v>
      </c>
      <c r="X53" s="8">
        <v>1414000000</v>
      </c>
      <c r="Y53" s="3">
        <f t="shared" si="6"/>
        <v>4.2253521126760674E-2</v>
      </c>
      <c r="Z53" s="4">
        <f t="shared" si="13"/>
        <v>21.069688404420791</v>
      </c>
      <c r="AA53">
        <f t="shared" si="14"/>
        <v>4.1385216162854489E-2</v>
      </c>
      <c r="AB53">
        <f t="shared" si="7"/>
        <v>-6.8033952636578938</v>
      </c>
      <c r="AC53">
        <f t="shared" si="8"/>
        <v>8.5308056872038136E-3</v>
      </c>
      <c r="AN53" s="6">
        <v>42352</v>
      </c>
      <c r="AO53">
        <v>-9.7800290536396058E-3</v>
      </c>
      <c r="AP53">
        <v>2.8462464663761452E-2</v>
      </c>
      <c r="AQ53">
        <v>4.1385216162854489E-2</v>
      </c>
      <c r="BS53" s="6">
        <v>42513</v>
      </c>
      <c r="BT53">
        <v>1.3513719166722855E-2</v>
      </c>
      <c r="BU53">
        <v>2.5376217493374535E-2</v>
      </c>
      <c r="BV53">
        <v>-1.1131840368844294E-2</v>
      </c>
    </row>
    <row r="54" spans="1:74" x14ac:dyDescent="0.3">
      <c r="A54" s="5" t="s">
        <v>9</v>
      </c>
      <c r="B54" s="6">
        <v>42359</v>
      </c>
      <c r="C54" s="7">
        <v>400</v>
      </c>
      <c r="D54" s="8">
        <v>36440</v>
      </c>
      <c r="E54" s="3">
        <f t="shared" si="9"/>
        <v>-1.7199017199017199E-2</v>
      </c>
      <c r="F54" s="4">
        <f t="shared" si="10"/>
        <v>10.503422351373894</v>
      </c>
      <c r="G54" s="4">
        <f t="shared" si="11"/>
        <v>-1.7348638334612976E-2</v>
      </c>
      <c r="H54" s="5">
        <f t="shared" si="0"/>
        <v>5.9914645471079817</v>
      </c>
      <c r="I54" s="9">
        <f t="shared" si="1"/>
        <v>0.43925233644859812</v>
      </c>
      <c r="J54" s="7"/>
      <c r="K54" s="5" t="s">
        <v>8</v>
      </c>
      <c r="L54" s="6">
        <v>42359</v>
      </c>
      <c r="M54" s="7">
        <v>3.87</v>
      </c>
      <c r="N54" s="8">
        <v>309700</v>
      </c>
      <c r="O54">
        <f t="shared" si="2"/>
        <v>-1.2755102040816282E-2</v>
      </c>
      <c r="P54">
        <f t="shared" si="3"/>
        <v>12.643359365961294</v>
      </c>
      <c r="Q54">
        <f t="shared" si="12"/>
        <v>-1.2837146760680719E-2</v>
      </c>
      <c r="R54">
        <f t="shared" si="4"/>
        <v>1.3532545070416904</v>
      </c>
      <c r="S54">
        <f t="shared" si="5"/>
        <v>0.51310861423220977</v>
      </c>
      <c r="U54" s="5" t="s">
        <v>4</v>
      </c>
      <c r="V54" s="6">
        <v>42359</v>
      </c>
      <c r="W54" s="7">
        <v>1.1349999999999999E-3</v>
      </c>
      <c r="X54" s="8">
        <v>846000000</v>
      </c>
      <c r="Y54" s="3">
        <f t="shared" si="6"/>
        <v>2.2522522522522383E-2</v>
      </c>
      <c r="Z54" s="4">
        <f t="shared" si="13"/>
        <v>20.556029917570498</v>
      </c>
      <c r="AA54">
        <f t="shared" si="14"/>
        <v>2.2272635609123004E-2</v>
      </c>
      <c r="AB54">
        <f t="shared" si="7"/>
        <v>-6.7811226280487711</v>
      </c>
      <c r="AC54">
        <f t="shared" si="8"/>
        <v>1.327014218009478E-2</v>
      </c>
      <c r="AN54" s="6">
        <v>42359</v>
      </c>
      <c r="AO54">
        <v>-1.7348638334612976E-2</v>
      </c>
      <c r="AP54">
        <v>-1.2837146760680719E-2</v>
      </c>
      <c r="AQ54">
        <v>2.2272635609123004E-2</v>
      </c>
      <c r="BS54" s="6">
        <v>42520</v>
      </c>
      <c r="BT54">
        <v>-2.0339684237122672E-2</v>
      </c>
      <c r="BU54">
        <v>-4.1866579392789892E-2</v>
      </c>
      <c r="BV54">
        <v>-3.0305349495329037E-2</v>
      </c>
    </row>
    <row r="55" spans="1:74" x14ac:dyDescent="0.3">
      <c r="A55" s="5" t="s">
        <v>9</v>
      </c>
      <c r="B55" s="6">
        <v>42366</v>
      </c>
      <c r="C55" s="7">
        <v>402</v>
      </c>
      <c r="D55" s="8">
        <v>7760</v>
      </c>
      <c r="E55" s="3">
        <f t="shared" si="9"/>
        <v>5.0000000000000001E-3</v>
      </c>
      <c r="F55" s="4">
        <f t="shared" si="10"/>
        <v>8.956737613177264</v>
      </c>
      <c r="G55" s="4">
        <f t="shared" si="11"/>
        <v>4.9875415110389679E-3</v>
      </c>
      <c r="H55" s="5">
        <f t="shared" si="0"/>
        <v>5.9964520886190211</v>
      </c>
      <c r="I55" s="9">
        <f t="shared" si="1"/>
        <v>0.44392523364485981</v>
      </c>
      <c r="J55" s="7"/>
      <c r="K55" s="5" t="s">
        <v>8</v>
      </c>
      <c r="L55" s="6">
        <v>42366</v>
      </c>
      <c r="M55" s="7">
        <v>4</v>
      </c>
      <c r="N55" s="8">
        <v>316000</v>
      </c>
      <c r="O55">
        <f t="shared" si="2"/>
        <v>3.3591731266149845E-2</v>
      </c>
      <c r="P55">
        <f t="shared" si="3"/>
        <v>12.66349749256905</v>
      </c>
      <c r="Q55">
        <f t="shared" si="12"/>
        <v>3.3039854078200093E-2</v>
      </c>
      <c r="R55">
        <f t="shared" si="4"/>
        <v>1.3862943611198906</v>
      </c>
      <c r="S55">
        <f t="shared" si="5"/>
        <v>0.5617977528089888</v>
      </c>
      <c r="U55" s="5" t="s">
        <v>4</v>
      </c>
      <c r="V55" s="6">
        <v>42366</v>
      </c>
      <c r="W55" s="7">
        <v>1.165E-3</v>
      </c>
      <c r="X55" s="8">
        <v>153000000</v>
      </c>
      <c r="Y55" s="3">
        <f t="shared" si="6"/>
        <v>2.6431718061674079E-2</v>
      </c>
      <c r="Z55" s="4">
        <f t="shared" si="13"/>
        <v>18.845948479356711</v>
      </c>
      <c r="AA55">
        <f t="shared" si="14"/>
        <v>2.6088436084297874E-2</v>
      </c>
      <c r="AB55">
        <f t="shared" si="7"/>
        <v>-6.755034191964473</v>
      </c>
      <c r="AC55">
        <f t="shared" si="8"/>
        <v>1.8957345971563989E-2</v>
      </c>
      <c r="AN55" s="6">
        <v>42366</v>
      </c>
      <c r="AO55">
        <v>4.9875415110389679E-3</v>
      </c>
      <c r="AP55">
        <v>3.3039854078200093E-2</v>
      </c>
      <c r="AQ55">
        <v>2.6088436084297874E-2</v>
      </c>
      <c r="BS55" s="6">
        <v>42527</v>
      </c>
      <c r="BT55">
        <v>3.8078508574504365E-2</v>
      </c>
      <c r="BU55">
        <v>1.8824085245635617E-2</v>
      </c>
      <c r="BV55">
        <v>-7.7220460939102778E-3</v>
      </c>
    </row>
    <row r="56" spans="1:74" x14ac:dyDescent="0.3">
      <c r="A56" s="5" t="s">
        <v>9</v>
      </c>
      <c r="B56" s="6">
        <v>42373</v>
      </c>
      <c r="C56" s="7">
        <v>399</v>
      </c>
      <c r="D56" s="8">
        <v>12120</v>
      </c>
      <c r="E56" s="3">
        <f t="shared" si="9"/>
        <v>-7.462686567164179E-3</v>
      </c>
      <c r="F56" s="4">
        <f t="shared" si="10"/>
        <v>9.4026122596233055</v>
      </c>
      <c r="G56" s="4">
        <f t="shared" si="11"/>
        <v>-7.4906717291576257E-3</v>
      </c>
      <c r="H56" s="5">
        <f t="shared" si="0"/>
        <v>5.9889614168898637</v>
      </c>
      <c r="I56" s="9">
        <f t="shared" si="1"/>
        <v>0.43691588785046731</v>
      </c>
      <c r="J56" s="7"/>
      <c r="K56" s="5" t="s">
        <v>8</v>
      </c>
      <c r="L56" s="6">
        <v>42373</v>
      </c>
      <c r="M56" s="7">
        <v>5.09</v>
      </c>
      <c r="N56" s="8">
        <v>6071300</v>
      </c>
      <c r="O56">
        <f t="shared" si="2"/>
        <v>0.27249999999999996</v>
      </c>
      <c r="P56">
        <f t="shared" si="3"/>
        <v>15.61908330814452</v>
      </c>
      <c r="Q56">
        <f t="shared" si="12"/>
        <v>0.24098346944254073</v>
      </c>
      <c r="R56">
        <f t="shared" si="4"/>
        <v>1.6272778305624314</v>
      </c>
      <c r="S56">
        <f t="shared" si="5"/>
        <v>0.97003745318352053</v>
      </c>
      <c r="U56" s="5" t="s">
        <v>4</v>
      </c>
      <c r="V56" s="6">
        <v>42373</v>
      </c>
      <c r="W56" s="7">
        <v>1.165E-3</v>
      </c>
      <c r="X56" s="8">
        <v>38000000</v>
      </c>
      <c r="Y56" s="3">
        <f t="shared" si="6"/>
        <v>0</v>
      </c>
      <c r="Z56" s="4">
        <f t="shared" si="13"/>
        <v>17.453096717690659</v>
      </c>
      <c r="AA56">
        <f t="shared" si="14"/>
        <v>0</v>
      </c>
      <c r="AB56">
        <f t="shared" si="7"/>
        <v>-6.755034191964473</v>
      </c>
      <c r="AC56">
        <f t="shared" si="8"/>
        <v>1.8957345971563989E-2</v>
      </c>
      <c r="AN56" s="6">
        <v>42373</v>
      </c>
      <c r="AO56">
        <v>-7.4906717291576257E-3</v>
      </c>
      <c r="AQ56">
        <v>0</v>
      </c>
      <c r="BS56" s="6">
        <v>42534</v>
      </c>
      <c r="BT56">
        <v>-5.6512210263342334E-2</v>
      </c>
      <c r="BU56">
        <v>6.9686693160934355E-3</v>
      </c>
      <c r="BV56">
        <v>-1.9570096194097112E-2</v>
      </c>
    </row>
    <row r="57" spans="1:74" x14ac:dyDescent="0.3">
      <c r="A57" s="5" t="s">
        <v>9</v>
      </c>
      <c r="B57" s="6">
        <v>42380</v>
      </c>
      <c r="C57" s="7">
        <v>383</v>
      </c>
      <c r="D57" s="8">
        <v>41190</v>
      </c>
      <c r="E57" s="3">
        <f t="shared" si="9"/>
        <v>-4.0100250626566414E-2</v>
      </c>
      <c r="F57" s="4">
        <f t="shared" si="10"/>
        <v>10.625950787430126</v>
      </c>
      <c r="G57" s="4">
        <f t="shared" si="11"/>
        <v>-4.0926427709217464E-2</v>
      </c>
      <c r="H57" s="5">
        <f t="shared" si="0"/>
        <v>5.9480349891806457</v>
      </c>
      <c r="I57" s="9">
        <f t="shared" si="1"/>
        <v>0.39953271028037385</v>
      </c>
      <c r="J57" s="7"/>
      <c r="K57" s="5" t="s">
        <v>8</v>
      </c>
      <c r="L57" s="6">
        <v>42380</v>
      </c>
      <c r="M57" s="7">
        <v>3.82</v>
      </c>
      <c r="N57" s="8">
        <v>21925400</v>
      </c>
      <c r="O57">
        <f t="shared" si="2"/>
        <v>-0.24950884086444008</v>
      </c>
      <c r="P57">
        <f t="shared" si="3"/>
        <v>16.903156340069785</v>
      </c>
      <c r="Q57">
        <f t="shared" si="12"/>
        <v>-0.28702740794394765</v>
      </c>
      <c r="R57">
        <f t="shared" si="4"/>
        <v>1.3402504226184837</v>
      </c>
      <c r="S57">
        <f t="shared" si="5"/>
        <v>0.49438202247191004</v>
      </c>
      <c r="U57" s="5" t="s">
        <v>4</v>
      </c>
      <c r="V57" s="6">
        <v>42380</v>
      </c>
      <c r="W57" s="7">
        <v>1.1000000000000001E-3</v>
      </c>
      <c r="X57" s="8">
        <v>145000000</v>
      </c>
      <c r="Y57" s="3">
        <f t="shared" si="6"/>
        <v>-5.5793991416308975E-2</v>
      </c>
      <c r="Z57" s="4">
        <f t="shared" si="13"/>
        <v>18.792244300384848</v>
      </c>
      <c r="AA57">
        <f t="shared" si="14"/>
        <v>-5.7410907213338927E-2</v>
      </c>
      <c r="AB57">
        <f t="shared" si="7"/>
        <v>-6.812445099177812</v>
      </c>
      <c r="AC57">
        <f t="shared" si="8"/>
        <v>6.6350710900474107E-3</v>
      </c>
      <c r="AN57" s="6">
        <v>42380</v>
      </c>
      <c r="AO57">
        <v>-4.0926427709217464E-2</v>
      </c>
      <c r="AQ57">
        <v>-5.7410907213338927E-2</v>
      </c>
      <c r="BS57" s="6">
        <v>42541</v>
      </c>
      <c r="BT57">
        <v>-1.4051753455650302E-2</v>
      </c>
      <c r="BU57">
        <v>-2.3174981403627014E-3</v>
      </c>
      <c r="BV57">
        <v>-5.6925936796009581E-2</v>
      </c>
    </row>
    <row r="58" spans="1:74" x14ac:dyDescent="0.3">
      <c r="A58" s="5" t="s">
        <v>9</v>
      </c>
      <c r="B58" s="6">
        <v>42387</v>
      </c>
      <c r="C58" s="7">
        <v>411</v>
      </c>
      <c r="D58" s="8">
        <v>56250</v>
      </c>
      <c r="E58" s="3">
        <f t="shared" si="9"/>
        <v>7.3107049608355096E-2</v>
      </c>
      <c r="F58" s="4">
        <f t="shared" si="10"/>
        <v>10.937561320066667</v>
      </c>
      <c r="G58" s="4">
        <f t="shared" si="11"/>
        <v>7.0558225315588544E-2</v>
      </c>
      <c r="H58" s="5">
        <f t="shared" si="0"/>
        <v>6.0185932144962342</v>
      </c>
      <c r="I58" s="9">
        <f t="shared" si="1"/>
        <v>0.46495327102803741</v>
      </c>
      <c r="J58" s="7"/>
      <c r="K58" s="5" t="s">
        <v>8</v>
      </c>
      <c r="L58" s="6">
        <v>42387</v>
      </c>
      <c r="M58" s="7">
        <v>3.97</v>
      </c>
      <c r="N58" s="8">
        <v>3059200</v>
      </c>
      <c r="O58">
        <f t="shared" si="2"/>
        <v>3.926701570680638E-2</v>
      </c>
      <c r="P58">
        <f t="shared" si="3"/>
        <v>14.933664001839219</v>
      </c>
      <c r="Q58">
        <f t="shared" si="12"/>
        <v>3.8515672080615404E-2</v>
      </c>
      <c r="R58">
        <f t="shared" si="4"/>
        <v>1.3787660946990992</v>
      </c>
      <c r="S58">
        <f t="shared" si="5"/>
        <v>0.55056179775280911</v>
      </c>
      <c r="U58" s="5" t="s">
        <v>4</v>
      </c>
      <c r="V58" s="6">
        <v>42387</v>
      </c>
      <c r="W58" s="7">
        <v>1.085E-3</v>
      </c>
      <c r="X58" s="8">
        <v>325000000</v>
      </c>
      <c r="Y58" s="3">
        <f t="shared" si="6"/>
        <v>-1.3636363636363672E-2</v>
      </c>
      <c r="Z58" s="4">
        <f t="shared" si="13"/>
        <v>19.599335740294013</v>
      </c>
      <c r="AA58">
        <f t="shared" si="14"/>
        <v>-1.373019281190202E-2</v>
      </c>
      <c r="AB58">
        <f t="shared" si="7"/>
        <v>-6.8261752919897143</v>
      </c>
      <c r="AC58">
        <f t="shared" si="8"/>
        <v>3.7914691943128059E-3</v>
      </c>
      <c r="AN58" s="6">
        <v>42387</v>
      </c>
      <c r="AO58">
        <v>7.0558225315588544E-2</v>
      </c>
      <c r="AP58">
        <v>3.8515672080615404E-2</v>
      </c>
      <c r="AQ58">
        <v>-1.373019281190202E-2</v>
      </c>
      <c r="BS58" s="6">
        <v>42548</v>
      </c>
      <c r="BT58">
        <v>2.1004272770531997E-2</v>
      </c>
      <c r="BU58">
        <v>0</v>
      </c>
      <c r="BV58">
        <v>2.0704673361690983E-2</v>
      </c>
    </row>
    <row r="59" spans="1:74" x14ac:dyDescent="0.3">
      <c r="A59" s="5" t="s">
        <v>9</v>
      </c>
      <c r="B59" s="6">
        <v>42394</v>
      </c>
      <c r="C59" s="7">
        <v>423</v>
      </c>
      <c r="D59" s="8">
        <v>39440</v>
      </c>
      <c r="E59" s="3">
        <f t="shared" si="9"/>
        <v>2.9197080291970802E-2</v>
      </c>
      <c r="F59" s="4">
        <f t="shared" si="10"/>
        <v>10.582535808716571</v>
      </c>
      <c r="G59" s="4">
        <f t="shared" si="11"/>
        <v>2.8778964550043327E-2</v>
      </c>
      <c r="H59" s="5">
        <f t="shared" si="0"/>
        <v>6.0473721790462776</v>
      </c>
      <c r="I59" s="9">
        <f t="shared" si="1"/>
        <v>0.4929906542056075</v>
      </c>
      <c r="J59" s="7"/>
      <c r="K59" s="5" t="s">
        <v>8</v>
      </c>
      <c r="L59" s="6">
        <v>42394</v>
      </c>
      <c r="M59" s="7">
        <v>3.97</v>
      </c>
      <c r="N59" s="8">
        <v>1636000</v>
      </c>
      <c r="O59">
        <f t="shared" si="2"/>
        <v>0</v>
      </c>
      <c r="P59">
        <f t="shared" si="3"/>
        <v>14.307764796144829</v>
      </c>
      <c r="Q59">
        <f t="shared" si="12"/>
        <v>0</v>
      </c>
      <c r="R59">
        <f t="shared" si="4"/>
        <v>1.3787660946990992</v>
      </c>
      <c r="S59">
        <f t="shared" si="5"/>
        <v>0.55056179775280911</v>
      </c>
      <c r="U59" s="5" t="s">
        <v>4</v>
      </c>
      <c r="V59" s="6">
        <v>42394</v>
      </c>
      <c r="W59" s="7">
        <v>1.1000000000000001E-3</v>
      </c>
      <c r="X59" s="8">
        <v>178000000</v>
      </c>
      <c r="Y59" s="3">
        <f t="shared" si="6"/>
        <v>1.3824884792626764E-2</v>
      </c>
      <c r="Z59" s="4">
        <f t="shared" si="13"/>
        <v>18.997294108256359</v>
      </c>
      <c r="AA59">
        <f t="shared" si="14"/>
        <v>1.3730192811902037E-2</v>
      </c>
      <c r="AB59">
        <f t="shared" si="7"/>
        <v>-6.812445099177812</v>
      </c>
      <c r="AC59">
        <f t="shared" si="8"/>
        <v>6.6350710900474107E-3</v>
      </c>
      <c r="AN59" s="6">
        <v>42394</v>
      </c>
      <c r="AO59">
        <v>2.8778964550043327E-2</v>
      </c>
      <c r="AP59">
        <v>0</v>
      </c>
      <c r="AQ59">
        <v>1.3730192811902037E-2</v>
      </c>
      <c r="BS59" s="6">
        <v>42555</v>
      </c>
      <c r="BT59">
        <v>9.1954670931003943E-3</v>
      </c>
      <c r="BU59">
        <v>2.317498140362704E-3</v>
      </c>
      <c r="BV59">
        <v>0</v>
      </c>
    </row>
    <row r="60" spans="1:74" x14ac:dyDescent="0.3">
      <c r="A60" s="5" t="s">
        <v>9</v>
      </c>
      <c r="B60" s="6">
        <v>42401</v>
      </c>
      <c r="C60" s="7">
        <v>406</v>
      </c>
      <c r="D60" s="8">
        <v>38910</v>
      </c>
      <c r="E60" s="3">
        <f t="shared" si="9"/>
        <v>-4.0189125295508277E-2</v>
      </c>
      <c r="F60" s="4">
        <f t="shared" si="10"/>
        <v>10.569006565978599</v>
      </c>
      <c r="G60" s="4">
        <f t="shared" si="11"/>
        <v>-4.1019019444545272E-2</v>
      </c>
      <c r="H60" s="5">
        <f t="shared" si="0"/>
        <v>6.0063531596017325</v>
      </c>
      <c r="I60" s="9">
        <f t="shared" si="1"/>
        <v>0.45327102803738317</v>
      </c>
      <c r="J60" s="7"/>
      <c r="K60" s="5" t="s">
        <v>8</v>
      </c>
      <c r="L60" s="6">
        <v>42401</v>
      </c>
      <c r="M60" s="7">
        <v>4.08</v>
      </c>
      <c r="N60" s="8">
        <v>542100</v>
      </c>
      <c r="O60">
        <f t="shared" si="2"/>
        <v>2.7707808564231707E-2</v>
      </c>
      <c r="P60">
        <f t="shared" si="3"/>
        <v>13.203205765248429</v>
      </c>
      <c r="Q60">
        <f t="shared" si="12"/>
        <v>2.7330893716971266E-2</v>
      </c>
      <c r="R60">
        <f t="shared" si="4"/>
        <v>1.4060969884160703</v>
      </c>
      <c r="S60">
        <f t="shared" si="5"/>
        <v>0.59176029962546817</v>
      </c>
      <c r="U60" s="5" t="s">
        <v>4</v>
      </c>
      <c r="V60" s="6">
        <v>42401</v>
      </c>
      <c r="W60" s="7">
        <v>1.1100000000000001E-3</v>
      </c>
      <c r="X60" s="8">
        <v>205000000</v>
      </c>
      <c r="Y60" s="3">
        <f t="shared" si="6"/>
        <v>9.0909090909091148E-3</v>
      </c>
      <c r="Z60" s="4">
        <f t="shared" si="13"/>
        <v>19.138520537102682</v>
      </c>
      <c r="AA60">
        <f t="shared" si="14"/>
        <v>9.0498355199178562E-3</v>
      </c>
      <c r="AB60">
        <f t="shared" si="7"/>
        <v>-6.8033952636578938</v>
      </c>
      <c r="AC60">
        <f t="shared" si="8"/>
        <v>8.5308056872038136E-3</v>
      </c>
      <c r="AN60" s="6">
        <v>42401</v>
      </c>
      <c r="AO60">
        <v>-4.1019019444545272E-2</v>
      </c>
      <c r="AP60">
        <v>2.7330893716971266E-2</v>
      </c>
      <c r="AQ60">
        <v>9.0498355199178562E-3</v>
      </c>
      <c r="BS60" s="6">
        <v>42562</v>
      </c>
      <c r="BT60">
        <v>6.8415318167167841E-3</v>
      </c>
      <c r="BU60">
        <v>-5.471043220130864E-2</v>
      </c>
      <c r="BV60">
        <v>1.6260520871780326E-2</v>
      </c>
    </row>
    <row r="61" spans="1:74" x14ac:dyDescent="0.3">
      <c r="A61" s="5" t="s">
        <v>9</v>
      </c>
      <c r="B61" s="6">
        <v>42408</v>
      </c>
      <c r="C61" s="7">
        <v>408</v>
      </c>
      <c r="D61" s="8">
        <v>35740</v>
      </c>
      <c r="E61" s="3">
        <f t="shared" si="9"/>
        <v>4.9261083743842365E-3</v>
      </c>
      <c r="F61" s="4">
        <f t="shared" si="10"/>
        <v>10.484025788713419</v>
      </c>
      <c r="G61" s="4">
        <f t="shared" si="11"/>
        <v>4.9140148024291626E-3</v>
      </c>
      <c r="H61" s="5">
        <f t="shared" si="0"/>
        <v>6.0112671744041615</v>
      </c>
      <c r="I61" s="9">
        <f t="shared" si="1"/>
        <v>0.45794392523364486</v>
      </c>
      <c r="J61" s="7"/>
      <c r="K61" s="5" t="s">
        <v>8</v>
      </c>
      <c r="L61" s="6">
        <v>42408</v>
      </c>
      <c r="M61" s="7">
        <v>4.04</v>
      </c>
      <c r="N61" s="8">
        <v>452000</v>
      </c>
      <c r="O61">
        <f t="shared" si="2"/>
        <v>-9.8039215686274595E-3</v>
      </c>
      <c r="P61">
        <f t="shared" si="3"/>
        <v>13.021437458814368</v>
      </c>
      <c r="Q61">
        <f t="shared" si="12"/>
        <v>-9.8522964430115944E-3</v>
      </c>
      <c r="R61">
        <f t="shared" si="4"/>
        <v>1.3962446919730587</v>
      </c>
      <c r="S61">
        <f t="shared" si="5"/>
        <v>0.57677902621722854</v>
      </c>
      <c r="U61" s="5" t="s">
        <v>4</v>
      </c>
      <c r="V61" s="6">
        <v>42408</v>
      </c>
      <c r="W61" s="7">
        <v>1.1000000000000001E-3</v>
      </c>
      <c r="X61" s="8">
        <v>346000000</v>
      </c>
      <c r="Y61" s="3">
        <f t="shared" si="6"/>
        <v>-9.0090090090090315E-3</v>
      </c>
      <c r="Z61" s="4">
        <f t="shared" si="13"/>
        <v>19.661949333021997</v>
      </c>
      <c r="AA61">
        <f t="shared" si="14"/>
        <v>-9.0498355199179273E-3</v>
      </c>
      <c r="AB61">
        <f t="shared" si="7"/>
        <v>-6.812445099177812</v>
      </c>
      <c r="AC61">
        <f t="shared" si="8"/>
        <v>6.6350710900474107E-3</v>
      </c>
      <c r="AN61" s="6">
        <v>42408</v>
      </c>
      <c r="AO61">
        <v>4.9140148024291626E-3</v>
      </c>
      <c r="AP61">
        <v>-9.8522964430115944E-3</v>
      </c>
      <c r="AQ61">
        <v>-9.0498355199179273E-3</v>
      </c>
      <c r="BS61" s="6">
        <v>42590</v>
      </c>
      <c r="BT61">
        <v>1.8018505502678212E-2</v>
      </c>
      <c r="BU61">
        <v>1.1587615172387829E-2</v>
      </c>
      <c r="BV61">
        <v>1.3658748931040044E-2</v>
      </c>
    </row>
    <row r="62" spans="1:74" x14ac:dyDescent="0.3">
      <c r="A62" s="5" t="s">
        <v>9</v>
      </c>
      <c r="B62" s="6">
        <v>42415</v>
      </c>
      <c r="C62" s="7">
        <v>396</v>
      </c>
      <c r="D62" s="8">
        <v>22020</v>
      </c>
      <c r="E62" s="3">
        <f t="shared" si="9"/>
        <v>-2.9411764705882353E-2</v>
      </c>
      <c r="F62" s="4">
        <f t="shared" si="10"/>
        <v>9.9997064102766711</v>
      </c>
      <c r="G62" s="4">
        <f t="shared" si="11"/>
        <v>-2.985296314968116E-2</v>
      </c>
      <c r="H62" s="5">
        <f t="shared" si="0"/>
        <v>5.9814142112544806</v>
      </c>
      <c r="I62" s="9">
        <f t="shared" si="1"/>
        <v>0.42990654205607476</v>
      </c>
      <c r="J62" s="7"/>
      <c r="K62" s="5" t="s">
        <v>8</v>
      </c>
      <c r="L62" s="6">
        <v>42415</v>
      </c>
      <c r="M62" s="7">
        <v>4.05</v>
      </c>
      <c r="N62" s="8">
        <v>646700</v>
      </c>
      <c r="O62">
        <f t="shared" si="2"/>
        <v>2.4752475247524224E-3</v>
      </c>
      <c r="P62">
        <f t="shared" si="3"/>
        <v>13.379637787434683</v>
      </c>
      <c r="Q62">
        <f t="shared" si="12"/>
        <v>2.4721891453890728E-3</v>
      </c>
      <c r="R62">
        <f t="shared" si="4"/>
        <v>1.3987168811184478</v>
      </c>
      <c r="S62">
        <f t="shared" si="5"/>
        <v>0.58052434456928836</v>
      </c>
      <c r="U62" s="5" t="s">
        <v>4</v>
      </c>
      <c r="V62" s="6">
        <v>42415</v>
      </c>
      <c r="W62" s="7">
        <v>1.08E-3</v>
      </c>
      <c r="X62" s="8">
        <v>192000000</v>
      </c>
      <c r="Y62" s="3">
        <f t="shared" si="6"/>
        <v>-1.818181818181823E-2</v>
      </c>
      <c r="Z62" s="4">
        <f t="shared" si="13"/>
        <v>19.073005929992057</v>
      </c>
      <c r="AA62">
        <f t="shared" si="14"/>
        <v>-1.8349138668196541E-2</v>
      </c>
      <c r="AB62">
        <f t="shared" si="7"/>
        <v>-6.8307942378460087</v>
      </c>
      <c r="AC62">
        <f t="shared" si="8"/>
        <v>2.8436018957346044E-3</v>
      </c>
      <c r="AN62" s="6">
        <v>42415</v>
      </c>
      <c r="AO62">
        <v>-2.985296314968116E-2</v>
      </c>
      <c r="AP62">
        <v>2.4721891453890728E-3</v>
      </c>
      <c r="AQ62">
        <v>-1.8349138668196541E-2</v>
      </c>
      <c r="BS62" s="6">
        <v>42597</v>
      </c>
      <c r="BT62">
        <v>-6.7189502487449808E-3</v>
      </c>
      <c r="BU62">
        <v>4.2847591382629245E-2</v>
      </c>
      <c r="BV62">
        <v>-1.1696039763191187E-2</v>
      </c>
    </row>
    <row r="63" spans="1:74" x14ac:dyDescent="0.3">
      <c r="A63" s="5" t="s">
        <v>9</v>
      </c>
      <c r="B63" s="6">
        <v>42422</v>
      </c>
      <c r="C63" s="7">
        <v>402</v>
      </c>
      <c r="D63" s="8">
        <v>13780</v>
      </c>
      <c r="E63" s="3">
        <f t="shared" si="9"/>
        <v>1.5151515151515152E-2</v>
      </c>
      <c r="F63" s="4">
        <f t="shared" si="10"/>
        <v>9.5309735445676491</v>
      </c>
      <c r="G63" s="4">
        <f t="shared" si="11"/>
        <v>1.5037877364540502E-2</v>
      </c>
      <c r="H63" s="5">
        <f t="shared" si="0"/>
        <v>5.9964520886190211</v>
      </c>
      <c r="I63" s="9">
        <f t="shared" si="1"/>
        <v>0.44392523364485981</v>
      </c>
      <c r="J63" s="7"/>
      <c r="K63" s="5" t="s">
        <v>8</v>
      </c>
      <c r="L63" s="6">
        <v>42422</v>
      </c>
      <c r="M63" s="7">
        <v>4.07</v>
      </c>
      <c r="N63" s="8">
        <v>236300</v>
      </c>
      <c r="O63">
        <f t="shared" si="2"/>
        <v>4.938271604938386E-3</v>
      </c>
      <c r="P63">
        <f t="shared" si="3"/>
        <v>12.372857463174999</v>
      </c>
      <c r="Q63">
        <f t="shared" si="12"/>
        <v>4.9261183360560026E-3</v>
      </c>
      <c r="R63">
        <f t="shared" si="4"/>
        <v>1.4036429994545037</v>
      </c>
      <c r="S63">
        <f t="shared" si="5"/>
        <v>0.58801498127340834</v>
      </c>
      <c r="U63" s="5" t="s">
        <v>4</v>
      </c>
      <c r="V63" s="6">
        <v>42422</v>
      </c>
      <c r="W63" s="7">
        <v>1.09E-3</v>
      </c>
      <c r="X63" s="8">
        <v>224000000</v>
      </c>
      <c r="Y63" s="3">
        <f t="shared" si="6"/>
        <v>9.259259259259283E-3</v>
      </c>
      <c r="Z63" s="4">
        <f t="shared" si="13"/>
        <v>19.227156609819314</v>
      </c>
      <c r="AA63">
        <f t="shared" si="14"/>
        <v>9.2166551049240476E-3</v>
      </c>
      <c r="AB63">
        <f t="shared" si="7"/>
        <v>-6.8215775827410843</v>
      </c>
      <c r="AC63">
        <f t="shared" si="8"/>
        <v>4.7393364928910078E-3</v>
      </c>
      <c r="AN63" s="6">
        <v>42422</v>
      </c>
      <c r="AO63">
        <v>1.5037877364540502E-2</v>
      </c>
      <c r="AP63">
        <v>4.9261183360560026E-3</v>
      </c>
      <c r="AQ63">
        <v>9.2166551049240476E-3</v>
      </c>
      <c r="BS63" s="6">
        <v>42604</v>
      </c>
      <c r="BT63">
        <v>2.8794901947944641E-2</v>
      </c>
      <c r="BU63">
        <v>5.3718607008422015E-2</v>
      </c>
      <c r="BV63">
        <v>-4.204823624349939E-2</v>
      </c>
    </row>
    <row r="64" spans="1:74" x14ac:dyDescent="0.3">
      <c r="A64" s="5" t="s">
        <v>9</v>
      </c>
      <c r="B64" s="6">
        <v>42429</v>
      </c>
      <c r="C64" s="7">
        <v>406</v>
      </c>
      <c r="D64" s="8">
        <v>18240</v>
      </c>
      <c r="E64" s="3">
        <f t="shared" si="9"/>
        <v>9.9502487562189053E-3</v>
      </c>
      <c r="F64" s="4">
        <f t="shared" si="10"/>
        <v>9.8113722636283232</v>
      </c>
      <c r="G64" s="4">
        <f t="shared" si="11"/>
        <v>9.9010709827115368E-3</v>
      </c>
      <c r="H64" s="5">
        <f t="shared" si="0"/>
        <v>6.0063531596017325</v>
      </c>
      <c r="I64" s="9">
        <f t="shared" si="1"/>
        <v>0.45327102803738317</v>
      </c>
      <c r="J64" s="7"/>
      <c r="K64" s="5" t="s">
        <v>8</v>
      </c>
      <c r="L64" s="6">
        <v>42429</v>
      </c>
      <c r="M64" s="7">
        <v>4.13</v>
      </c>
      <c r="N64" s="8">
        <v>522100</v>
      </c>
      <c r="O64">
        <f t="shared" si="2"/>
        <v>1.4742014742014645E-2</v>
      </c>
      <c r="P64">
        <f t="shared" si="3"/>
        <v>13.165614419398644</v>
      </c>
      <c r="Q64">
        <f t="shared" si="12"/>
        <v>1.4634407518437777E-2</v>
      </c>
      <c r="R64">
        <f t="shared" si="4"/>
        <v>1.4182774069729414</v>
      </c>
      <c r="S64">
        <f t="shared" si="5"/>
        <v>0.61048689138576773</v>
      </c>
      <c r="U64" s="5" t="s">
        <v>4</v>
      </c>
      <c r="V64" s="6">
        <v>42429</v>
      </c>
      <c r="W64" s="7">
        <v>1.155E-3</v>
      </c>
      <c r="X64" s="8">
        <v>733000000</v>
      </c>
      <c r="Y64" s="3">
        <f t="shared" si="6"/>
        <v>5.9633027522935735E-2</v>
      </c>
      <c r="Z64" s="4">
        <f t="shared" si="13"/>
        <v>20.412656259850927</v>
      </c>
      <c r="AA64">
        <f t="shared" si="14"/>
        <v>5.7922647732704509E-2</v>
      </c>
      <c r="AB64">
        <f t="shared" si="7"/>
        <v>-6.7636549350083799</v>
      </c>
      <c r="AC64">
        <f t="shared" si="8"/>
        <v>1.7061611374407586E-2</v>
      </c>
      <c r="AN64" s="6">
        <v>42429</v>
      </c>
      <c r="AO64">
        <v>9.9010709827115368E-3</v>
      </c>
      <c r="AP64">
        <v>1.4634407518437777E-2</v>
      </c>
      <c r="AQ64">
        <v>5.7922647732704509E-2</v>
      </c>
      <c r="BS64" s="6">
        <v>42611</v>
      </c>
      <c r="BT64">
        <v>4.4831413296730328E-2</v>
      </c>
      <c r="BU64">
        <v>-4.9313313540505603E-2</v>
      </c>
      <c r="BV64">
        <v>-1.0277582758240408E-2</v>
      </c>
    </row>
    <row r="65" spans="1:74" x14ac:dyDescent="0.3">
      <c r="A65" s="5" t="s">
        <v>9</v>
      </c>
      <c r="B65" s="6">
        <v>42436</v>
      </c>
      <c r="C65" s="7">
        <v>406</v>
      </c>
      <c r="D65" s="8">
        <v>6630</v>
      </c>
      <c r="E65" s="3">
        <f t="shared" si="9"/>
        <v>0</v>
      </c>
      <c r="F65" s="4">
        <f t="shared" si="10"/>
        <v>8.7993600831799075</v>
      </c>
      <c r="G65" s="4">
        <f t="shared" si="11"/>
        <v>0</v>
      </c>
      <c r="H65" s="5">
        <f t="shared" si="0"/>
        <v>6.0063531596017325</v>
      </c>
      <c r="I65" s="9">
        <f t="shared" si="1"/>
        <v>0.45327102803738317</v>
      </c>
      <c r="J65" s="7"/>
      <c r="K65" s="5" t="s">
        <v>8</v>
      </c>
      <c r="L65" s="6">
        <v>42436</v>
      </c>
      <c r="M65" s="7">
        <v>4.55</v>
      </c>
      <c r="N65" s="8">
        <v>2478000</v>
      </c>
      <c r="O65">
        <f t="shared" si="2"/>
        <v>0.10169491525423727</v>
      </c>
      <c r="P65">
        <f t="shared" si="3"/>
        <v>14.722962341171225</v>
      </c>
      <c r="Q65">
        <f t="shared" si="12"/>
        <v>9.6849825989917621E-2</v>
      </c>
      <c r="R65">
        <f t="shared" si="4"/>
        <v>1.5151272329628591</v>
      </c>
      <c r="S65">
        <f t="shared" si="5"/>
        <v>0.76779026217228463</v>
      </c>
      <c r="U65" s="5" t="s">
        <v>4</v>
      </c>
      <c r="V65" s="6">
        <v>42436</v>
      </c>
      <c r="W65" s="7">
        <v>1.1950000000000001E-3</v>
      </c>
      <c r="X65" s="8">
        <v>729000000</v>
      </c>
      <c r="Y65" s="3">
        <f t="shared" si="6"/>
        <v>3.4632034632034722E-2</v>
      </c>
      <c r="Z65" s="4">
        <f t="shared" si="13"/>
        <v>20.407184289972932</v>
      </c>
      <c r="AA65">
        <f t="shared" si="14"/>
        <v>3.4045841409717281E-2</v>
      </c>
      <c r="AB65">
        <f t="shared" si="7"/>
        <v>-6.729609093598663</v>
      </c>
      <c r="AC65">
        <f t="shared" si="8"/>
        <v>2.4644549763033197E-2</v>
      </c>
      <c r="AN65" s="6">
        <v>42436</v>
      </c>
      <c r="AO65">
        <v>0</v>
      </c>
      <c r="AQ65">
        <v>3.4045841409717281E-2</v>
      </c>
      <c r="BS65" s="6">
        <v>42646</v>
      </c>
      <c r="BT65">
        <v>-3.4305350967892482E-3</v>
      </c>
      <c r="BU65">
        <v>2.1645866774692508E-2</v>
      </c>
      <c r="BV65">
        <v>-2.6259714583555655E-2</v>
      </c>
    </row>
    <row r="66" spans="1:74" x14ac:dyDescent="0.3">
      <c r="A66" s="5" t="s">
        <v>9</v>
      </c>
      <c r="B66" s="6">
        <v>42443</v>
      </c>
      <c r="C66" s="7">
        <v>411</v>
      </c>
      <c r="D66" s="8">
        <v>15910</v>
      </c>
      <c r="E66" s="3">
        <f t="shared" si="9"/>
        <v>1.2315270935960592E-2</v>
      </c>
      <c r="F66" s="4">
        <f t="shared" si="10"/>
        <v>9.6747031213318326</v>
      </c>
      <c r="G66" s="4">
        <f t="shared" si="11"/>
        <v>1.2240054894502006E-2</v>
      </c>
      <c r="H66" s="5">
        <f t="shared" si="0"/>
        <v>6.0185932144962342</v>
      </c>
      <c r="I66" s="9">
        <f t="shared" si="1"/>
        <v>0.46495327102803741</v>
      </c>
      <c r="J66" s="7"/>
      <c r="K66" s="5" t="s">
        <v>8</v>
      </c>
      <c r="L66" s="6">
        <v>42443</v>
      </c>
      <c r="M66" s="7">
        <v>4.37</v>
      </c>
      <c r="N66" s="8">
        <v>1227600</v>
      </c>
      <c r="O66">
        <f t="shared" si="2"/>
        <v>-3.9560439560439496E-2</v>
      </c>
      <c r="P66">
        <f t="shared" si="3"/>
        <v>14.020571601727719</v>
      </c>
      <c r="Q66">
        <f t="shared" si="12"/>
        <v>-4.0364223855360232E-2</v>
      </c>
      <c r="R66">
        <f t="shared" si="4"/>
        <v>1.4747630091074988</v>
      </c>
      <c r="S66">
        <f t="shared" si="5"/>
        <v>0.70037453183520604</v>
      </c>
      <c r="U66" s="5" t="s">
        <v>4</v>
      </c>
      <c r="V66" s="6">
        <v>42443</v>
      </c>
      <c r="W66" s="7">
        <v>1.1800000000000001E-3</v>
      </c>
      <c r="X66" s="8">
        <v>1702000000</v>
      </c>
      <c r="Y66" s="3">
        <f t="shared" si="6"/>
        <v>-1.2552301255230158E-2</v>
      </c>
      <c r="Z66" s="4">
        <f t="shared" si="13"/>
        <v>21.255069867097593</v>
      </c>
      <c r="AA66">
        <f t="shared" si="14"/>
        <v>-1.2631746905900574E-2</v>
      </c>
      <c r="AB66">
        <f t="shared" si="7"/>
        <v>-6.7422408405045635</v>
      </c>
      <c r="AC66">
        <f t="shared" si="8"/>
        <v>2.1800947867298595E-2</v>
      </c>
      <c r="AN66" s="6">
        <v>42443</v>
      </c>
      <c r="AO66">
        <v>1.2240054894502006E-2</v>
      </c>
      <c r="AP66">
        <v>-4.0364223855360232E-2</v>
      </c>
      <c r="AQ66">
        <v>-1.2631746905900574E-2</v>
      </c>
      <c r="BS66" s="6">
        <v>42660</v>
      </c>
      <c r="BT66">
        <v>-1.388911216066715E-2</v>
      </c>
      <c r="BU66">
        <v>2.7651531330510164E-2</v>
      </c>
      <c r="BV66">
        <v>-2.3365548956211769E-2</v>
      </c>
    </row>
    <row r="67" spans="1:74" x14ac:dyDescent="0.3">
      <c r="A67" s="5" t="s">
        <v>9</v>
      </c>
      <c r="B67" s="6">
        <v>42450</v>
      </c>
      <c r="C67" s="7">
        <v>408</v>
      </c>
      <c r="D67" s="8">
        <v>13110</v>
      </c>
      <c r="E67" s="3">
        <f t="shared" si="9"/>
        <v>-7.2992700729927005E-3</v>
      </c>
      <c r="F67" s="4">
        <f t="shared" si="10"/>
        <v>9.4811305767577458</v>
      </c>
      <c r="G67" s="4">
        <f t="shared" si="11"/>
        <v>-7.3260400920728977E-3</v>
      </c>
      <c r="H67" s="5">
        <f t="shared" si="0"/>
        <v>6.0112671744041615</v>
      </c>
      <c r="I67" s="9">
        <f t="shared" si="1"/>
        <v>0.45794392523364486</v>
      </c>
      <c r="J67" s="7"/>
      <c r="K67" s="5" t="s">
        <v>8</v>
      </c>
      <c r="L67" s="6">
        <v>42450</v>
      </c>
      <c r="M67" s="7">
        <v>4.47</v>
      </c>
      <c r="N67" s="8">
        <v>633600</v>
      </c>
      <c r="O67">
        <f t="shared" si="2"/>
        <v>2.2883295194507929E-2</v>
      </c>
      <c r="P67">
        <f t="shared" si="3"/>
        <v>13.359173119482353</v>
      </c>
      <c r="Q67">
        <f t="shared" si="12"/>
        <v>2.2625399517978609E-2</v>
      </c>
      <c r="R67">
        <f t="shared" si="4"/>
        <v>1.4973884086254774</v>
      </c>
      <c r="S67">
        <f t="shared" si="5"/>
        <v>0.73782771535580516</v>
      </c>
      <c r="U67" s="5" t="s">
        <v>4</v>
      </c>
      <c r="V67" s="6">
        <v>42450</v>
      </c>
      <c r="W67" s="7">
        <v>1.2049999999999999E-3</v>
      </c>
      <c r="X67" s="8">
        <v>407000000</v>
      </c>
      <c r="Y67" s="3">
        <f t="shared" si="6"/>
        <v>2.1186440677965972E-2</v>
      </c>
      <c r="Z67" s="4">
        <f t="shared" si="13"/>
        <v>19.824323743406868</v>
      </c>
      <c r="AA67">
        <f t="shared" si="14"/>
        <v>2.096512846504487E-2</v>
      </c>
      <c r="AB67">
        <f t="shared" si="7"/>
        <v>-6.7212757120395192</v>
      </c>
      <c r="AC67">
        <f t="shared" si="8"/>
        <v>2.654028436018956E-2</v>
      </c>
      <c r="AN67" s="6">
        <v>42450</v>
      </c>
      <c r="AO67">
        <v>-7.3260400920728977E-3</v>
      </c>
      <c r="AP67">
        <v>2.2625399517978609E-2</v>
      </c>
      <c r="AQ67">
        <v>2.096512846504487E-2</v>
      </c>
      <c r="BS67" s="6">
        <v>42674</v>
      </c>
      <c r="BT67">
        <v>-2.6567027384721751E-2</v>
      </c>
      <c r="BU67">
        <v>-3.2789822822990956E-2</v>
      </c>
      <c r="BV67">
        <v>-3.0109801471370455E-2</v>
      </c>
    </row>
    <row r="68" spans="1:74" x14ac:dyDescent="0.3">
      <c r="A68" s="5" t="s">
        <v>9</v>
      </c>
      <c r="B68" s="6">
        <v>42457</v>
      </c>
      <c r="C68" s="7">
        <v>409</v>
      </c>
      <c r="D68" s="8">
        <v>17040</v>
      </c>
      <c r="E68" s="3">
        <f t="shared" si="9"/>
        <v>2.4509803921568627E-3</v>
      </c>
      <c r="F68" s="4">
        <f t="shared" si="10"/>
        <v>9.7433188003833067</v>
      </c>
      <c r="G68" s="4">
        <f t="shared" si="11"/>
        <v>2.4479816386400372E-3</v>
      </c>
      <c r="H68" s="5">
        <f t="shared" si="0"/>
        <v>6.0137151560428022</v>
      </c>
      <c r="I68" s="9">
        <f t="shared" si="1"/>
        <v>0.46028037383177572</v>
      </c>
      <c r="J68" s="7"/>
      <c r="K68" s="5" t="s">
        <v>8</v>
      </c>
      <c r="L68" s="6">
        <v>42457</v>
      </c>
      <c r="M68" s="7">
        <v>4.4400000000000004</v>
      </c>
      <c r="N68" s="8">
        <v>247800</v>
      </c>
      <c r="O68">
        <f t="shared" si="2"/>
        <v>-6.711409395973012E-3</v>
      </c>
      <c r="P68">
        <f t="shared" si="3"/>
        <v>12.420377248177179</v>
      </c>
      <c r="Q68">
        <f t="shared" si="12"/>
        <v>-6.7340321813439564E-3</v>
      </c>
      <c r="R68">
        <f t="shared" si="4"/>
        <v>1.4906543764441336</v>
      </c>
      <c r="S68">
        <f t="shared" si="5"/>
        <v>0.72659176029962569</v>
      </c>
      <c r="U68" s="5" t="s">
        <v>4</v>
      </c>
      <c r="V68" s="6">
        <v>42457</v>
      </c>
      <c r="W68" s="7">
        <v>1.34E-3</v>
      </c>
      <c r="X68" s="8">
        <v>3251000000</v>
      </c>
      <c r="Y68" s="3">
        <f t="shared" si="6"/>
        <v>0.11203319502074702</v>
      </c>
      <c r="Z68" s="4">
        <f t="shared" si="13"/>
        <v>21.902228478268178</v>
      </c>
      <c r="AA68">
        <f t="shared" si="14"/>
        <v>0.10619004702020172</v>
      </c>
      <c r="AB68">
        <f t="shared" si="7"/>
        <v>-6.6150856650193166</v>
      </c>
      <c r="AC68">
        <f t="shared" si="8"/>
        <v>5.2132701421800959E-2</v>
      </c>
      <c r="AN68" s="6">
        <v>42457</v>
      </c>
      <c r="AO68">
        <v>2.4479816386400372E-3</v>
      </c>
      <c r="AP68">
        <v>-6.7340321813439564E-3</v>
      </c>
      <c r="BS68" s="6">
        <v>42681</v>
      </c>
      <c r="BT68">
        <v>1.3371736965889241E-2</v>
      </c>
      <c r="BU68">
        <v>3.4803922194692097E-2</v>
      </c>
      <c r="BV68">
        <v>4.0647306774156192E-2</v>
      </c>
    </row>
    <row r="69" spans="1:74" x14ac:dyDescent="0.3">
      <c r="A69" s="5" t="s">
        <v>9</v>
      </c>
      <c r="B69" s="6">
        <v>42464</v>
      </c>
      <c r="C69" s="7">
        <v>416</v>
      </c>
      <c r="D69" s="8">
        <v>14110</v>
      </c>
      <c r="E69" s="3">
        <f t="shared" si="9"/>
        <v>1.7114914425427872E-2</v>
      </c>
      <c r="F69" s="4">
        <f t="shared" si="10"/>
        <v>9.5546390448468603</v>
      </c>
      <c r="G69" s="4">
        <f t="shared" si="11"/>
        <v>1.6970104218461561E-2</v>
      </c>
      <c r="H69" s="5">
        <f t="shared" ref="H69:H132" si="15">LN(C69)</f>
        <v>6.0306852602612633</v>
      </c>
      <c r="I69" s="9">
        <f t="shared" ref="I69:I132" si="16">(C69-C$2)/(C$1-C$2)</f>
        <v>0.47663551401869159</v>
      </c>
      <c r="J69" s="7"/>
      <c r="K69" s="5" t="s">
        <v>8</v>
      </c>
      <c r="L69" s="6">
        <v>42464</v>
      </c>
      <c r="M69" s="7">
        <v>5.03</v>
      </c>
      <c r="N69" s="8">
        <v>5331000</v>
      </c>
      <c r="O69">
        <f t="shared" ref="O69:O132" si="17">(M69-M68)/M68</f>
        <v>0.13288288288288283</v>
      </c>
      <c r="P69">
        <f t="shared" ref="P69:P132" si="18">LN(N69)</f>
        <v>15.489049395804898</v>
      </c>
      <c r="Q69">
        <f t="shared" si="12"/>
        <v>0.12476560766751434</v>
      </c>
      <c r="R69">
        <f t="shared" ref="R69:R132" si="19">LN(M69)</f>
        <v>1.6154199841116479</v>
      </c>
      <c r="S69">
        <f t="shared" ref="S69:S132" si="20">(M69-M$2)/(M$1-M$2)</f>
        <v>0.94756554307116114</v>
      </c>
      <c r="U69" s="5" t="s">
        <v>4</v>
      </c>
      <c r="V69" s="6">
        <v>42464</v>
      </c>
      <c r="W69" s="7">
        <v>1.2700000000000001E-3</v>
      </c>
      <c r="X69" s="8">
        <v>2375000000</v>
      </c>
      <c r="Y69" s="3">
        <f t="shared" ref="Y69:Y132" si="21">(W69-W68)/W68</f>
        <v>-5.2238805970149224E-2</v>
      </c>
      <c r="Z69" s="4">
        <f t="shared" si="13"/>
        <v>21.588263274433015</v>
      </c>
      <c r="AA69">
        <f t="shared" si="14"/>
        <v>-5.3652713492320023E-2</v>
      </c>
      <c r="AB69">
        <f t="shared" ref="AB69:AB132" si="22">LN(W69)</f>
        <v>-6.6687383785116374</v>
      </c>
      <c r="AC69">
        <f t="shared" ref="AC69:AC132" si="23">(W69-W$2)/(W$1-W$2)</f>
        <v>3.8862559241706181E-2</v>
      </c>
      <c r="AN69" s="6">
        <v>42464</v>
      </c>
      <c r="AO69">
        <v>1.6970104218461561E-2</v>
      </c>
      <c r="AQ69">
        <v>-5.3652713492320023E-2</v>
      </c>
      <c r="BS69" s="6">
        <v>42688</v>
      </c>
      <c r="BT69">
        <v>-2.1093783059799594E-2</v>
      </c>
      <c r="BU69">
        <v>3.9452848411800447E-2</v>
      </c>
      <c r="BV69">
        <v>4.7091607533850589E-2</v>
      </c>
    </row>
    <row r="70" spans="1:74" x14ac:dyDescent="0.3">
      <c r="A70" s="5" t="s">
        <v>9</v>
      </c>
      <c r="B70" s="6">
        <v>42471</v>
      </c>
      <c r="C70" s="7">
        <v>453</v>
      </c>
      <c r="D70" s="8">
        <v>88410</v>
      </c>
      <c r="E70" s="3">
        <f t="shared" ref="E70:E133" si="24">(C70-C69)/C69</f>
        <v>8.8942307692307696E-2</v>
      </c>
      <c r="F70" s="4">
        <f t="shared" ref="F70:F133" si="25">LN(D70)</f>
        <v>11.38974036439985</v>
      </c>
      <c r="G70" s="4">
        <f t="shared" ref="G70:G133" si="26">LN(C70/C69)</f>
        <v>8.5206865221770747E-2</v>
      </c>
      <c r="H70" s="5">
        <f t="shared" si="15"/>
        <v>6.1158921254830343</v>
      </c>
      <c r="I70" s="9">
        <f t="shared" si="16"/>
        <v>0.56308411214953269</v>
      </c>
      <c r="J70" s="7"/>
      <c r="K70" s="5" t="s">
        <v>8</v>
      </c>
      <c r="L70" s="6">
        <v>42471</v>
      </c>
      <c r="M70" s="7">
        <v>4.74</v>
      </c>
      <c r="N70" s="8">
        <v>2515500</v>
      </c>
      <c r="O70">
        <f t="shared" si="17"/>
        <v>-5.7654075546719689E-2</v>
      </c>
      <c r="P70">
        <f t="shared" si="18"/>
        <v>14.73798214891351</v>
      </c>
      <c r="Q70">
        <f t="shared" ref="Q70:Q133" si="27">LN(M70/M69)</f>
        <v>-5.9382848404662666E-2</v>
      </c>
      <c r="R70">
        <f t="shared" si="19"/>
        <v>1.5560371357069851</v>
      </c>
      <c r="S70">
        <f t="shared" si="20"/>
        <v>0.83895131086142327</v>
      </c>
      <c r="U70" s="5" t="s">
        <v>4</v>
      </c>
      <c r="V70" s="6">
        <v>42471</v>
      </c>
      <c r="W70" s="7">
        <v>1.225E-3</v>
      </c>
      <c r="X70" s="8">
        <v>671000000</v>
      </c>
      <c r="Y70" s="3">
        <f t="shared" si="21"/>
        <v>-3.5433070866141822E-2</v>
      </c>
      <c r="Z70" s="4">
        <f t="shared" ref="Z70:Z133" si="28">LN(X70)</f>
        <v>20.324279694935957</v>
      </c>
      <c r="AA70">
        <f t="shared" ref="AA70:AA133" si="29">LN(W70/W69)</f>
        <v>-3.6076056473809646E-2</v>
      </c>
      <c r="AB70">
        <f t="shared" si="22"/>
        <v>-6.7048144349854466</v>
      </c>
      <c r="AC70">
        <f t="shared" si="23"/>
        <v>3.0331753554502367E-2</v>
      </c>
      <c r="AN70" s="6">
        <v>42471</v>
      </c>
      <c r="AP70">
        <v>-5.9382848404662666E-2</v>
      </c>
      <c r="AQ70">
        <v>-3.6076056473809646E-2</v>
      </c>
      <c r="BS70" s="6">
        <v>42695</v>
      </c>
      <c r="BT70">
        <v>3.6159981414443876E-2</v>
      </c>
      <c r="BU70">
        <v>-2.3484445233069379E-2</v>
      </c>
      <c r="BV70">
        <v>2.7615167032973172E-2</v>
      </c>
    </row>
    <row r="71" spans="1:74" x14ac:dyDescent="0.3">
      <c r="A71" s="5" t="s">
        <v>9</v>
      </c>
      <c r="B71" s="6">
        <v>42478</v>
      </c>
      <c r="C71" s="7">
        <v>458</v>
      </c>
      <c r="D71" s="8">
        <v>40340</v>
      </c>
      <c r="E71" s="3">
        <f t="shared" si="24"/>
        <v>1.1037527593818985E-2</v>
      </c>
      <c r="F71" s="4">
        <f t="shared" si="25"/>
        <v>10.605098811508203</v>
      </c>
      <c r="G71" s="4">
        <f t="shared" si="26"/>
        <v>1.0977058631150994E-2</v>
      </c>
      <c r="H71" s="5">
        <f t="shared" si="15"/>
        <v>6.1268691841141854</v>
      </c>
      <c r="I71" s="9">
        <f t="shared" si="16"/>
        <v>0.57476635514018692</v>
      </c>
      <c r="J71" s="7"/>
      <c r="K71" s="5" t="s">
        <v>8</v>
      </c>
      <c r="L71" s="6">
        <v>42478</v>
      </c>
      <c r="M71" s="7">
        <v>4.58</v>
      </c>
      <c r="N71" s="8">
        <v>995300</v>
      </c>
      <c r="O71">
        <f t="shared" si="17"/>
        <v>-3.3755274261603407E-2</v>
      </c>
      <c r="P71">
        <f t="shared" si="18"/>
        <v>13.810799478234156</v>
      </c>
      <c r="Q71">
        <f t="shared" si="27"/>
        <v>-3.4338137580891569E-2</v>
      </c>
      <c r="R71">
        <f t="shared" si="19"/>
        <v>1.5216989981260935</v>
      </c>
      <c r="S71">
        <f t="shared" si="20"/>
        <v>0.77902621722846443</v>
      </c>
      <c r="U71" s="5" t="s">
        <v>4</v>
      </c>
      <c r="V71" s="6">
        <v>42478</v>
      </c>
      <c r="W71" s="7">
        <v>1.2600000000000001E-3</v>
      </c>
      <c r="X71" s="8">
        <v>489000000</v>
      </c>
      <c r="Y71" s="3">
        <f t="shared" si="21"/>
        <v>2.8571428571428647E-2</v>
      </c>
      <c r="Z71" s="4">
        <f t="shared" si="28"/>
        <v>20.007873047439148</v>
      </c>
      <c r="AA71">
        <f t="shared" si="29"/>
        <v>2.8170876966696439E-2</v>
      </c>
      <c r="AB71">
        <f t="shared" si="22"/>
        <v>-6.6766435580187506</v>
      </c>
      <c r="AC71">
        <f t="shared" si="23"/>
        <v>3.6966824644549777E-2</v>
      </c>
      <c r="AN71" s="6">
        <v>42478</v>
      </c>
      <c r="AO71">
        <v>1.0977058631150994E-2</v>
      </c>
      <c r="AP71">
        <v>-3.4338137580891569E-2</v>
      </c>
      <c r="AQ71">
        <v>2.8170876966696439E-2</v>
      </c>
      <c r="BS71" s="6">
        <v>42702</v>
      </c>
      <c r="BT71">
        <v>-3.6159981414443793E-2</v>
      </c>
      <c r="BU71">
        <v>-7.9523281904950345E-3</v>
      </c>
      <c r="BV71">
        <v>1.160554612030789E-2</v>
      </c>
    </row>
    <row r="72" spans="1:74" x14ac:dyDescent="0.3">
      <c r="A72" s="5" t="s">
        <v>9</v>
      </c>
      <c r="B72" s="6">
        <v>42485</v>
      </c>
      <c r="C72" s="7">
        <v>430</v>
      </c>
      <c r="D72" s="8">
        <v>34750</v>
      </c>
      <c r="E72" s="3">
        <f t="shared" si="24"/>
        <v>-6.1135371179039298E-2</v>
      </c>
      <c r="F72" s="4">
        <f t="shared" si="25"/>
        <v>10.455934850992938</v>
      </c>
      <c r="G72" s="4">
        <f t="shared" si="26"/>
        <v>-6.3083975426576885E-2</v>
      </c>
      <c r="H72" s="5">
        <f t="shared" si="15"/>
        <v>6.0637852086876078</v>
      </c>
      <c r="I72" s="9">
        <f t="shared" si="16"/>
        <v>0.50934579439252337</v>
      </c>
      <c r="J72" s="7"/>
      <c r="K72" s="5" t="s">
        <v>8</v>
      </c>
      <c r="L72" s="6">
        <v>42485</v>
      </c>
      <c r="M72" s="7">
        <v>4.46</v>
      </c>
      <c r="N72" s="8">
        <v>990700</v>
      </c>
      <c r="O72">
        <f t="shared" si="17"/>
        <v>-2.6200873362445438E-2</v>
      </c>
      <c r="P72">
        <f t="shared" si="18"/>
        <v>13.806167042961121</v>
      </c>
      <c r="Q72">
        <f t="shared" si="27"/>
        <v>-2.6550232094120954E-2</v>
      </c>
      <c r="R72">
        <f t="shared" si="19"/>
        <v>1.4951487660319727</v>
      </c>
      <c r="S72">
        <f t="shared" si="20"/>
        <v>0.73408239700374533</v>
      </c>
      <c r="U72" s="5" t="s">
        <v>4</v>
      </c>
      <c r="V72" s="6">
        <v>42485</v>
      </c>
      <c r="W72" s="7">
        <v>1.235E-3</v>
      </c>
      <c r="X72" s="8">
        <v>234000000</v>
      </c>
      <c r="Y72" s="3">
        <f t="shared" si="21"/>
        <v>-1.9841269841269892E-2</v>
      </c>
      <c r="Z72" s="4">
        <f t="shared" si="28"/>
        <v>19.270831673321975</v>
      </c>
      <c r="AA72">
        <f t="shared" si="29"/>
        <v>-2.0040750883446153E-2</v>
      </c>
      <c r="AB72">
        <f t="shared" si="22"/>
        <v>-6.6966843089021966</v>
      </c>
      <c r="AC72">
        <f t="shared" si="23"/>
        <v>3.2227488151658767E-2</v>
      </c>
      <c r="AN72" s="6">
        <v>42485</v>
      </c>
      <c r="AO72">
        <v>-6.3083975426576885E-2</v>
      </c>
      <c r="AP72">
        <v>-2.6550232094120954E-2</v>
      </c>
      <c r="AQ72">
        <v>-2.0040750883446153E-2</v>
      </c>
      <c r="BS72" s="6">
        <v>42709</v>
      </c>
      <c r="BT72">
        <v>4.1751794680221756E-2</v>
      </c>
      <c r="BU72">
        <v>1.9940186068644495E-3</v>
      </c>
      <c r="BV72">
        <v>1.7159620282826502E-2</v>
      </c>
    </row>
    <row r="73" spans="1:74" x14ac:dyDescent="0.3">
      <c r="A73" s="5" t="s">
        <v>9</v>
      </c>
      <c r="B73" s="6">
        <v>42492</v>
      </c>
      <c r="C73" s="7">
        <v>418</v>
      </c>
      <c r="D73" s="8">
        <v>14650</v>
      </c>
      <c r="E73" s="3">
        <f t="shared" si="24"/>
        <v>-2.7906976744186046E-2</v>
      </c>
      <c r="F73" s="4">
        <f t="shared" si="25"/>
        <v>9.5921956144452132</v>
      </c>
      <c r="G73" s="4">
        <f t="shared" si="26"/>
        <v>-2.8303776162851822E-2</v>
      </c>
      <c r="H73" s="5">
        <f t="shared" si="15"/>
        <v>6.0354814325247563</v>
      </c>
      <c r="I73" s="9">
        <f t="shared" si="16"/>
        <v>0.48130841121495327</v>
      </c>
      <c r="J73" s="7"/>
      <c r="K73" s="5" t="s">
        <v>8</v>
      </c>
      <c r="L73" s="6">
        <v>42492</v>
      </c>
      <c r="M73" s="7">
        <v>4.2</v>
      </c>
      <c r="N73" s="8">
        <v>1595100</v>
      </c>
      <c r="O73">
        <f t="shared" si="17"/>
        <v>-5.8295964125560491E-2</v>
      </c>
      <c r="P73">
        <f t="shared" si="18"/>
        <v>14.28244698816054</v>
      </c>
      <c r="Q73">
        <f t="shared" si="27"/>
        <v>-6.0064240742650023E-2</v>
      </c>
      <c r="R73">
        <f t="shared" si="19"/>
        <v>1.4350845252893227</v>
      </c>
      <c r="S73">
        <f t="shared" si="20"/>
        <v>0.63670411985018738</v>
      </c>
      <c r="U73" s="5" t="s">
        <v>4</v>
      </c>
      <c r="V73" s="6">
        <v>42492</v>
      </c>
      <c r="W73" s="7">
        <v>1.4E-3</v>
      </c>
      <c r="X73" s="8">
        <v>6866000000</v>
      </c>
      <c r="Y73" s="3">
        <f t="shared" si="21"/>
        <v>0.13360323886639677</v>
      </c>
      <c r="Z73" s="4">
        <f t="shared" si="28"/>
        <v>22.649847531981912</v>
      </c>
      <c r="AA73">
        <f t="shared" si="29"/>
        <v>0.12540126654127245</v>
      </c>
      <c r="AB73">
        <f t="shared" si="22"/>
        <v>-6.5712830423609239</v>
      </c>
      <c r="AC73">
        <f t="shared" si="23"/>
        <v>6.350710900473934E-2</v>
      </c>
      <c r="AN73" s="6">
        <v>42492</v>
      </c>
      <c r="AO73">
        <v>-2.8303776162851822E-2</v>
      </c>
      <c r="AP73">
        <v>-6.0064240742650023E-2</v>
      </c>
      <c r="BS73" s="6">
        <v>42723</v>
      </c>
      <c r="BT73">
        <v>-1.4545711002378751E-2</v>
      </c>
      <c r="BU73">
        <v>-6.2131781107006276E-2</v>
      </c>
      <c r="BV73">
        <v>1.3698844358161927E-2</v>
      </c>
    </row>
    <row r="74" spans="1:74" x14ac:dyDescent="0.3">
      <c r="A74" s="5" t="s">
        <v>9</v>
      </c>
      <c r="B74" s="6">
        <v>42499</v>
      </c>
      <c r="C74" s="7">
        <v>438</v>
      </c>
      <c r="D74" s="8">
        <v>16850</v>
      </c>
      <c r="E74" s="3">
        <f t="shared" si="24"/>
        <v>4.784688995215311E-2</v>
      </c>
      <c r="F74" s="4">
        <f t="shared" si="25"/>
        <v>9.732105935780508</v>
      </c>
      <c r="G74" s="4">
        <f t="shared" si="26"/>
        <v>4.6737477851689843E-2</v>
      </c>
      <c r="H74" s="5">
        <f t="shared" si="15"/>
        <v>6.0822189103764464</v>
      </c>
      <c r="I74" s="9">
        <f t="shared" si="16"/>
        <v>0.5280373831775701</v>
      </c>
      <c r="J74" s="7"/>
      <c r="K74" s="5" t="s">
        <v>8</v>
      </c>
      <c r="L74" s="6">
        <v>42499</v>
      </c>
      <c r="M74" s="7">
        <v>4.3600000000000003</v>
      </c>
      <c r="N74" s="8">
        <v>445000</v>
      </c>
      <c r="O74">
        <f t="shared" si="17"/>
        <v>3.8095238095238126E-2</v>
      </c>
      <c r="P74">
        <f t="shared" si="18"/>
        <v>13.005829561148378</v>
      </c>
      <c r="Q74">
        <f t="shared" si="27"/>
        <v>3.7387532071620412E-2</v>
      </c>
      <c r="R74">
        <f t="shared" si="19"/>
        <v>1.4724720573609431</v>
      </c>
      <c r="S74">
        <f t="shared" si="20"/>
        <v>0.69662921348314621</v>
      </c>
      <c r="U74" s="5" t="s">
        <v>4</v>
      </c>
      <c r="V74" s="6">
        <v>42499</v>
      </c>
      <c r="W74" s="7">
        <v>1.4250000000000001E-3</v>
      </c>
      <c r="X74" s="8">
        <v>1573000000</v>
      </c>
      <c r="Y74" s="3">
        <f t="shared" si="21"/>
        <v>1.7857142857142905E-2</v>
      </c>
      <c r="Z74" s="4">
        <f t="shared" si="28"/>
        <v>21.176250461022551</v>
      </c>
      <c r="AA74">
        <f t="shared" si="29"/>
        <v>1.7699577099400857E-2</v>
      </c>
      <c r="AB74">
        <f t="shared" si="22"/>
        <v>-6.5535834652615232</v>
      </c>
      <c r="AC74">
        <f t="shared" si="23"/>
        <v>6.8246445497630343E-2</v>
      </c>
      <c r="AN74" s="6">
        <v>42499</v>
      </c>
      <c r="AO74">
        <v>4.6737477851689843E-2</v>
      </c>
      <c r="AP74">
        <v>3.7387532071620412E-2</v>
      </c>
      <c r="AQ74">
        <v>1.7699577099400857E-2</v>
      </c>
      <c r="BS74" s="6">
        <v>42751</v>
      </c>
      <c r="BT74">
        <v>-4.9109704034748722E-2</v>
      </c>
      <c r="BU74">
        <v>-2.1528533611012007E-3</v>
      </c>
      <c r="BV74">
        <v>4.0351295523567449E-2</v>
      </c>
    </row>
    <row r="75" spans="1:74" x14ac:dyDescent="0.3">
      <c r="A75" s="5" t="s">
        <v>9</v>
      </c>
      <c r="B75" s="6">
        <v>42506</v>
      </c>
      <c r="C75" s="7">
        <v>441</v>
      </c>
      <c r="D75" s="8">
        <v>23610</v>
      </c>
      <c r="E75" s="3">
        <f t="shared" si="24"/>
        <v>6.8493150684931503E-3</v>
      </c>
      <c r="F75" s="4">
        <f t="shared" si="25"/>
        <v>10.069425630079559</v>
      </c>
      <c r="G75" s="4">
        <f t="shared" si="26"/>
        <v>6.8259650703998906E-3</v>
      </c>
      <c r="H75" s="5">
        <f t="shared" si="15"/>
        <v>6.089044875446846</v>
      </c>
      <c r="I75" s="9">
        <f t="shared" si="16"/>
        <v>0.53504672897196259</v>
      </c>
      <c r="J75" s="7"/>
      <c r="K75" s="5" t="s">
        <v>8</v>
      </c>
      <c r="L75" s="6">
        <v>42506</v>
      </c>
      <c r="M75" s="7">
        <v>4.28</v>
      </c>
      <c r="N75" s="8">
        <v>337700</v>
      </c>
      <c r="O75">
        <f t="shared" si="17"/>
        <v>-1.8348623853211024E-2</v>
      </c>
      <c r="P75">
        <f t="shared" si="18"/>
        <v>12.729913206373659</v>
      </c>
      <c r="Q75">
        <f t="shared" si="27"/>
        <v>-1.8519047767237527E-2</v>
      </c>
      <c r="R75">
        <f t="shared" si="19"/>
        <v>1.4539530095937054</v>
      </c>
      <c r="S75">
        <f t="shared" si="20"/>
        <v>0.66666666666666674</v>
      </c>
      <c r="U75" s="5" t="s">
        <v>4</v>
      </c>
      <c r="V75" s="6">
        <v>42506</v>
      </c>
      <c r="W75" s="7">
        <v>1.3550000000000001E-3</v>
      </c>
      <c r="X75" s="8">
        <v>1292000000</v>
      </c>
      <c r="Y75" s="3">
        <f t="shared" si="21"/>
        <v>-4.9122807017543832E-2</v>
      </c>
      <c r="Z75" s="4">
        <f t="shared" si="28"/>
        <v>20.979457242306822</v>
      </c>
      <c r="AA75">
        <f t="shared" si="29"/>
        <v>-5.037035938894955E-2</v>
      </c>
      <c r="AB75">
        <f t="shared" si="22"/>
        <v>-6.603953824650473</v>
      </c>
      <c r="AC75">
        <f t="shared" si="23"/>
        <v>5.4976303317535564E-2</v>
      </c>
      <c r="AN75" s="6">
        <v>42506</v>
      </c>
      <c r="AO75">
        <v>6.8259650703998906E-3</v>
      </c>
      <c r="AP75">
        <v>-1.8519047767237527E-2</v>
      </c>
      <c r="AQ75">
        <v>-5.037035938894955E-2</v>
      </c>
      <c r="BS75" s="6">
        <v>42758</v>
      </c>
      <c r="BT75">
        <v>5.2299499402848844E-2</v>
      </c>
      <c r="BU75">
        <v>2.1528533611010927E-3</v>
      </c>
      <c r="BV75">
        <v>-2.1414094503816473E-2</v>
      </c>
    </row>
    <row r="76" spans="1:74" x14ac:dyDescent="0.3">
      <c r="A76" s="5" t="s">
        <v>9</v>
      </c>
      <c r="B76" s="6">
        <v>42513</v>
      </c>
      <c r="C76" s="7">
        <v>447</v>
      </c>
      <c r="D76" s="8">
        <v>22990</v>
      </c>
      <c r="E76" s="3">
        <f t="shared" si="24"/>
        <v>1.3605442176870748E-2</v>
      </c>
      <c r="F76" s="4">
        <f t="shared" si="25"/>
        <v>10.042814617757227</v>
      </c>
      <c r="G76" s="4">
        <f t="shared" si="26"/>
        <v>1.3513719166722855E-2</v>
      </c>
      <c r="H76" s="5">
        <f t="shared" si="15"/>
        <v>6.1025585946135692</v>
      </c>
      <c r="I76" s="9">
        <f t="shared" si="16"/>
        <v>0.5490654205607477</v>
      </c>
      <c r="J76" s="7"/>
      <c r="K76" s="5" t="s">
        <v>8</v>
      </c>
      <c r="L76" s="6">
        <v>42513</v>
      </c>
      <c r="M76" s="7">
        <v>4.3899999999999997</v>
      </c>
      <c r="N76" s="8">
        <v>184100</v>
      </c>
      <c r="O76">
        <f t="shared" si="17"/>
        <v>2.5700934579439116E-2</v>
      </c>
      <c r="P76">
        <f t="shared" si="18"/>
        <v>12.123234367221169</v>
      </c>
      <c r="Q76">
        <f t="shared" si="27"/>
        <v>2.5376217493374535E-2</v>
      </c>
      <c r="R76">
        <f t="shared" si="19"/>
        <v>1.4793292270870799</v>
      </c>
      <c r="S76">
        <f t="shared" si="20"/>
        <v>0.7078651685393258</v>
      </c>
      <c r="U76" s="5" t="s">
        <v>4</v>
      </c>
      <c r="V76" s="6">
        <v>42513</v>
      </c>
      <c r="W76" s="7">
        <v>1.34E-3</v>
      </c>
      <c r="X76" s="8">
        <v>393000000</v>
      </c>
      <c r="Y76" s="3">
        <f t="shared" si="21"/>
        <v>-1.107011070110704E-2</v>
      </c>
      <c r="Z76" s="4">
        <f t="shared" si="28"/>
        <v>19.789320169833534</v>
      </c>
      <c r="AA76">
        <f t="shared" si="29"/>
        <v>-1.1131840368844294E-2</v>
      </c>
      <c r="AB76">
        <f t="shared" si="22"/>
        <v>-6.6150856650193166</v>
      </c>
      <c r="AC76">
        <f t="shared" si="23"/>
        <v>5.2132701421800959E-2</v>
      </c>
      <c r="AN76" s="6">
        <v>42513</v>
      </c>
      <c r="AO76">
        <v>1.3513719166722855E-2</v>
      </c>
      <c r="AP76">
        <v>2.5376217493374535E-2</v>
      </c>
      <c r="AQ76">
        <v>-1.1131840368844294E-2</v>
      </c>
      <c r="BS76" s="6">
        <v>42765</v>
      </c>
      <c r="BT76">
        <v>-7.9936476807455862E-3</v>
      </c>
      <c r="BU76">
        <v>8.5653628589230004E-3</v>
      </c>
      <c r="BV76">
        <v>-4.3384015985982417E-3</v>
      </c>
    </row>
    <row r="77" spans="1:74" x14ac:dyDescent="0.3">
      <c r="A77" s="5" t="s">
        <v>9</v>
      </c>
      <c r="B77" s="6">
        <v>42520</v>
      </c>
      <c r="C77" s="7">
        <v>438</v>
      </c>
      <c r="D77" s="8">
        <v>20520</v>
      </c>
      <c r="E77" s="3">
        <f t="shared" si="24"/>
        <v>-2.0134228187919462E-2</v>
      </c>
      <c r="F77" s="4">
        <f t="shared" si="25"/>
        <v>9.9291552992847052</v>
      </c>
      <c r="G77" s="4">
        <f t="shared" si="26"/>
        <v>-2.0339684237122672E-2</v>
      </c>
      <c r="H77" s="5">
        <f t="shared" si="15"/>
        <v>6.0822189103764464</v>
      </c>
      <c r="I77" s="9">
        <f t="shared" si="16"/>
        <v>0.5280373831775701</v>
      </c>
      <c r="J77" s="7"/>
      <c r="K77" s="5" t="s">
        <v>8</v>
      </c>
      <c r="L77" s="6">
        <v>42520</v>
      </c>
      <c r="M77" s="7">
        <v>4.21</v>
      </c>
      <c r="N77" s="8">
        <v>491300</v>
      </c>
      <c r="O77">
        <f t="shared" si="17"/>
        <v>-4.1002277904327956E-2</v>
      </c>
      <c r="P77">
        <f t="shared" si="18"/>
        <v>13.104810218156739</v>
      </c>
      <c r="Q77">
        <f t="shared" si="27"/>
        <v>-4.1866579392789892E-2</v>
      </c>
      <c r="R77">
        <f t="shared" si="19"/>
        <v>1.43746264769429</v>
      </c>
      <c r="S77">
        <f t="shared" si="20"/>
        <v>0.6404494382022472</v>
      </c>
      <c r="U77" s="5" t="s">
        <v>4</v>
      </c>
      <c r="V77" s="6">
        <v>42520</v>
      </c>
      <c r="W77" s="7">
        <v>1.2999999999999999E-3</v>
      </c>
      <c r="X77" s="8">
        <v>2079000000</v>
      </c>
      <c r="Y77" s="3">
        <f t="shared" si="21"/>
        <v>-2.9850746268656792E-2</v>
      </c>
      <c r="Z77" s="4">
        <f t="shared" si="28"/>
        <v>21.455152845822287</v>
      </c>
      <c r="AA77">
        <f t="shared" si="29"/>
        <v>-3.0305349495329037E-2</v>
      </c>
      <c r="AB77">
        <f t="shared" si="22"/>
        <v>-6.6453910145146464</v>
      </c>
      <c r="AC77">
        <f t="shared" si="23"/>
        <v>4.4549763033175351E-2</v>
      </c>
      <c r="AN77" s="6">
        <v>42520</v>
      </c>
      <c r="AO77">
        <v>-2.0339684237122672E-2</v>
      </c>
      <c r="AP77">
        <v>-4.1866579392789892E-2</v>
      </c>
      <c r="AQ77">
        <v>-3.0305349495329037E-2</v>
      </c>
      <c r="BS77" s="6">
        <v>42772</v>
      </c>
      <c r="BT77">
        <v>-2.7666532718138712E-2</v>
      </c>
      <c r="BU77">
        <v>-3.4710642963245428E-2</v>
      </c>
      <c r="BV77">
        <v>-2.049852154834093E-2</v>
      </c>
    </row>
    <row r="78" spans="1:74" x14ac:dyDescent="0.3">
      <c r="A78" s="5" t="s">
        <v>9</v>
      </c>
      <c r="B78" s="6">
        <v>42527</v>
      </c>
      <c r="C78" s="7">
        <v>455</v>
      </c>
      <c r="D78" s="8">
        <v>63760</v>
      </c>
      <c r="E78" s="3">
        <f t="shared" si="24"/>
        <v>3.8812785388127852E-2</v>
      </c>
      <c r="F78" s="4">
        <f t="shared" si="25"/>
        <v>11.062881313464096</v>
      </c>
      <c r="G78" s="4">
        <f t="shared" si="26"/>
        <v>3.8078508574504365E-2</v>
      </c>
      <c r="H78" s="5">
        <f t="shared" si="15"/>
        <v>6.1202974189509503</v>
      </c>
      <c r="I78" s="9">
        <f t="shared" si="16"/>
        <v>0.56775700934579443</v>
      </c>
      <c r="J78" s="7"/>
      <c r="K78" s="5" t="s">
        <v>8</v>
      </c>
      <c r="L78" s="6">
        <v>42527</v>
      </c>
      <c r="M78" s="7">
        <v>4.29</v>
      </c>
      <c r="N78" s="8">
        <v>148500</v>
      </c>
      <c r="O78">
        <f t="shared" si="17"/>
        <v>1.9002375296912132E-2</v>
      </c>
      <c r="P78">
        <f t="shared" si="18"/>
        <v>11.908340237224891</v>
      </c>
      <c r="Q78">
        <f t="shared" si="27"/>
        <v>1.8824085245635617E-2</v>
      </c>
      <c r="R78">
        <f t="shared" si="19"/>
        <v>1.4562867329399256</v>
      </c>
      <c r="S78">
        <f t="shared" si="20"/>
        <v>0.67041198501872667</v>
      </c>
      <c r="U78" s="5" t="s">
        <v>4</v>
      </c>
      <c r="V78" s="6">
        <v>42527</v>
      </c>
      <c r="W78" s="7">
        <v>1.2899999999999999E-3</v>
      </c>
      <c r="X78" s="8">
        <v>1145000000</v>
      </c>
      <c r="Y78" s="3">
        <f t="shared" si="21"/>
        <v>-7.6923076923077127E-3</v>
      </c>
      <c r="Z78" s="4">
        <f t="shared" si="28"/>
        <v>20.858670473952614</v>
      </c>
      <c r="AA78">
        <f t="shared" si="29"/>
        <v>-7.7220460939102778E-3</v>
      </c>
      <c r="AB78">
        <f t="shared" si="22"/>
        <v>-6.6531130606085567</v>
      </c>
      <c r="AC78">
        <f t="shared" si="23"/>
        <v>4.2654028436018947E-2</v>
      </c>
      <c r="AN78" s="6">
        <v>42527</v>
      </c>
      <c r="AO78">
        <v>3.8078508574504365E-2</v>
      </c>
      <c r="AP78">
        <v>1.8824085245635617E-2</v>
      </c>
      <c r="AQ78">
        <v>-7.7220460939102778E-3</v>
      </c>
      <c r="BS78" s="6">
        <v>42779</v>
      </c>
      <c r="BT78">
        <v>1.1484949866897031E-2</v>
      </c>
      <c r="BU78">
        <v>-3.5958930387443938E-2</v>
      </c>
      <c r="BV78">
        <v>1.9048194970694411E-2</v>
      </c>
    </row>
    <row r="79" spans="1:74" x14ac:dyDescent="0.3">
      <c r="A79" s="5" t="s">
        <v>9</v>
      </c>
      <c r="B79" s="6">
        <v>42534</v>
      </c>
      <c r="C79" s="7">
        <v>430</v>
      </c>
      <c r="D79" s="8">
        <v>31090</v>
      </c>
      <c r="E79" s="3">
        <f t="shared" si="24"/>
        <v>-5.4945054945054944E-2</v>
      </c>
      <c r="F79" s="4">
        <f t="shared" si="25"/>
        <v>10.344641503052799</v>
      </c>
      <c r="G79" s="4">
        <f t="shared" si="26"/>
        <v>-5.6512210263342334E-2</v>
      </c>
      <c r="H79" s="5">
        <f t="shared" si="15"/>
        <v>6.0637852086876078</v>
      </c>
      <c r="I79" s="9">
        <f t="shared" si="16"/>
        <v>0.50934579439252337</v>
      </c>
      <c r="J79" s="7"/>
      <c r="K79" s="5" t="s">
        <v>8</v>
      </c>
      <c r="L79" s="6">
        <v>42534</v>
      </c>
      <c r="M79" s="7">
        <v>4.32</v>
      </c>
      <c r="N79" s="8">
        <v>240100</v>
      </c>
      <c r="O79">
        <f t="shared" si="17"/>
        <v>6.9930069930070511E-3</v>
      </c>
      <c r="P79">
        <f t="shared" si="18"/>
        <v>12.388810782209344</v>
      </c>
      <c r="Q79">
        <f t="shared" si="27"/>
        <v>6.9686693160934355E-3</v>
      </c>
      <c r="R79">
        <f t="shared" si="19"/>
        <v>1.4632554022560189</v>
      </c>
      <c r="S79">
        <f t="shared" si="20"/>
        <v>0.68164794007490648</v>
      </c>
      <c r="U79" s="5" t="s">
        <v>4</v>
      </c>
      <c r="V79" s="6">
        <v>42534</v>
      </c>
      <c r="W79" s="7">
        <v>1.2650000000000001E-3</v>
      </c>
      <c r="X79" s="8">
        <v>892000000</v>
      </c>
      <c r="Y79" s="3">
        <f t="shared" si="21"/>
        <v>-1.9379844961240195E-2</v>
      </c>
      <c r="Z79" s="4">
        <f t="shared" si="28"/>
        <v>20.608976690544285</v>
      </c>
      <c r="AA79">
        <f t="shared" si="29"/>
        <v>-1.9570096194097112E-2</v>
      </c>
      <c r="AB79">
        <f t="shared" si="22"/>
        <v>-6.6726831568026537</v>
      </c>
      <c r="AC79">
        <f t="shared" si="23"/>
        <v>3.7914691943127979E-2</v>
      </c>
      <c r="AN79" s="6">
        <v>42534</v>
      </c>
      <c r="AO79">
        <v>-5.6512210263342334E-2</v>
      </c>
      <c r="AP79">
        <v>6.9686693160934355E-3</v>
      </c>
      <c r="AQ79">
        <v>-1.9570096194097112E-2</v>
      </c>
      <c r="BS79" s="6">
        <v>42786</v>
      </c>
      <c r="BT79">
        <v>-1.3136477905369964E-2</v>
      </c>
      <c r="BU79">
        <v>-1.6147986407982103E-2</v>
      </c>
      <c r="BV79">
        <v>-3.9975715076650431E-2</v>
      </c>
    </row>
    <row r="80" spans="1:74" x14ac:dyDescent="0.3">
      <c r="A80" s="5" t="s">
        <v>9</v>
      </c>
      <c r="B80" s="6">
        <v>42541</v>
      </c>
      <c r="C80" s="7">
        <v>424</v>
      </c>
      <c r="D80" s="8">
        <v>41250</v>
      </c>
      <c r="E80" s="3">
        <f t="shared" si="24"/>
        <v>-1.3953488372093023E-2</v>
      </c>
      <c r="F80" s="4">
        <f t="shared" si="25"/>
        <v>10.627406391762827</v>
      </c>
      <c r="G80" s="4">
        <f t="shared" si="26"/>
        <v>-1.4051753455650302E-2</v>
      </c>
      <c r="H80" s="5">
        <f t="shared" si="15"/>
        <v>6.0497334552319577</v>
      </c>
      <c r="I80" s="9">
        <f t="shared" si="16"/>
        <v>0.49532710280373832</v>
      </c>
      <c r="J80" s="7"/>
      <c r="K80" s="5" t="s">
        <v>8</v>
      </c>
      <c r="L80" s="6">
        <v>42541</v>
      </c>
      <c r="M80" s="7">
        <v>4.3099999999999996</v>
      </c>
      <c r="N80" s="8">
        <v>333600</v>
      </c>
      <c r="O80">
        <f t="shared" si="17"/>
        <v>-2.3148148148149708E-3</v>
      </c>
      <c r="P80">
        <f t="shared" si="18"/>
        <v>12.717697949466729</v>
      </c>
      <c r="Q80">
        <f t="shared" si="27"/>
        <v>-2.3174981403627014E-3</v>
      </c>
      <c r="R80">
        <f t="shared" si="19"/>
        <v>1.4609379041156563</v>
      </c>
      <c r="S80">
        <f t="shared" si="20"/>
        <v>0.67790262172284632</v>
      </c>
      <c r="U80" s="5" t="s">
        <v>4</v>
      </c>
      <c r="V80" s="6">
        <v>42541</v>
      </c>
      <c r="W80" s="7">
        <v>1.1950000000000001E-3</v>
      </c>
      <c r="X80" s="8">
        <v>382000000</v>
      </c>
      <c r="Y80" s="3">
        <f t="shared" si="21"/>
        <v>-5.5335968379446612E-2</v>
      </c>
      <c r="Z80" s="4">
        <f t="shared" si="28"/>
        <v>19.760931166570849</v>
      </c>
      <c r="AA80">
        <f t="shared" si="29"/>
        <v>-5.6925936796009581E-2</v>
      </c>
      <c r="AB80">
        <f t="shared" si="22"/>
        <v>-6.729609093598663</v>
      </c>
      <c r="AC80">
        <f t="shared" si="23"/>
        <v>2.4644549763033197E-2</v>
      </c>
      <c r="AN80" s="6">
        <v>42541</v>
      </c>
      <c r="AO80">
        <v>-1.4051753455650302E-2</v>
      </c>
      <c r="AP80">
        <v>-2.3174981403627014E-3</v>
      </c>
      <c r="AQ80">
        <v>-5.6925936796009581E-2</v>
      </c>
      <c r="BS80" s="6">
        <v>42793</v>
      </c>
      <c r="BT80">
        <v>-1.3311344638239421E-2</v>
      </c>
      <c r="BU80">
        <v>-4.5191994191373423E-2</v>
      </c>
      <c r="BV80">
        <v>-1.8293193047325487E-2</v>
      </c>
    </row>
    <row r="81" spans="1:74" x14ac:dyDescent="0.3">
      <c r="A81" s="5" t="s">
        <v>9</v>
      </c>
      <c r="B81" s="6">
        <v>42548</v>
      </c>
      <c r="C81" s="7">
        <v>433</v>
      </c>
      <c r="D81" s="8">
        <v>12020</v>
      </c>
      <c r="E81" s="3">
        <f t="shared" si="24"/>
        <v>2.1226415094339621E-2</v>
      </c>
      <c r="F81" s="4">
        <f t="shared" si="25"/>
        <v>9.394327208089198</v>
      </c>
      <c r="G81" s="4">
        <f t="shared" si="26"/>
        <v>2.1004272770531997E-2</v>
      </c>
      <c r="H81" s="5">
        <f t="shared" si="15"/>
        <v>6.0707377280024897</v>
      </c>
      <c r="I81" s="9">
        <f t="shared" si="16"/>
        <v>0.51635514018691586</v>
      </c>
      <c r="J81" s="7"/>
      <c r="K81" s="5" t="s">
        <v>8</v>
      </c>
      <c r="L81" s="6">
        <v>42548</v>
      </c>
      <c r="M81" s="7">
        <v>4.3099999999999996</v>
      </c>
      <c r="N81" s="8">
        <v>253400</v>
      </c>
      <c r="O81">
        <f t="shared" si="17"/>
        <v>0</v>
      </c>
      <c r="P81">
        <f t="shared" si="18"/>
        <v>12.442724546869176</v>
      </c>
      <c r="Q81">
        <f t="shared" si="27"/>
        <v>0</v>
      </c>
      <c r="R81">
        <f t="shared" si="19"/>
        <v>1.4609379041156563</v>
      </c>
      <c r="S81">
        <f t="shared" si="20"/>
        <v>0.67790262172284632</v>
      </c>
      <c r="U81" s="5" t="s">
        <v>4</v>
      </c>
      <c r="V81" s="6">
        <v>42548</v>
      </c>
      <c r="W81" s="7">
        <v>1.2199999999999999E-3</v>
      </c>
      <c r="X81" s="8">
        <v>126000000</v>
      </c>
      <c r="Y81" s="3">
        <f t="shared" si="21"/>
        <v>2.092050209205008E-2</v>
      </c>
      <c r="Z81" s="4">
        <f t="shared" si="28"/>
        <v>18.651792464915751</v>
      </c>
      <c r="AA81">
        <f t="shared" si="29"/>
        <v>2.0704673361690983E-2</v>
      </c>
      <c r="AB81">
        <f t="shared" si="22"/>
        <v>-6.7089044202369719</v>
      </c>
      <c r="AC81">
        <f t="shared" si="23"/>
        <v>2.9383886255924165E-2</v>
      </c>
      <c r="AN81" s="6">
        <v>42548</v>
      </c>
      <c r="AO81">
        <v>2.1004272770531997E-2</v>
      </c>
      <c r="AP81">
        <v>0</v>
      </c>
      <c r="AQ81">
        <v>2.0704673361690983E-2</v>
      </c>
      <c r="BS81" s="6">
        <v>42800</v>
      </c>
      <c r="BT81">
        <v>1.3311344638239287E-2</v>
      </c>
      <c r="BU81">
        <v>-3.9707449595112805E-2</v>
      </c>
      <c r="BV81">
        <v>-3.7621991789584176E-2</v>
      </c>
    </row>
    <row r="82" spans="1:74" x14ac:dyDescent="0.3">
      <c r="A82" s="5" t="s">
        <v>9</v>
      </c>
      <c r="B82" s="6">
        <v>42555</v>
      </c>
      <c r="C82" s="7">
        <v>437</v>
      </c>
      <c r="D82" s="8">
        <v>18090</v>
      </c>
      <c r="E82" s="3">
        <f t="shared" si="24"/>
        <v>9.2378752886836026E-3</v>
      </c>
      <c r="F82" s="4">
        <f t="shared" si="25"/>
        <v>9.8031145783893407</v>
      </c>
      <c r="G82" s="4">
        <f t="shared" si="26"/>
        <v>9.1954670931003943E-3</v>
      </c>
      <c r="H82" s="5">
        <f t="shared" si="15"/>
        <v>6.0799331950955899</v>
      </c>
      <c r="I82" s="9">
        <f t="shared" si="16"/>
        <v>0.52570093457943923</v>
      </c>
      <c r="J82" s="7"/>
      <c r="K82" s="5" t="s">
        <v>8</v>
      </c>
      <c r="L82" s="6">
        <v>42555</v>
      </c>
      <c r="M82" s="7">
        <v>4.32</v>
      </c>
      <c r="N82" s="8">
        <v>445800</v>
      </c>
      <c r="O82">
        <f t="shared" si="17"/>
        <v>2.3201856148493448E-3</v>
      </c>
      <c r="P82">
        <f t="shared" si="18"/>
        <v>13.007625699933905</v>
      </c>
      <c r="Q82">
        <f t="shared" si="27"/>
        <v>2.317498140362704E-3</v>
      </c>
      <c r="R82">
        <f t="shared" si="19"/>
        <v>1.4632554022560189</v>
      </c>
      <c r="S82">
        <f t="shared" si="20"/>
        <v>0.68164794007490648</v>
      </c>
      <c r="U82" s="5" t="s">
        <v>4</v>
      </c>
      <c r="V82" s="6">
        <v>42555</v>
      </c>
      <c r="W82" s="7">
        <v>1.2199999999999999E-3</v>
      </c>
      <c r="X82" s="8">
        <v>1844000000</v>
      </c>
      <c r="Y82" s="3">
        <f t="shared" si="21"/>
        <v>0</v>
      </c>
      <c r="Z82" s="4">
        <f t="shared" si="28"/>
        <v>21.335202962080814</v>
      </c>
      <c r="AA82">
        <f t="shared" si="29"/>
        <v>0</v>
      </c>
      <c r="AB82">
        <f t="shared" si="22"/>
        <v>-6.7089044202369719</v>
      </c>
      <c r="AC82">
        <f t="shared" si="23"/>
        <v>2.9383886255924165E-2</v>
      </c>
      <c r="AN82" s="6">
        <v>42555</v>
      </c>
      <c r="AO82">
        <v>9.1954670931003943E-3</v>
      </c>
      <c r="AP82">
        <v>2.317498140362704E-3</v>
      </c>
      <c r="AQ82">
        <v>0</v>
      </c>
      <c r="BS82" s="6">
        <v>42807</v>
      </c>
      <c r="BT82">
        <v>1.6515280384729392E-3</v>
      </c>
      <c r="BU82">
        <v>-1.2739025777429826E-2</v>
      </c>
      <c r="BV82">
        <v>1.5961695328221347E-3</v>
      </c>
    </row>
    <row r="83" spans="1:74" x14ac:dyDescent="0.3">
      <c r="A83" s="5" t="s">
        <v>9</v>
      </c>
      <c r="B83" s="6">
        <v>42562</v>
      </c>
      <c r="C83" s="7">
        <v>440</v>
      </c>
      <c r="D83" s="8">
        <v>9170</v>
      </c>
      <c r="E83" s="3">
        <f t="shared" si="24"/>
        <v>6.8649885583524023E-3</v>
      </c>
      <c r="F83" s="4">
        <f t="shared" si="25"/>
        <v>9.1236925652505114</v>
      </c>
      <c r="G83" s="4">
        <f t="shared" si="26"/>
        <v>6.8415318167167841E-3</v>
      </c>
      <c r="H83" s="5">
        <f t="shared" si="15"/>
        <v>6.0867747269123065</v>
      </c>
      <c r="I83" s="9">
        <f t="shared" si="16"/>
        <v>0.53271028037383172</v>
      </c>
      <c r="J83" s="7"/>
      <c r="K83" s="5" t="s">
        <v>8</v>
      </c>
      <c r="L83" s="6">
        <v>42562</v>
      </c>
      <c r="M83" s="7">
        <v>4.09</v>
      </c>
      <c r="N83" s="8">
        <v>998800</v>
      </c>
      <c r="O83">
        <f t="shared" si="17"/>
        <v>-5.3240740740740838E-2</v>
      </c>
      <c r="P83">
        <f t="shared" si="18"/>
        <v>13.814309837387755</v>
      </c>
      <c r="Q83">
        <f t="shared" si="27"/>
        <v>-5.471043220130864E-2</v>
      </c>
      <c r="R83">
        <f t="shared" si="19"/>
        <v>1.4085449700547104</v>
      </c>
      <c r="S83">
        <f t="shared" si="20"/>
        <v>0.5955056179775281</v>
      </c>
      <c r="U83" s="5" t="s">
        <v>4</v>
      </c>
      <c r="V83" s="6">
        <v>42562</v>
      </c>
      <c r="W83" s="7">
        <v>1.24E-3</v>
      </c>
      <c r="X83" s="8">
        <v>237000000</v>
      </c>
      <c r="Y83" s="3">
        <f t="shared" si="21"/>
        <v>1.6393442622950862E-2</v>
      </c>
      <c r="Z83" s="4">
        <f t="shared" si="28"/>
        <v>19.283570699099407</v>
      </c>
      <c r="AA83">
        <f t="shared" si="29"/>
        <v>1.6260520871780326E-2</v>
      </c>
      <c r="AB83">
        <f t="shared" si="22"/>
        <v>-6.6926438993651916</v>
      </c>
      <c r="AC83">
        <f t="shared" si="23"/>
        <v>3.3175355450236969E-2</v>
      </c>
      <c r="AN83" s="6">
        <v>42562</v>
      </c>
      <c r="AO83">
        <v>6.8415318167167841E-3</v>
      </c>
      <c r="AP83">
        <v>-5.471043220130864E-2</v>
      </c>
      <c r="AQ83">
        <v>1.6260520871780326E-2</v>
      </c>
      <c r="BS83" s="6">
        <v>42814</v>
      </c>
      <c r="BT83">
        <v>-2.6757449169549304E-2</v>
      </c>
      <c r="BU83">
        <v>-7.7220460939102778E-3</v>
      </c>
      <c r="BV83">
        <v>-4.0689095324099679E-2</v>
      </c>
    </row>
    <row r="84" spans="1:74" x14ac:dyDescent="0.3">
      <c r="A84" s="5" t="s">
        <v>9</v>
      </c>
      <c r="B84" s="6">
        <v>42569</v>
      </c>
      <c r="C84" s="7">
        <v>444</v>
      </c>
      <c r="D84" s="8">
        <v>32400</v>
      </c>
      <c r="E84" s="3">
        <f t="shared" si="24"/>
        <v>9.0909090909090905E-3</v>
      </c>
      <c r="F84" s="4">
        <f t="shared" si="25"/>
        <v>10.385913701780421</v>
      </c>
      <c r="G84" s="4">
        <f t="shared" si="26"/>
        <v>9.0498355199178562E-3</v>
      </c>
      <c r="H84" s="5">
        <f t="shared" si="15"/>
        <v>6.0958245624322247</v>
      </c>
      <c r="I84" s="9">
        <f t="shared" si="16"/>
        <v>0.54205607476635509</v>
      </c>
      <c r="J84" s="7"/>
      <c r="K84" s="5" t="s">
        <v>8</v>
      </c>
      <c r="L84" s="6">
        <v>42569</v>
      </c>
      <c r="M84" s="7">
        <v>4.2699999999999996</v>
      </c>
      <c r="N84" s="8">
        <v>583800</v>
      </c>
      <c r="O84">
        <f t="shared" si="17"/>
        <v>4.4009779951100177E-2</v>
      </c>
      <c r="P84">
        <f t="shared" si="18"/>
        <v>13.277313737402151</v>
      </c>
      <c r="Q84">
        <f t="shared" si="27"/>
        <v>4.3068857185822686E-2</v>
      </c>
      <c r="R84">
        <f t="shared" si="19"/>
        <v>1.451613827240533</v>
      </c>
      <c r="S84">
        <f t="shared" si="20"/>
        <v>0.66292134831460658</v>
      </c>
      <c r="U84" s="5" t="s">
        <v>4</v>
      </c>
      <c r="V84" s="6">
        <v>42569</v>
      </c>
      <c r="W84" s="7">
        <v>2.7100000000000002E-3</v>
      </c>
      <c r="X84" s="8">
        <v>20157000000</v>
      </c>
      <c r="Y84" s="3">
        <f t="shared" si="21"/>
        <v>1.185483870967742</v>
      </c>
      <c r="Z84" s="4">
        <f t="shared" si="28"/>
        <v>23.726817459552535</v>
      </c>
      <c r="AA84">
        <f t="shared" si="29"/>
        <v>0.78183725527466408</v>
      </c>
      <c r="AB84">
        <f t="shared" si="22"/>
        <v>-5.9108066440905276</v>
      </c>
      <c r="AC84">
        <f t="shared" si="23"/>
        <v>0.31184834123222749</v>
      </c>
      <c r="AN84" s="6">
        <v>42569</v>
      </c>
      <c r="AO84">
        <v>9.0498355199178562E-3</v>
      </c>
      <c r="AP84">
        <v>4.3068857185822686E-2</v>
      </c>
      <c r="BS84" s="6">
        <v>42828</v>
      </c>
      <c r="BT84">
        <v>1.5424470325631731E-2</v>
      </c>
      <c r="BU84">
        <v>-8.1855845864395177E-3</v>
      </c>
      <c r="BV84">
        <v>-1.5372793188864781E-3</v>
      </c>
    </row>
    <row r="85" spans="1:74" x14ac:dyDescent="0.3">
      <c r="A85" s="5" t="s">
        <v>9</v>
      </c>
      <c r="B85" s="6">
        <v>42576</v>
      </c>
      <c r="C85" s="7">
        <v>433</v>
      </c>
      <c r="D85" s="8">
        <v>7300</v>
      </c>
      <c r="E85" s="3">
        <f t="shared" si="24"/>
        <v>-2.4774774774774775E-2</v>
      </c>
      <c r="F85" s="4">
        <f t="shared" si="25"/>
        <v>8.8956296271364828</v>
      </c>
      <c r="G85" s="4">
        <f t="shared" si="26"/>
        <v>-2.5086834429734875E-2</v>
      </c>
      <c r="H85" s="5">
        <f t="shared" si="15"/>
        <v>6.0707377280024897</v>
      </c>
      <c r="I85" s="9">
        <f t="shared" si="16"/>
        <v>0.51635514018691586</v>
      </c>
      <c r="J85" s="7"/>
      <c r="K85" s="5" t="s">
        <v>8</v>
      </c>
      <c r="L85" s="6">
        <v>42576</v>
      </c>
      <c r="M85" s="7">
        <v>4.5</v>
      </c>
      <c r="N85" s="8">
        <v>1934200</v>
      </c>
      <c r="O85">
        <f t="shared" si="17"/>
        <v>5.3864168618267087E-2</v>
      </c>
      <c r="P85">
        <f t="shared" si="18"/>
        <v>14.475204362265</v>
      </c>
      <c r="Q85">
        <f t="shared" si="27"/>
        <v>5.2463569535740946E-2</v>
      </c>
      <c r="R85">
        <f t="shared" si="19"/>
        <v>1.5040773967762742</v>
      </c>
      <c r="S85">
        <f t="shared" si="20"/>
        <v>0.74906367041198507</v>
      </c>
      <c r="U85" s="5" t="s">
        <v>4</v>
      </c>
      <c r="V85" s="6">
        <v>42576</v>
      </c>
      <c r="W85" s="7">
        <v>3.0000000000000001E-3</v>
      </c>
      <c r="X85" s="8">
        <v>41823000000</v>
      </c>
      <c r="Y85" s="3">
        <f t="shared" si="21"/>
        <v>0.10701107011070106</v>
      </c>
      <c r="Z85" s="4">
        <f t="shared" si="28"/>
        <v>24.456712264385473</v>
      </c>
      <c r="AA85">
        <f t="shared" si="29"/>
        <v>0.10166365377650005</v>
      </c>
      <c r="AB85">
        <f t="shared" si="22"/>
        <v>-5.8091429903140277</v>
      </c>
      <c r="AC85">
        <f t="shared" si="23"/>
        <v>0.36682464454976305</v>
      </c>
      <c r="AN85" s="6">
        <v>42576</v>
      </c>
      <c r="AO85">
        <v>-2.5086834429734875E-2</v>
      </c>
      <c r="AP85">
        <v>5.2463569535740946E-2</v>
      </c>
      <c r="BS85" s="6">
        <v>42849</v>
      </c>
      <c r="BT85">
        <v>3.4843240826108427E-3</v>
      </c>
      <c r="BU85">
        <v>2.8170876966696439E-2</v>
      </c>
      <c r="BV85">
        <v>-1.1299555253933505E-2</v>
      </c>
    </row>
    <row r="86" spans="1:74" x14ac:dyDescent="0.3">
      <c r="A86" s="5" t="s">
        <v>9</v>
      </c>
      <c r="B86" s="6">
        <v>42583</v>
      </c>
      <c r="C86" s="7">
        <v>440</v>
      </c>
      <c r="D86" s="8">
        <v>10740</v>
      </c>
      <c r="E86" s="3">
        <f t="shared" si="24"/>
        <v>1.6166281755196306E-2</v>
      </c>
      <c r="F86" s="4">
        <f t="shared" si="25"/>
        <v>9.2817303680628562</v>
      </c>
      <c r="G86" s="4">
        <f t="shared" si="26"/>
        <v>1.6036998909817104E-2</v>
      </c>
      <c r="H86" s="5">
        <f t="shared" si="15"/>
        <v>6.0867747269123065</v>
      </c>
      <c r="I86" s="9">
        <f t="shared" si="16"/>
        <v>0.53271028037383172</v>
      </c>
      <c r="J86" s="7"/>
      <c r="K86" s="5" t="s">
        <v>8</v>
      </c>
      <c r="L86" s="6">
        <v>42583</v>
      </c>
      <c r="M86" s="7">
        <v>4.29</v>
      </c>
      <c r="N86" s="8">
        <v>193700</v>
      </c>
      <c r="O86">
        <f t="shared" si="17"/>
        <v>-4.6666666666666662E-2</v>
      </c>
      <c r="P86">
        <f t="shared" si="18"/>
        <v>12.174065849395086</v>
      </c>
      <c r="Q86">
        <f t="shared" si="27"/>
        <v>-4.7790663836348439E-2</v>
      </c>
      <c r="R86">
        <f t="shared" si="19"/>
        <v>1.4562867329399256</v>
      </c>
      <c r="S86">
        <f t="shared" si="20"/>
        <v>0.67041198501872667</v>
      </c>
      <c r="U86" s="5" t="s">
        <v>4</v>
      </c>
      <c r="V86" s="6">
        <v>42583</v>
      </c>
      <c r="W86" s="7">
        <v>2.545E-3</v>
      </c>
      <c r="X86" s="8">
        <v>11087000000</v>
      </c>
      <c r="Y86" s="3">
        <f t="shared" si="21"/>
        <v>-0.1516666666666667</v>
      </c>
      <c r="Z86" s="4">
        <f t="shared" si="28"/>
        <v>23.129039087736626</v>
      </c>
      <c r="AA86">
        <f t="shared" si="29"/>
        <v>-0.16448163866562371</v>
      </c>
      <c r="AB86">
        <f t="shared" si="22"/>
        <v>-5.9736246289796506</v>
      </c>
      <c r="AC86">
        <f t="shared" si="23"/>
        <v>0.28056872037914693</v>
      </c>
      <c r="AN86" s="6">
        <v>42583</v>
      </c>
      <c r="AO86">
        <v>1.6036998909817104E-2</v>
      </c>
      <c r="AP86">
        <v>-4.7790663836348439E-2</v>
      </c>
      <c r="BS86" s="6">
        <v>42856</v>
      </c>
      <c r="BT86">
        <v>-3.720535405006662E-2</v>
      </c>
      <c r="BU86">
        <v>-4.9832373747875643E-2</v>
      </c>
      <c r="BV86">
        <v>3.2414939241710229E-3</v>
      </c>
    </row>
    <row r="87" spans="1:74" x14ac:dyDescent="0.3">
      <c r="A87" s="5" t="s">
        <v>9</v>
      </c>
      <c r="B87" s="6">
        <v>42590</v>
      </c>
      <c r="C87" s="7">
        <v>448</v>
      </c>
      <c r="D87" s="8">
        <v>17660</v>
      </c>
      <c r="E87" s="3">
        <f t="shared" si="24"/>
        <v>1.8181818181818181E-2</v>
      </c>
      <c r="F87" s="4">
        <f t="shared" si="25"/>
        <v>9.7790574741579501</v>
      </c>
      <c r="G87" s="4">
        <f t="shared" si="26"/>
        <v>1.8018505502678212E-2</v>
      </c>
      <c r="H87" s="5">
        <f t="shared" si="15"/>
        <v>6.1047932324149849</v>
      </c>
      <c r="I87" s="9">
        <f t="shared" si="16"/>
        <v>0.55140186915887845</v>
      </c>
      <c r="J87" s="7"/>
      <c r="K87" s="5" t="s">
        <v>8</v>
      </c>
      <c r="L87" s="6">
        <v>42590</v>
      </c>
      <c r="M87" s="7">
        <v>4.34</v>
      </c>
      <c r="N87" s="8">
        <v>386000</v>
      </c>
      <c r="O87">
        <f t="shared" si="17"/>
        <v>1.1655011655011614E-2</v>
      </c>
      <c r="P87">
        <f t="shared" si="18"/>
        <v>12.863592648446968</v>
      </c>
      <c r="Q87">
        <f t="shared" si="27"/>
        <v>1.1587615172387829E-2</v>
      </c>
      <c r="R87">
        <f t="shared" si="19"/>
        <v>1.4678743481123135</v>
      </c>
      <c r="S87">
        <f t="shared" si="20"/>
        <v>0.68913857677902624</v>
      </c>
      <c r="U87" s="5" t="s">
        <v>4</v>
      </c>
      <c r="V87" s="6">
        <v>42590</v>
      </c>
      <c r="W87" s="7">
        <v>2.5799999999999998E-3</v>
      </c>
      <c r="X87" s="8">
        <v>16122000000</v>
      </c>
      <c r="Y87" s="3">
        <f t="shared" si="21"/>
        <v>1.3752455795677751E-2</v>
      </c>
      <c r="Z87" s="4">
        <f t="shared" si="28"/>
        <v>23.50345063580782</v>
      </c>
      <c r="AA87">
        <f t="shared" si="29"/>
        <v>1.3658748931040044E-2</v>
      </c>
      <c r="AB87">
        <f t="shared" si="22"/>
        <v>-5.9599658800486113</v>
      </c>
      <c r="AC87">
        <f t="shared" si="23"/>
        <v>0.28720379146919428</v>
      </c>
      <c r="AN87" s="6">
        <v>42590</v>
      </c>
      <c r="AO87">
        <v>1.8018505502678212E-2</v>
      </c>
      <c r="AP87">
        <v>1.1587615172387829E-2</v>
      </c>
      <c r="AQ87">
        <v>1.3658748931040044E-2</v>
      </c>
      <c r="BS87" s="6">
        <v>42863</v>
      </c>
      <c r="BT87">
        <v>-1.2715884325302561E-2</v>
      </c>
      <c r="BU87">
        <v>-7.3260400920728977E-3</v>
      </c>
      <c r="BV87">
        <v>-1.3029500290333684E-2</v>
      </c>
    </row>
    <row r="88" spans="1:74" x14ac:dyDescent="0.3">
      <c r="A88" s="5" t="s">
        <v>9</v>
      </c>
      <c r="B88" s="6">
        <v>42597</v>
      </c>
      <c r="C88" s="7">
        <v>445</v>
      </c>
      <c r="D88" s="8">
        <v>15400</v>
      </c>
      <c r="E88" s="3">
        <f t="shared" si="24"/>
        <v>-6.6964285714285711E-3</v>
      </c>
      <c r="F88" s="4">
        <f t="shared" si="25"/>
        <v>9.6421227884017213</v>
      </c>
      <c r="G88" s="4">
        <f t="shared" si="26"/>
        <v>-6.7189502487449808E-3</v>
      </c>
      <c r="H88" s="5">
        <f t="shared" si="15"/>
        <v>6.0980742821662401</v>
      </c>
      <c r="I88" s="9">
        <f t="shared" si="16"/>
        <v>0.54439252336448596</v>
      </c>
      <c r="J88" s="7"/>
      <c r="K88" s="5" t="s">
        <v>8</v>
      </c>
      <c r="L88" s="6">
        <v>42597</v>
      </c>
      <c r="M88" s="7">
        <v>4.53</v>
      </c>
      <c r="N88" s="8">
        <v>1001200</v>
      </c>
      <c r="O88">
        <f t="shared" si="17"/>
        <v>4.3778801843318067E-2</v>
      </c>
      <c r="P88">
        <f t="shared" si="18"/>
        <v>13.816709838539756</v>
      </c>
      <c r="Q88">
        <f t="shared" si="27"/>
        <v>4.2847591382629245E-2</v>
      </c>
      <c r="R88">
        <f t="shared" si="19"/>
        <v>1.5107219394949427</v>
      </c>
      <c r="S88">
        <f t="shared" si="20"/>
        <v>0.76029962546816487</v>
      </c>
      <c r="U88" s="5" t="s">
        <v>4</v>
      </c>
      <c r="V88" s="6">
        <v>42597</v>
      </c>
      <c r="W88" s="7">
        <v>2.5500000000000002E-3</v>
      </c>
      <c r="X88" s="8">
        <v>10260000000</v>
      </c>
      <c r="Y88" s="3">
        <f t="shared" si="21"/>
        <v>-1.1627906976744049E-2</v>
      </c>
      <c r="Z88" s="4">
        <f t="shared" si="28"/>
        <v>23.051518676689035</v>
      </c>
      <c r="AA88">
        <f t="shared" si="29"/>
        <v>-1.1696039763191187E-2</v>
      </c>
      <c r="AB88">
        <f t="shared" si="22"/>
        <v>-5.9716619198118019</v>
      </c>
      <c r="AC88">
        <f t="shared" si="23"/>
        <v>0.28151658767772514</v>
      </c>
      <c r="AN88" s="6">
        <v>42597</v>
      </c>
      <c r="AO88">
        <v>-6.7189502487449808E-3</v>
      </c>
      <c r="AP88">
        <v>4.2847591382629245E-2</v>
      </c>
      <c r="AQ88">
        <v>-1.1696039763191187E-2</v>
      </c>
      <c r="BS88" s="6">
        <v>42870</v>
      </c>
      <c r="BT88">
        <v>-3.9147589684271344E-2</v>
      </c>
      <c r="BU88">
        <v>1.8215439891341119E-2</v>
      </c>
      <c r="BV88">
        <v>0</v>
      </c>
    </row>
    <row r="89" spans="1:74" x14ac:dyDescent="0.3">
      <c r="A89" s="5" t="s">
        <v>9</v>
      </c>
      <c r="B89" s="6">
        <v>42604</v>
      </c>
      <c r="C89" s="7">
        <v>458</v>
      </c>
      <c r="D89" s="8">
        <v>18640</v>
      </c>
      <c r="E89" s="3">
        <f t="shared" si="24"/>
        <v>2.9213483146067417E-2</v>
      </c>
      <c r="F89" s="4">
        <f t="shared" si="25"/>
        <v>9.8330650882395823</v>
      </c>
      <c r="G89" s="4">
        <f t="shared" si="26"/>
        <v>2.8794901947944641E-2</v>
      </c>
      <c r="H89" s="5">
        <f t="shared" si="15"/>
        <v>6.1268691841141854</v>
      </c>
      <c r="I89" s="9">
        <f t="shared" si="16"/>
        <v>0.57476635514018692</v>
      </c>
      <c r="J89" s="7"/>
      <c r="K89" s="5" t="s">
        <v>8</v>
      </c>
      <c r="L89" s="6">
        <v>42604</v>
      </c>
      <c r="M89" s="7">
        <v>4.78</v>
      </c>
      <c r="N89" s="8">
        <v>1371300</v>
      </c>
      <c r="O89">
        <f t="shared" si="17"/>
        <v>5.518763796909492E-2</v>
      </c>
      <c r="P89">
        <f t="shared" si="18"/>
        <v>14.131269752987945</v>
      </c>
      <c r="Q89">
        <f t="shared" si="27"/>
        <v>5.3718607008422015E-2</v>
      </c>
      <c r="R89">
        <f t="shared" si="19"/>
        <v>1.5644405465033646</v>
      </c>
      <c r="S89">
        <f t="shared" si="20"/>
        <v>0.85393258426966301</v>
      </c>
      <c r="U89" s="5" t="s">
        <v>4</v>
      </c>
      <c r="V89" s="6">
        <v>42604</v>
      </c>
      <c r="W89" s="7">
        <v>2.4450000000000001E-3</v>
      </c>
      <c r="X89" s="8">
        <v>37598000000</v>
      </c>
      <c r="Y89" s="3">
        <f t="shared" si="21"/>
        <v>-4.1176470588235314E-2</v>
      </c>
      <c r="Z89" s="4">
        <f t="shared" si="28"/>
        <v>24.350216694438181</v>
      </c>
      <c r="AA89">
        <f t="shared" si="29"/>
        <v>-4.204823624349939E-2</v>
      </c>
      <c r="AB89">
        <f t="shared" si="22"/>
        <v>-6.0137101560553017</v>
      </c>
      <c r="AC89">
        <f t="shared" si="23"/>
        <v>0.26161137440758298</v>
      </c>
      <c r="AN89" s="6">
        <v>42604</v>
      </c>
      <c r="AO89">
        <v>2.8794901947944641E-2</v>
      </c>
      <c r="AP89">
        <v>5.3718607008422015E-2</v>
      </c>
      <c r="AQ89">
        <v>-4.204823624349939E-2</v>
      </c>
      <c r="BS89" s="6">
        <v>42877</v>
      </c>
      <c r="BT89">
        <v>-2.5025367566940373E-2</v>
      </c>
      <c r="BU89">
        <v>-4.8068403041022334E-2</v>
      </c>
      <c r="BV89">
        <v>3.2733253449691085E-3</v>
      </c>
    </row>
    <row r="90" spans="1:74" x14ac:dyDescent="0.3">
      <c r="A90" s="5" t="s">
        <v>9</v>
      </c>
      <c r="B90" s="6">
        <v>42611</v>
      </c>
      <c r="C90" s="7">
        <v>479</v>
      </c>
      <c r="D90" s="8">
        <v>49720</v>
      </c>
      <c r="E90" s="3">
        <f t="shared" si="24"/>
        <v>4.5851528384279479E-2</v>
      </c>
      <c r="F90" s="4">
        <f t="shared" si="25"/>
        <v>10.814162545624647</v>
      </c>
      <c r="G90" s="4">
        <f t="shared" si="26"/>
        <v>4.4831413296730328E-2</v>
      </c>
      <c r="H90" s="5">
        <f t="shared" si="15"/>
        <v>6.1717005974109149</v>
      </c>
      <c r="I90" s="9">
        <f t="shared" si="16"/>
        <v>0.62383177570093462</v>
      </c>
      <c r="J90" s="7"/>
      <c r="K90" s="5" t="s">
        <v>8</v>
      </c>
      <c r="L90" s="6">
        <v>42611</v>
      </c>
      <c r="M90" s="7">
        <v>4.55</v>
      </c>
      <c r="N90" s="8">
        <v>1285000</v>
      </c>
      <c r="O90">
        <f t="shared" si="17"/>
        <v>-4.8117154811715565E-2</v>
      </c>
      <c r="P90">
        <f t="shared" si="18"/>
        <v>14.066269276311457</v>
      </c>
      <c r="Q90">
        <f t="shared" si="27"/>
        <v>-4.9313313540505603E-2</v>
      </c>
      <c r="R90">
        <f t="shared" si="19"/>
        <v>1.5151272329628591</v>
      </c>
      <c r="S90">
        <f t="shared" si="20"/>
        <v>0.76779026217228463</v>
      </c>
      <c r="U90" s="5" t="s">
        <v>4</v>
      </c>
      <c r="V90" s="6">
        <v>42611</v>
      </c>
      <c r="W90" s="7">
        <v>2.4199999999999998E-3</v>
      </c>
      <c r="X90" s="8">
        <v>7307000000</v>
      </c>
      <c r="Y90" s="3">
        <f t="shared" si="21"/>
        <v>-1.0224948875255739E-2</v>
      </c>
      <c r="Z90" s="4">
        <f t="shared" si="28"/>
        <v>22.712098629755491</v>
      </c>
      <c r="AA90">
        <f t="shared" si="29"/>
        <v>-1.0277582758240408E-2</v>
      </c>
      <c r="AB90">
        <f t="shared" si="22"/>
        <v>-6.0239877388135419</v>
      </c>
      <c r="AC90">
        <f t="shared" si="23"/>
        <v>0.25687203791469193</v>
      </c>
      <c r="AN90" s="6">
        <v>42611</v>
      </c>
      <c r="AO90">
        <v>4.4831413296730328E-2</v>
      </c>
      <c r="AP90">
        <v>-4.9313313540505603E-2</v>
      </c>
      <c r="AQ90">
        <v>-1.0277582758240408E-2</v>
      </c>
      <c r="BS90" s="6">
        <v>42891</v>
      </c>
      <c r="BT90">
        <v>-9.1158334080094928E-3</v>
      </c>
      <c r="BU90">
        <v>-1.5267472130788421E-2</v>
      </c>
      <c r="BV90">
        <v>-6.688988150796652E-3</v>
      </c>
    </row>
    <row r="91" spans="1:74" x14ac:dyDescent="0.3">
      <c r="A91" s="5" t="s">
        <v>9</v>
      </c>
      <c r="B91" s="6">
        <v>42618</v>
      </c>
      <c r="C91" s="7">
        <v>469</v>
      </c>
      <c r="D91" s="8">
        <v>9870</v>
      </c>
      <c r="E91" s="3">
        <f t="shared" si="24"/>
        <v>-2.0876826722338204E-2</v>
      </c>
      <c r="F91" s="4">
        <f t="shared" si="25"/>
        <v>9.1972551324275269</v>
      </c>
      <c r="G91" s="4">
        <f t="shared" si="26"/>
        <v>-2.1097828964635926E-2</v>
      </c>
      <c r="H91" s="5">
        <f t="shared" si="15"/>
        <v>6.1506027684462792</v>
      </c>
      <c r="I91" s="9">
        <f t="shared" si="16"/>
        <v>0.60046728971962615</v>
      </c>
      <c r="J91" s="7"/>
      <c r="K91" s="5" t="s">
        <v>8</v>
      </c>
      <c r="L91" s="6">
        <v>42618</v>
      </c>
      <c r="M91" s="7">
        <v>5.12</v>
      </c>
      <c r="N91" s="8">
        <v>4012800</v>
      </c>
      <c r="O91">
        <f t="shared" si="17"/>
        <v>0.12527472527472533</v>
      </c>
      <c r="P91">
        <f t="shared" si="18"/>
        <v>15.204999809980684</v>
      </c>
      <c r="Q91">
        <f t="shared" si="27"/>
        <v>0.11802720608855737</v>
      </c>
      <c r="R91">
        <f t="shared" si="19"/>
        <v>1.6331544390514163</v>
      </c>
      <c r="S91">
        <f t="shared" si="20"/>
        <v>0.98127340823970044</v>
      </c>
      <c r="U91" s="5" t="s">
        <v>4</v>
      </c>
      <c r="V91" s="6">
        <v>42618</v>
      </c>
      <c r="W91" s="7">
        <v>2.405E-3</v>
      </c>
      <c r="X91" s="8">
        <v>12532000000</v>
      </c>
      <c r="Y91" s="3">
        <f t="shared" si="21"/>
        <v>-6.1983471074379438E-3</v>
      </c>
      <c r="Z91" s="4">
        <f t="shared" si="28"/>
        <v>23.251551210036357</v>
      </c>
      <c r="AA91">
        <f t="shared" si="29"/>
        <v>-6.2176366108704501E-3</v>
      </c>
      <c r="AB91">
        <f t="shared" si="22"/>
        <v>-6.0302053754244129</v>
      </c>
      <c r="AC91">
        <f t="shared" si="23"/>
        <v>0.25402843601895736</v>
      </c>
      <c r="AN91" s="6">
        <v>42618</v>
      </c>
      <c r="AO91">
        <v>-2.1097828964635926E-2</v>
      </c>
      <c r="AQ91">
        <v>-6.2176366108704501E-3</v>
      </c>
      <c r="BS91" s="6">
        <v>42898</v>
      </c>
      <c r="BT91">
        <v>7.2993024816115351E-3</v>
      </c>
      <c r="BU91">
        <v>-1.5504186535965312E-2</v>
      </c>
      <c r="BV91">
        <v>-2.0339684237122787E-2</v>
      </c>
    </row>
    <row r="92" spans="1:74" x14ac:dyDescent="0.3">
      <c r="A92" s="5" t="s">
        <v>9</v>
      </c>
      <c r="B92" s="6">
        <v>42625</v>
      </c>
      <c r="C92" s="7">
        <v>447</v>
      </c>
      <c r="D92" s="8">
        <v>93400</v>
      </c>
      <c r="E92" s="3">
        <f t="shared" si="24"/>
        <v>-4.6908315565031986E-2</v>
      </c>
      <c r="F92" s="4">
        <f t="shared" si="25"/>
        <v>11.444646624216935</v>
      </c>
      <c r="G92" s="4">
        <f t="shared" si="26"/>
        <v>-4.8044173832710493E-2</v>
      </c>
      <c r="H92" s="5">
        <f t="shared" si="15"/>
        <v>6.1025585946135692</v>
      </c>
      <c r="I92" s="9">
        <f t="shared" si="16"/>
        <v>0.5490654205607477</v>
      </c>
      <c r="J92" s="7"/>
      <c r="K92" s="5" t="s">
        <v>8</v>
      </c>
      <c r="L92" s="6">
        <v>42625</v>
      </c>
      <c r="M92" s="7">
        <v>4.6399999999999997</v>
      </c>
      <c r="N92" s="8">
        <v>1331100</v>
      </c>
      <c r="O92">
        <f t="shared" si="17"/>
        <v>-9.3750000000000083E-2</v>
      </c>
      <c r="P92">
        <f t="shared" si="18"/>
        <v>14.101516226035111</v>
      </c>
      <c r="Q92">
        <f t="shared" si="27"/>
        <v>-9.8440072813252649E-2</v>
      </c>
      <c r="R92">
        <f t="shared" si="19"/>
        <v>1.5347143662381639</v>
      </c>
      <c r="S92">
        <f t="shared" si="20"/>
        <v>0.80149812734082382</v>
      </c>
      <c r="U92" s="5" t="s">
        <v>4</v>
      </c>
      <c r="V92" s="6">
        <v>42625</v>
      </c>
      <c r="W92" s="7">
        <v>2.3649999999999999E-3</v>
      </c>
      <c r="X92" s="8">
        <v>1486000000</v>
      </c>
      <c r="Y92" s="3">
        <f t="shared" si="21"/>
        <v>-1.6632016632016675E-2</v>
      </c>
      <c r="Z92" s="4">
        <f t="shared" si="28"/>
        <v>21.11935378324198</v>
      </c>
      <c r="AA92">
        <f t="shared" si="29"/>
        <v>-1.6771881613828213E-2</v>
      </c>
      <c r="AB92">
        <f t="shared" si="22"/>
        <v>-6.0469772570382405</v>
      </c>
      <c r="AC92">
        <f t="shared" si="23"/>
        <v>0.24644549763033174</v>
      </c>
      <c r="AN92" s="6">
        <v>42625</v>
      </c>
      <c r="AO92">
        <v>-4.8044173832710493E-2</v>
      </c>
      <c r="AQ92">
        <v>-1.6771881613828213E-2</v>
      </c>
      <c r="BS92" s="6">
        <v>42905</v>
      </c>
      <c r="BT92">
        <v>6.5106541601579943E-2</v>
      </c>
      <c r="BU92">
        <v>3.8986404156573229E-3</v>
      </c>
      <c r="BV92">
        <v>3.4188067487854611E-3</v>
      </c>
    </row>
    <row r="93" spans="1:74" x14ac:dyDescent="0.3">
      <c r="A93" s="5" t="s">
        <v>9</v>
      </c>
      <c r="B93" s="6">
        <v>42632</v>
      </c>
      <c r="C93" s="7">
        <v>491</v>
      </c>
      <c r="D93" s="8">
        <v>109750</v>
      </c>
      <c r="E93" s="3">
        <f t="shared" si="24"/>
        <v>9.8434004474272932E-2</v>
      </c>
      <c r="F93" s="4">
        <f t="shared" si="25"/>
        <v>11.605960330937418</v>
      </c>
      <c r="G93" s="4">
        <f t="shared" si="26"/>
        <v>9.3885533180951691E-2</v>
      </c>
      <c r="H93" s="5">
        <f t="shared" si="15"/>
        <v>6.1964441277945204</v>
      </c>
      <c r="I93" s="9">
        <f t="shared" si="16"/>
        <v>0.65186915887850472</v>
      </c>
      <c r="J93" s="7"/>
      <c r="K93" s="5" t="s">
        <v>8</v>
      </c>
      <c r="L93" s="6">
        <v>42632</v>
      </c>
      <c r="M93" s="7">
        <v>4.84</v>
      </c>
      <c r="N93" s="8">
        <v>925900</v>
      </c>
      <c r="O93">
        <f t="shared" si="17"/>
        <v>4.3103448275862113E-2</v>
      </c>
      <c r="P93">
        <f t="shared" si="18"/>
        <v>13.738521516436139</v>
      </c>
      <c r="Q93">
        <f t="shared" si="27"/>
        <v>4.2200354490376471E-2</v>
      </c>
      <c r="R93">
        <f t="shared" si="19"/>
        <v>1.5769147207285403</v>
      </c>
      <c r="S93">
        <f t="shared" si="20"/>
        <v>0.87640449438202239</v>
      </c>
      <c r="U93" s="5" t="s">
        <v>4</v>
      </c>
      <c r="V93" s="6">
        <v>42632</v>
      </c>
      <c r="W93" s="7">
        <v>2.3999999999999998E-3</v>
      </c>
      <c r="X93" s="8">
        <v>492000000</v>
      </c>
      <c r="Y93" s="3">
        <f t="shared" si="21"/>
        <v>1.4799154334038002E-2</v>
      </c>
      <c r="Z93" s="4">
        <f t="shared" si="28"/>
        <v>20.013989274456581</v>
      </c>
      <c r="AA93">
        <f t="shared" si="29"/>
        <v>1.4690715410003592E-2</v>
      </c>
      <c r="AB93">
        <f t="shared" si="22"/>
        <v>-6.0322865416282374</v>
      </c>
      <c r="AC93">
        <f t="shared" si="23"/>
        <v>0.2530805687203791</v>
      </c>
      <c r="AN93" s="6">
        <v>42632</v>
      </c>
      <c r="AP93">
        <v>4.2200354490376471E-2</v>
      </c>
      <c r="AQ93">
        <v>1.4690715410003592E-2</v>
      </c>
      <c r="BS93" s="6">
        <v>42933</v>
      </c>
      <c r="BT93">
        <v>4.3172171865208782E-2</v>
      </c>
      <c r="BU93">
        <v>-3.3336420267591718E-2</v>
      </c>
      <c r="BV93">
        <v>4.08219945202552E-2</v>
      </c>
    </row>
    <row r="94" spans="1:74" x14ac:dyDescent="0.3">
      <c r="A94" s="5" t="s">
        <v>9</v>
      </c>
      <c r="B94" s="6">
        <v>42639</v>
      </c>
      <c r="C94" s="7">
        <v>584</v>
      </c>
      <c r="D94" s="8">
        <v>205120</v>
      </c>
      <c r="E94" s="3">
        <f t="shared" si="24"/>
        <v>0.18940936863543789</v>
      </c>
      <c r="F94" s="4">
        <f t="shared" si="25"/>
        <v>12.231350452714443</v>
      </c>
      <c r="G94" s="4">
        <f t="shared" si="26"/>
        <v>0.17345685503370648</v>
      </c>
      <c r="H94" s="5">
        <f t="shared" si="15"/>
        <v>6.3699009828282271</v>
      </c>
      <c r="I94" s="9">
        <f t="shared" si="16"/>
        <v>0.86915887850467288</v>
      </c>
      <c r="J94" s="7"/>
      <c r="K94" s="5" t="s">
        <v>8</v>
      </c>
      <c r="L94" s="6">
        <v>42639</v>
      </c>
      <c r="M94" s="7">
        <v>4.57</v>
      </c>
      <c r="N94" s="8">
        <v>2505300</v>
      </c>
      <c r="O94">
        <f t="shared" si="17"/>
        <v>-5.578512396694206E-2</v>
      </c>
      <c r="P94">
        <f t="shared" si="18"/>
        <v>14.733919045809431</v>
      </c>
      <c r="Q94">
        <f t="shared" si="27"/>
        <v>-5.740151582242687E-2</v>
      </c>
      <c r="R94">
        <f t="shared" si="19"/>
        <v>1.5195132049061133</v>
      </c>
      <c r="S94">
        <f t="shared" si="20"/>
        <v>0.77528089887640461</v>
      </c>
      <c r="U94" s="5" t="s">
        <v>4</v>
      </c>
      <c r="V94" s="6">
        <v>42639</v>
      </c>
      <c r="W94" s="7">
        <v>2.3149999999999998E-3</v>
      </c>
      <c r="X94" s="8">
        <v>4256000000</v>
      </c>
      <c r="Y94" s="3">
        <f t="shared" si="21"/>
        <v>-3.5416666666666673E-2</v>
      </c>
      <c r="Z94" s="4">
        <f t="shared" si="28"/>
        <v>22.171595588985756</v>
      </c>
      <c r="AA94">
        <f t="shared" si="29"/>
        <v>-3.6059049815702522E-2</v>
      </c>
      <c r="AB94">
        <f t="shared" si="22"/>
        <v>-6.0683455914439399</v>
      </c>
      <c r="AC94">
        <f t="shared" si="23"/>
        <v>0.23696682464454971</v>
      </c>
      <c r="AN94" s="6">
        <v>42639</v>
      </c>
      <c r="AP94">
        <v>-5.740151582242687E-2</v>
      </c>
      <c r="AQ94">
        <v>-3.6059049815702522E-2</v>
      </c>
      <c r="BS94" s="6">
        <v>42947</v>
      </c>
      <c r="BT94">
        <v>-3.3648034118232757E-2</v>
      </c>
      <c r="BU94">
        <v>4.3412492935313463E-2</v>
      </c>
      <c r="BV94">
        <v>2.4162249279079777E-2</v>
      </c>
    </row>
    <row r="95" spans="1:74" x14ac:dyDescent="0.3">
      <c r="A95" s="5" t="s">
        <v>9</v>
      </c>
      <c r="B95" s="6">
        <v>42646</v>
      </c>
      <c r="C95" s="7">
        <v>582</v>
      </c>
      <c r="D95" s="8">
        <v>27930</v>
      </c>
      <c r="E95" s="3">
        <f t="shared" si="24"/>
        <v>-3.4246575342465752E-3</v>
      </c>
      <c r="F95" s="4">
        <f t="shared" si="25"/>
        <v>10.237456658939223</v>
      </c>
      <c r="G95" s="4">
        <f t="shared" si="26"/>
        <v>-3.4305350967892482E-3</v>
      </c>
      <c r="H95" s="5">
        <f t="shared" si="15"/>
        <v>6.3664704477314382</v>
      </c>
      <c r="I95" s="9">
        <f t="shared" si="16"/>
        <v>0.86448598130841126</v>
      </c>
      <c r="J95" s="7"/>
      <c r="K95" s="5" t="s">
        <v>8</v>
      </c>
      <c r="L95" s="6">
        <v>42646</v>
      </c>
      <c r="M95" s="7">
        <v>4.67</v>
      </c>
      <c r="N95" s="8">
        <v>788600</v>
      </c>
      <c r="O95">
        <f t="shared" si="17"/>
        <v>2.1881838074398169E-2</v>
      </c>
      <c r="P95">
        <f t="shared" si="18"/>
        <v>13.578014500425663</v>
      </c>
      <c r="Q95">
        <f t="shared" si="27"/>
        <v>2.1645866774692508E-2</v>
      </c>
      <c r="R95">
        <f t="shared" si="19"/>
        <v>1.5411590716808059</v>
      </c>
      <c r="S95">
        <f t="shared" si="20"/>
        <v>0.81273408239700373</v>
      </c>
      <c r="U95" s="5" t="s">
        <v>4</v>
      </c>
      <c r="V95" s="6">
        <v>42646</v>
      </c>
      <c r="W95" s="7">
        <v>2.2550000000000001E-3</v>
      </c>
      <c r="X95" s="8">
        <v>1532000000</v>
      </c>
      <c r="Y95" s="3">
        <f t="shared" si="21"/>
        <v>-2.5917926565874612E-2</v>
      </c>
      <c r="Z95" s="4">
        <f t="shared" si="28"/>
        <v>21.149839908264809</v>
      </c>
      <c r="AA95">
        <f t="shared" si="29"/>
        <v>-2.6259714583555655E-2</v>
      </c>
      <c r="AB95">
        <f t="shared" si="22"/>
        <v>-6.0946053060274954</v>
      </c>
      <c r="AC95">
        <f t="shared" si="23"/>
        <v>0.22559241706161137</v>
      </c>
      <c r="AN95" s="6">
        <v>42646</v>
      </c>
      <c r="AO95">
        <v>-3.4305350967892482E-3</v>
      </c>
      <c r="AP95">
        <v>2.1645866774692508E-2</v>
      </c>
      <c r="AQ95">
        <v>-2.6259714583555655E-2</v>
      </c>
      <c r="BS95" s="6">
        <v>42954</v>
      </c>
      <c r="BT95">
        <v>0</v>
      </c>
      <c r="BU95">
        <v>6.5146810211936723E-3</v>
      </c>
      <c r="BV95">
        <v>1.3175421158564547E-2</v>
      </c>
    </row>
    <row r="96" spans="1:74" x14ac:dyDescent="0.3">
      <c r="A96" s="5" t="s">
        <v>9</v>
      </c>
      <c r="B96" s="6">
        <v>42653</v>
      </c>
      <c r="C96" s="7">
        <v>580</v>
      </c>
      <c r="D96" s="8">
        <v>13410</v>
      </c>
      <c r="E96" s="3">
        <f t="shared" si="24"/>
        <v>-3.4364261168384879E-3</v>
      </c>
      <c r="F96" s="4">
        <f t="shared" si="25"/>
        <v>9.5037559762757233</v>
      </c>
      <c r="G96" s="4">
        <f t="shared" si="26"/>
        <v>-3.4423441909727901E-3</v>
      </c>
      <c r="H96" s="5">
        <f t="shared" si="15"/>
        <v>6.363028103540465</v>
      </c>
      <c r="I96" s="9">
        <f t="shared" si="16"/>
        <v>0.85981308411214952</v>
      </c>
      <c r="J96" s="7"/>
      <c r="K96" s="5" t="s">
        <v>8</v>
      </c>
      <c r="L96" s="6">
        <v>42653</v>
      </c>
      <c r="M96" s="7">
        <v>4.28</v>
      </c>
      <c r="N96" s="8">
        <v>2103400</v>
      </c>
      <c r="O96">
        <f t="shared" si="17"/>
        <v>-8.3511777301927131E-2</v>
      </c>
      <c r="P96">
        <f t="shared" si="18"/>
        <v>14.559065641068065</v>
      </c>
      <c r="Q96">
        <f t="shared" si="27"/>
        <v>-8.720606208710048E-2</v>
      </c>
      <c r="R96">
        <f t="shared" si="19"/>
        <v>1.4539530095937054</v>
      </c>
      <c r="S96">
        <f t="shared" si="20"/>
        <v>0.66666666666666674</v>
      </c>
      <c r="U96" s="5" t="s">
        <v>4</v>
      </c>
      <c r="V96" s="6">
        <v>42653</v>
      </c>
      <c r="W96" s="7">
        <v>2.1649999999999998E-3</v>
      </c>
      <c r="X96" s="8">
        <v>3704000000</v>
      </c>
      <c r="Y96" s="3">
        <f t="shared" si="21"/>
        <v>-3.9911308203991233E-2</v>
      </c>
      <c r="Z96" s="4">
        <f t="shared" si="28"/>
        <v>22.032679153730346</v>
      </c>
      <c r="AA96">
        <f t="shared" si="29"/>
        <v>-4.0729611500188626E-2</v>
      </c>
      <c r="AB96">
        <f t="shared" si="22"/>
        <v>-6.1353349175276843</v>
      </c>
      <c r="AC96">
        <f t="shared" si="23"/>
        <v>0.20853080568720375</v>
      </c>
      <c r="AN96" s="6">
        <v>42653</v>
      </c>
      <c r="AO96">
        <v>-3.4423441909727901E-3</v>
      </c>
      <c r="AQ96">
        <v>-4.0729611500188626E-2</v>
      </c>
      <c r="BS96" s="6">
        <v>42961</v>
      </c>
      <c r="BT96">
        <v>-5.7197486727869531E-3</v>
      </c>
      <c r="BU96">
        <v>-9.7880063661629317E-3</v>
      </c>
      <c r="BV96">
        <v>-1.0526412986987504E-2</v>
      </c>
    </row>
    <row r="97" spans="1:74" x14ac:dyDescent="0.3">
      <c r="A97" s="5" t="s">
        <v>9</v>
      </c>
      <c r="B97" s="6">
        <v>42660</v>
      </c>
      <c r="C97" s="7">
        <v>572</v>
      </c>
      <c r="D97" s="8">
        <v>51270</v>
      </c>
      <c r="E97" s="3">
        <f t="shared" si="24"/>
        <v>-1.3793103448275862E-2</v>
      </c>
      <c r="F97" s="4">
        <f t="shared" si="25"/>
        <v>10.844861064777746</v>
      </c>
      <c r="G97" s="4">
        <f t="shared" si="26"/>
        <v>-1.388911216066715E-2</v>
      </c>
      <c r="H97" s="5">
        <f t="shared" si="15"/>
        <v>6.3491389913797978</v>
      </c>
      <c r="I97" s="9">
        <f t="shared" si="16"/>
        <v>0.84112149532710279</v>
      </c>
      <c r="J97" s="7"/>
      <c r="K97" s="5" t="s">
        <v>8</v>
      </c>
      <c r="L97" s="6">
        <v>42660</v>
      </c>
      <c r="M97" s="7">
        <v>4.4000000000000004</v>
      </c>
      <c r="N97" s="8">
        <v>1429100</v>
      </c>
      <c r="O97">
        <f t="shared" si="17"/>
        <v>2.8037383177570117E-2</v>
      </c>
      <c r="P97">
        <f t="shared" si="18"/>
        <v>14.172555433469887</v>
      </c>
      <c r="Q97">
        <f t="shared" si="27"/>
        <v>2.7651531330510164E-2</v>
      </c>
      <c r="R97">
        <f t="shared" si="19"/>
        <v>1.4816045409242156</v>
      </c>
      <c r="S97">
        <f t="shared" si="20"/>
        <v>0.71161048689138595</v>
      </c>
      <c r="U97" s="5" t="s">
        <v>4</v>
      </c>
      <c r="V97" s="6">
        <v>42660</v>
      </c>
      <c r="W97" s="7">
        <v>2.1150000000000001E-3</v>
      </c>
      <c r="X97" s="8">
        <v>325000000</v>
      </c>
      <c r="Y97" s="3">
        <f t="shared" si="21"/>
        <v>-2.3094688221708869E-2</v>
      </c>
      <c r="Z97" s="4">
        <f t="shared" si="28"/>
        <v>19.599335740294013</v>
      </c>
      <c r="AA97">
        <f t="shared" si="29"/>
        <v>-2.3365548956211769E-2</v>
      </c>
      <c r="AB97">
        <f t="shared" si="22"/>
        <v>-6.1587004664838956</v>
      </c>
      <c r="AC97">
        <f t="shared" si="23"/>
        <v>0.19905213270142183</v>
      </c>
      <c r="AN97" s="6">
        <v>42660</v>
      </c>
      <c r="AO97">
        <v>-1.388911216066715E-2</v>
      </c>
      <c r="AP97">
        <v>2.7651531330510164E-2</v>
      </c>
      <c r="AQ97">
        <v>-2.3365548956211769E-2</v>
      </c>
      <c r="BS97" s="6">
        <v>42968</v>
      </c>
      <c r="BT97">
        <v>1.1406967793376381E-2</v>
      </c>
      <c r="BU97">
        <v>-2.6579637804711898E-2</v>
      </c>
      <c r="BV97">
        <v>-2.4097551579060416E-2</v>
      </c>
    </row>
    <row r="98" spans="1:74" x14ac:dyDescent="0.3">
      <c r="A98" s="5" t="s">
        <v>9</v>
      </c>
      <c r="B98" s="6">
        <v>42667</v>
      </c>
      <c r="C98" s="7">
        <v>534</v>
      </c>
      <c r="D98" s="8">
        <v>12110</v>
      </c>
      <c r="E98" s="3">
        <f t="shared" si="24"/>
        <v>-6.6433566433566432E-2</v>
      </c>
      <c r="F98" s="4">
        <f t="shared" si="25"/>
        <v>9.4017868365471386</v>
      </c>
      <c r="G98" s="4">
        <f t="shared" si="26"/>
        <v>-6.874315241960309E-2</v>
      </c>
      <c r="H98" s="5">
        <f t="shared" si="15"/>
        <v>6.280395838960195</v>
      </c>
      <c r="I98" s="9">
        <f t="shared" si="16"/>
        <v>0.75233644859813087</v>
      </c>
      <c r="J98" s="7"/>
      <c r="K98" s="5" t="s">
        <v>8</v>
      </c>
      <c r="L98" s="6">
        <v>42667</v>
      </c>
      <c r="M98" s="7">
        <v>4.96</v>
      </c>
      <c r="N98" s="8">
        <v>9140700</v>
      </c>
      <c r="O98">
        <f t="shared" si="17"/>
        <v>0.12727272727272718</v>
      </c>
      <c r="P98">
        <f t="shared" si="18"/>
        <v>16.028247526931001</v>
      </c>
      <c r="Q98">
        <f t="shared" si="27"/>
        <v>0.11980119981262058</v>
      </c>
      <c r="R98">
        <f t="shared" si="19"/>
        <v>1.6014057407368361</v>
      </c>
      <c r="S98">
        <f t="shared" si="20"/>
        <v>0.9213483146067416</v>
      </c>
      <c r="U98" s="5" t="s">
        <v>4</v>
      </c>
      <c r="V98" s="6">
        <v>42667</v>
      </c>
      <c r="W98" s="7">
        <v>2.3600000000000001E-3</v>
      </c>
      <c r="X98" s="8">
        <v>2568000000</v>
      </c>
      <c r="Y98" s="3">
        <f t="shared" si="21"/>
        <v>0.11583924349881795</v>
      </c>
      <c r="Z98" s="4">
        <f t="shared" si="28"/>
        <v>21.666393222774126</v>
      </c>
      <c r="AA98">
        <f t="shared" si="29"/>
        <v>0.10960680653927746</v>
      </c>
      <c r="AB98">
        <f t="shared" si="22"/>
        <v>-6.0490936599446181</v>
      </c>
      <c r="AC98">
        <f t="shared" si="23"/>
        <v>0.24549763033175356</v>
      </c>
      <c r="AN98" s="6">
        <v>42667</v>
      </c>
      <c r="AO98">
        <v>-6.874315241960309E-2</v>
      </c>
      <c r="BS98" s="6">
        <v>42975</v>
      </c>
      <c r="BT98">
        <v>2.0580707700020663E-2</v>
      </c>
      <c r="BU98">
        <v>-2.3851215822180024E-2</v>
      </c>
      <c r="BV98">
        <v>1.3459153374004711E-2</v>
      </c>
    </row>
    <row r="99" spans="1:74" x14ac:dyDescent="0.3">
      <c r="A99" s="5" t="s">
        <v>9</v>
      </c>
      <c r="B99" s="6">
        <v>42674</v>
      </c>
      <c r="C99" s="7">
        <v>520</v>
      </c>
      <c r="D99" s="8">
        <v>18820</v>
      </c>
      <c r="E99" s="3">
        <f t="shared" si="24"/>
        <v>-2.6217228464419477E-2</v>
      </c>
      <c r="F99" s="4">
        <f t="shared" si="25"/>
        <v>9.8426754131393714</v>
      </c>
      <c r="G99" s="4">
        <f t="shared" si="26"/>
        <v>-2.6567027384721751E-2</v>
      </c>
      <c r="H99" s="5">
        <f t="shared" si="15"/>
        <v>6.253828811575473</v>
      </c>
      <c r="I99" s="9">
        <f t="shared" si="16"/>
        <v>0.71962616822429903</v>
      </c>
      <c r="J99" s="7"/>
      <c r="K99" s="5" t="s">
        <v>8</v>
      </c>
      <c r="L99" s="6">
        <v>42674</v>
      </c>
      <c r="M99" s="7">
        <v>4.8</v>
      </c>
      <c r="N99" s="8">
        <v>1029000</v>
      </c>
      <c r="O99">
        <f t="shared" si="17"/>
        <v>-3.2258064516129059E-2</v>
      </c>
      <c r="P99">
        <f t="shared" si="18"/>
        <v>13.844098014816186</v>
      </c>
      <c r="Q99">
        <f t="shared" si="27"/>
        <v>-3.2789822822990956E-2</v>
      </c>
      <c r="R99">
        <f t="shared" si="19"/>
        <v>1.5686159179138452</v>
      </c>
      <c r="S99">
        <f t="shared" si="20"/>
        <v>0.86142322097378277</v>
      </c>
      <c r="U99" s="5" t="s">
        <v>4</v>
      </c>
      <c r="V99" s="6">
        <v>42674</v>
      </c>
      <c r="W99" s="7">
        <v>2.2899999999999999E-3</v>
      </c>
      <c r="X99" s="8">
        <v>1346000000</v>
      </c>
      <c r="Y99" s="3">
        <f t="shared" si="21"/>
        <v>-2.9661016949152619E-2</v>
      </c>
      <c r="Z99" s="4">
        <f t="shared" si="28"/>
        <v>21.020403068168946</v>
      </c>
      <c r="AA99">
        <f t="shared" si="29"/>
        <v>-3.0109801471370455E-2</v>
      </c>
      <c r="AB99">
        <f t="shared" si="22"/>
        <v>-6.0792034614159887</v>
      </c>
      <c r="AC99">
        <f t="shared" si="23"/>
        <v>0.23222748815165875</v>
      </c>
      <c r="AN99" s="6">
        <v>42674</v>
      </c>
      <c r="AO99">
        <v>-2.6567027384721751E-2</v>
      </c>
      <c r="AP99">
        <v>-3.2789822822990956E-2</v>
      </c>
      <c r="AQ99">
        <v>-3.0109801471370455E-2</v>
      </c>
      <c r="BS99" s="6">
        <v>42982</v>
      </c>
      <c r="BT99">
        <v>-2.0580707700020687E-2</v>
      </c>
      <c r="BU99">
        <v>5.0430853626891904E-2</v>
      </c>
      <c r="BV99">
        <v>-2.1622464013165657E-2</v>
      </c>
    </row>
    <row r="100" spans="1:74" x14ac:dyDescent="0.3">
      <c r="A100" s="5" t="s">
        <v>9</v>
      </c>
      <c r="B100" s="6">
        <v>42681</v>
      </c>
      <c r="C100" s="7">
        <v>527</v>
      </c>
      <c r="D100" s="8">
        <v>17100</v>
      </c>
      <c r="E100" s="3">
        <f t="shared" si="24"/>
        <v>1.3461538461538462E-2</v>
      </c>
      <c r="F100" s="4">
        <f t="shared" si="25"/>
        <v>9.7468337424907521</v>
      </c>
      <c r="G100" s="4">
        <f t="shared" si="26"/>
        <v>1.3371736965889241E-2</v>
      </c>
      <c r="H100" s="5">
        <f t="shared" si="15"/>
        <v>6.2672005485413624</v>
      </c>
      <c r="I100" s="9">
        <f t="shared" si="16"/>
        <v>0.73598130841121501</v>
      </c>
      <c r="J100" s="7"/>
      <c r="K100" s="5" t="s">
        <v>8</v>
      </c>
      <c r="L100" s="6">
        <v>42681</v>
      </c>
      <c r="M100" s="7">
        <v>4.97</v>
      </c>
      <c r="N100" s="8">
        <v>3807600</v>
      </c>
      <c r="O100">
        <f t="shared" si="17"/>
        <v>3.5416666666666652E-2</v>
      </c>
      <c r="P100">
        <f t="shared" si="18"/>
        <v>15.152509627359287</v>
      </c>
      <c r="Q100">
        <f t="shared" si="27"/>
        <v>3.4803922194692097E-2</v>
      </c>
      <c r="R100">
        <f t="shared" si="19"/>
        <v>1.6034198401085373</v>
      </c>
      <c r="S100">
        <f t="shared" si="20"/>
        <v>0.92509363295880143</v>
      </c>
      <c r="U100" s="5" t="s">
        <v>4</v>
      </c>
      <c r="V100" s="6">
        <v>42681</v>
      </c>
      <c r="W100" s="7">
        <v>2.385E-3</v>
      </c>
      <c r="X100" s="8">
        <v>2313000000</v>
      </c>
      <c r="Y100" s="3">
        <f t="shared" si="21"/>
        <v>4.1484716157205254E-2</v>
      </c>
      <c r="Z100" s="4">
        <f t="shared" si="28"/>
        <v>21.561811220195715</v>
      </c>
      <c r="AA100">
        <f t="shared" si="29"/>
        <v>4.0647306774156192E-2</v>
      </c>
      <c r="AB100">
        <f t="shared" si="22"/>
        <v>-6.0385561546418325</v>
      </c>
      <c r="AC100">
        <f t="shared" si="23"/>
        <v>0.25023696682464452</v>
      </c>
      <c r="AN100" s="6">
        <v>42681</v>
      </c>
      <c r="AO100">
        <v>1.3371736965889241E-2</v>
      </c>
      <c r="AP100">
        <v>3.4803922194692097E-2</v>
      </c>
      <c r="AQ100">
        <v>4.0647306774156192E-2</v>
      </c>
      <c r="BS100" s="6">
        <v>43003</v>
      </c>
      <c r="BT100">
        <v>5.746643786825812E-2</v>
      </c>
      <c r="BU100">
        <v>1.6474837203505042E-2</v>
      </c>
      <c r="BV100">
        <v>2.0666636808559125E-2</v>
      </c>
    </row>
    <row r="101" spans="1:74" x14ac:dyDescent="0.3">
      <c r="A101" s="5" t="s">
        <v>9</v>
      </c>
      <c r="B101" s="6">
        <v>42688</v>
      </c>
      <c r="C101" s="7">
        <v>516</v>
      </c>
      <c r="D101" s="8">
        <v>24200</v>
      </c>
      <c r="E101" s="3">
        <f t="shared" si="24"/>
        <v>-2.0872865275142316E-2</v>
      </c>
      <c r="F101" s="4">
        <f t="shared" si="25"/>
        <v>10.094107912144779</v>
      </c>
      <c r="G101" s="4">
        <f t="shared" si="26"/>
        <v>-2.1093783059799594E-2</v>
      </c>
      <c r="H101" s="5">
        <f t="shared" si="15"/>
        <v>6.2461067654815627</v>
      </c>
      <c r="I101" s="9">
        <f t="shared" si="16"/>
        <v>0.71028037383177567</v>
      </c>
      <c r="J101" s="7"/>
      <c r="K101" s="5" t="s">
        <v>8</v>
      </c>
      <c r="L101" s="6">
        <v>42688</v>
      </c>
      <c r="M101" s="7">
        <v>5.17</v>
      </c>
      <c r="N101" s="8">
        <v>5043100</v>
      </c>
      <c r="O101">
        <f t="shared" si="17"/>
        <v>4.0241448692152952E-2</v>
      </c>
      <c r="P101">
        <f t="shared" si="18"/>
        <v>15.433531530328848</v>
      </c>
      <c r="Q101">
        <f t="shared" si="27"/>
        <v>3.9452848411800447E-2</v>
      </c>
      <c r="R101">
        <f t="shared" si="19"/>
        <v>1.6428726885203377</v>
      </c>
      <c r="S101">
        <f t="shared" si="20"/>
        <v>1</v>
      </c>
      <c r="U101" s="5" t="s">
        <v>4</v>
      </c>
      <c r="V101" s="6">
        <v>42688</v>
      </c>
      <c r="W101" s="7">
        <v>2.5000000000000001E-3</v>
      </c>
      <c r="X101" s="8">
        <v>1450000000</v>
      </c>
      <c r="Y101" s="3">
        <f t="shared" si="21"/>
        <v>4.8218029350104857E-2</v>
      </c>
      <c r="Z101" s="4">
        <f t="shared" si="28"/>
        <v>21.094829393378895</v>
      </c>
      <c r="AA101">
        <f t="shared" si="29"/>
        <v>4.7091607533850589E-2</v>
      </c>
      <c r="AB101">
        <f t="shared" si="22"/>
        <v>-5.9914645471079817</v>
      </c>
      <c r="AC101">
        <f t="shared" si="23"/>
        <v>0.27203791469194316</v>
      </c>
      <c r="AN101" s="6">
        <v>42688</v>
      </c>
      <c r="AO101">
        <v>-2.1093783059799594E-2</v>
      </c>
      <c r="AP101">
        <v>3.9452848411800447E-2</v>
      </c>
      <c r="AQ101">
        <v>4.7091607533850589E-2</v>
      </c>
      <c r="BS101" s="6">
        <v>43010</v>
      </c>
      <c r="BT101">
        <v>2.4139103113356875E-2</v>
      </c>
      <c r="BU101">
        <v>-2.6491615446976341E-2</v>
      </c>
      <c r="BV101">
        <v>-4.5558165358606907E-3</v>
      </c>
    </row>
    <row r="102" spans="1:74" x14ac:dyDescent="0.3">
      <c r="A102" s="5" t="s">
        <v>9</v>
      </c>
      <c r="B102" s="6">
        <v>42695</v>
      </c>
      <c r="C102" s="7">
        <v>535</v>
      </c>
      <c r="D102" s="8">
        <v>24730</v>
      </c>
      <c r="E102" s="3">
        <f t="shared" si="24"/>
        <v>3.6821705426356592E-2</v>
      </c>
      <c r="F102" s="4">
        <f t="shared" si="25"/>
        <v>10.115772360515463</v>
      </c>
      <c r="G102" s="4">
        <f t="shared" si="26"/>
        <v>3.6159981414443876E-2</v>
      </c>
      <c r="H102" s="5">
        <f t="shared" si="15"/>
        <v>6.2822667468960063</v>
      </c>
      <c r="I102" s="9">
        <f t="shared" si="16"/>
        <v>0.75467289719626163</v>
      </c>
      <c r="J102" s="7"/>
      <c r="K102" s="5" t="s">
        <v>8</v>
      </c>
      <c r="L102" s="6">
        <v>42695</v>
      </c>
      <c r="M102" s="7">
        <v>5.05</v>
      </c>
      <c r="N102" s="8">
        <v>1837700</v>
      </c>
      <c r="O102">
        <f t="shared" si="17"/>
        <v>-2.3210831721470041E-2</v>
      </c>
      <c r="P102">
        <f t="shared" si="18"/>
        <v>14.424025347683516</v>
      </c>
      <c r="Q102">
        <f t="shared" si="27"/>
        <v>-2.3484445233069379E-2</v>
      </c>
      <c r="R102">
        <f t="shared" si="19"/>
        <v>1.6193882432872684</v>
      </c>
      <c r="S102">
        <f t="shared" si="20"/>
        <v>0.9550561797752809</v>
      </c>
      <c r="U102" s="5" t="s">
        <v>4</v>
      </c>
      <c r="V102" s="6">
        <v>42695</v>
      </c>
      <c r="W102" s="7">
        <v>2.5699999999999998E-3</v>
      </c>
      <c r="X102" s="8">
        <v>3221000000</v>
      </c>
      <c r="Y102" s="3">
        <f t="shared" si="21"/>
        <v>2.79999999999999E-2</v>
      </c>
      <c r="Z102" s="4">
        <f t="shared" si="28"/>
        <v>21.892957707295473</v>
      </c>
      <c r="AA102">
        <f t="shared" si="29"/>
        <v>2.7615167032973172E-2</v>
      </c>
      <c r="AB102">
        <f t="shared" si="22"/>
        <v>-5.9638493800750085</v>
      </c>
      <c r="AC102">
        <f t="shared" si="23"/>
        <v>0.28530805687203786</v>
      </c>
      <c r="AN102" s="6">
        <v>42695</v>
      </c>
      <c r="AO102">
        <v>3.6159981414443876E-2</v>
      </c>
      <c r="AP102">
        <v>-2.3484445233069379E-2</v>
      </c>
      <c r="AQ102">
        <v>2.7615167032973172E-2</v>
      </c>
      <c r="BS102" s="6">
        <v>43017</v>
      </c>
      <c r="BT102">
        <v>5.0977170716685798E-3</v>
      </c>
      <c r="BU102">
        <v>6.6889881507967101E-3</v>
      </c>
      <c r="BV102">
        <v>1.3605652055778678E-2</v>
      </c>
    </row>
    <row r="103" spans="1:74" x14ac:dyDescent="0.3">
      <c r="A103" s="5" t="s">
        <v>9</v>
      </c>
      <c r="B103" s="6">
        <v>42702</v>
      </c>
      <c r="C103" s="7">
        <v>516</v>
      </c>
      <c r="D103" s="8">
        <v>31720</v>
      </c>
      <c r="E103" s="3">
        <f t="shared" si="24"/>
        <v>-3.5514018691588788E-2</v>
      </c>
      <c r="F103" s="4">
        <f t="shared" si="25"/>
        <v>10.364702675748784</v>
      </c>
      <c r="G103" s="4">
        <f t="shared" si="26"/>
        <v>-3.6159981414443793E-2</v>
      </c>
      <c r="H103" s="5">
        <f t="shared" si="15"/>
        <v>6.2461067654815627</v>
      </c>
      <c r="I103" s="9">
        <f t="shared" si="16"/>
        <v>0.71028037383177567</v>
      </c>
      <c r="J103" s="7"/>
      <c r="K103" s="5" t="s">
        <v>8</v>
      </c>
      <c r="L103" s="6">
        <v>42702</v>
      </c>
      <c r="M103" s="7">
        <v>5.01</v>
      </c>
      <c r="N103" s="8">
        <v>977700</v>
      </c>
      <c r="O103">
        <f t="shared" si="17"/>
        <v>-7.9207920792079278E-3</v>
      </c>
      <c r="P103">
        <f t="shared" si="18"/>
        <v>13.792958153493762</v>
      </c>
      <c r="Q103">
        <f t="shared" si="27"/>
        <v>-7.9523281904950345E-3</v>
      </c>
      <c r="R103">
        <f t="shared" si="19"/>
        <v>1.6114359150967734</v>
      </c>
      <c r="S103">
        <f t="shared" si="20"/>
        <v>0.94007490636704116</v>
      </c>
      <c r="U103" s="5" t="s">
        <v>4</v>
      </c>
      <c r="V103" s="6">
        <v>42702</v>
      </c>
      <c r="W103" s="7">
        <v>2.5999999999999999E-3</v>
      </c>
      <c r="X103" s="8">
        <v>1983000000</v>
      </c>
      <c r="Y103" s="3">
        <f t="shared" si="21"/>
        <v>1.1673151750972794E-2</v>
      </c>
      <c r="Z103" s="4">
        <f t="shared" si="28"/>
        <v>21.407876686484069</v>
      </c>
      <c r="AA103">
        <f t="shared" si="29"/>
        <v>1.160554612030789E-2</v>
      </c>
      <c r="AB103">
        <f t="shared" si="22"/>
        <v>-5.952243833954701</v>
      </c>
      <c r="AC103">
        <f t="shared" si="23"/>
        <v>0.29099526066350706</v>
      </c>
      <c r="AN103" s="6">
        <v>42702</v>
      </c>
      <c r="AO103">
        <v>-3.6159981414443793E-2</v>
      </c>
      <c r="AP103">
        <v>-7.9523281904950345E-3</v>
      </c>
      <c r="AQ103">
        <v>1.160554612030789E-2</v>
      </c>
      <c r="BS103" s="6">
        <v>43024</v>
      </c>
      <c r="BT103">
        <v>3.1695730810131932E-2</v>
      </c>
      <c r="BU103">
        <v>-6.688988150796652E-3</v>
      </c>
      <c r="BV103">
        <v>-4.8452383385946859E-2</v>
      </c>
    </row>
    <row r="104" spans="1:74" x14ac:dyDescent="0.3">
      <c r="A104" s="5" t="s">
        <v>9</v>
      </c>
      <c r="B104" s="6">
        <v>42709</v>
      </c>
      <c r="C104" s="7">
        <v>538</v>
      </c>
      <c r="D104" s="8">
        <v>21920</v>
      </c>
      <c r="E104" s="3">
        <f t="shared" si="24"/>
        <v>4.2635658914728682E-2</v>
      </c>
      <c r="F104" s="4">
        <f t="shared" si="25"/>
        <v>9.9951547410619526</v>
      </c>
      <c r="G104" s="4">
        <f t="shared" si="26"/>
        <v>4.1751794680221756E-2</v>
      </c>
      <c r="H104" s="5">
        <f t="shared" si="15"/>
        <v>6.2878585601617845</v>
      </c>
      <c r="I104" s="9">
        <f t="shared" si="16"/>
        <v>0.76168224299065423</v>
      </c>
      <c r="J104" s="7"/>
      <c r="K104" s="5" t="s">
        <v>8</v>
      </c>
      <c r="L104" s="6">
        <v>42709</v>
      </c>
      <c r="M104" s="7">
        <v>5.0199999999999996</v>
      </c>
      <c r="N104" s="8">
        <v>1036400</v>
      </c>
      <c r="O104">
        <f t="shared" si="17"/>
        <v>1.9960079840318935E-3</v>
      </c>
      <c r="P104">
        <f t="shared" si="18"/>
        <v>13.851263727670093</v>
      </c>
      <c r="Q104">
        <f t="shared" si="27"/>
        <v>1.9940186068644495E-3</v>
      </c>
      <c r="R104">
        <f t="shared" si="19"/>
        <v>1.6134299337036377</v>
      </c>
      <c r="S104">
        <f t="shared" si="20"/>
        <v>0.94382022471910099</v>
      </c>
      <c r="U104" s="5" t="s">
        <v>4</v>
      </c>
      <c r="V104" s="6">
        <v>42709</v>
      </c>
      <c r="W104" s="7">
        <v>2.6450000000000002E-3</v>
      </c>
      <c r="X104" s="8">
        <v>862000000</v>
      </c>
      <c r="Y104" s="3">
        <f t="shared" si="21"/>
        <v>1.7307692307692437E-2</v>
      </c>
      <c r="Z104" s="4">
        <f t="shared" si="28"/>
        <v>20.574765828627967</v>
      </c>
      <c r="AA104">
        <f t="shared" si="29"/>
        <v>1.7159620282826502E-2</v>
      </c>
      <c r="AB104">
        <f t="shared" si="22"/>
        <v>-5.9350842136718747</v>
      </c>
      <c r="AC104">
        <f t="shared" si="23"/>
        <v>0.29952606635071094</v>
      </c>
      <c r="AN104" s="6">
        <v>42709</v>
      </c>
      <c r="AO104">
        <v>4.1751794680221756E-2</v>
      </c>
      <c r="AP104">
        <v>1.9940186068644495E-3</v>
      </c>
      <c r="AQ104">
        <v>1.7159620282826502E-2</v>
      </c>
      <c r="BS104" s="6">
        <v>43031</v>
      </c>
      <c r="BT104">
        <v>-3.2894766503987574E-3</v>
      </c>
      <c r="BU104">
        <v>-1.6920877488337063E-2</v>
      </c>
      <c r="BV104">
        <v>1.6413029641330051E-2</v>
      </c>
    </row>
    <row r="105" spans="1:74" x14ac:dyDescent="0.3">
      <c r="A105" s="5" t="s">
        <v>9</v>
      </c>
      <c r="B105" s="6">
        <v>42716</v>
      </c>
      <c r="C105" s="7">
        <v>554</v>
      </c>
      <c r="D105" s="8">
        <v>40220</v>
      </c>
      <c r="E105" s="3">
        <f t="shared" si="24"/>
        <v>2.9739776951672861E-2</v>
      </c>
      <c r="F105" s="4">
        <f t="shared" si="25"/>
        <v>10.602119663326643</v>
      </c>
      <c r="G105" s="4">
        <f t="shared" si="26"/>
        <v>2.9306126585499487E-2</v>
      </c>
      <c r="H105" s="5">
        <f t="shared" si="15"/>
        <v>6.3171646867472839</v>
      </c>
      <c r="I105" s="9">
        <f t="shared" si="16"/>
        <v>0.7990654205607477</v>
      </c>
      <c r="J105" s="7"/>
      <c r="K105" s="5" t="s">
        <v>8</v>
      </c>
      <c r="L105" s="6">
        <v>42716</v>
      </c>
      <c r="M105" s="7">
        <v>4.9800000000000004</v>
      </c>
      <c r="N105" s="8">
        <v>2379200</v>
      </c>
      <c r="O105">
        <f t="shared" si="17"/>
        <v>-7.9681274900396722E-3</v>
      </c>
      <c r="P105">
        <f t="shared" si="18"/>
        <v>14.682274854688028</v>
      </c>
      <c r="Q105">
        <f t="shared" si="27"/>
        <v>-8.0000426670761519E-3</v>
      </c>
      <c r="R105">
        <f t="shared" si="19"/>
        <v>1.6054298910365616</v>
      </c>
      <c r="S105">
        <f t="shared" si="20"/>
        <v>0.92883895131086158</v>
      </c>
      <c r="U105" s="5" t="s">
        <v>4</v>
      </c>
      <c r="V105" s="6">
        <v>42716</v>
      </c>
      <c r="W105" s="7">
        <v>2.8999999999999998E-3</v>
      </c>
      <c r="X105" s="8">
        <v>2874000000</v>
      </c>
      <c r="Y105" s="3">
        <f t="shared" si="21"/>
        <v>9.6408317580340103E-2</v>
      </c>
      <c r="Z105" s="4">
        <f t="shared" si="28"/>
        <v>21.778970624603243</v>
      </c>
      <c r="AA105">
        <f t="shared" si="29"/>
        <v>9.2039671682165466E-2</v>
      </c>
      <c r="AB105">
        <f t="shared" si="22"/>
        <v>-5.843044541989709</v>
      </c>
      <c r="AC105">
        <f t="shared" si="23"/>
        <v>0.34786729857819898</v>
      </c>
      <c r="AN105" s="6">
        <v>42716</v>
      </c>
      <c r="AO105">
        <v>2.9306126585499487E-2</v>
      </c>
      <c r="AP105">
        <v>-8.0000426670761519E-3</v>
      </c>
      <c r="BS105" s="6">
        <v>43038</v>
      </c>
      <c r="BT105">
        <v>3.5602465640942306E-2</v>
      </c>
      <c r="BU105">
        <v>3.4071583216141346E-3</v>
      </c>
      <c r="BV105">
        <v>-7.0011954589834771E-3</v>
      </c>
    </row>
    <row r="106" spans="1:74" x14ac:dyDescent="0.3">
      <c r="A106" s="5" t="s">
        <v>9</v>
      </c>
      <c r="B106" s="6">
        <v>42723</v>
      </c>
      <c r="C106" s="7">
        <v>546</v>
      </c>
      <c r="D106" s="8">
        <v>51780</v>
      </c>
      <c r="E106" s="3">
        <f t="shared" si="24"/>
        <v>-1.444043321299639E-2</v>
      </c>
      <c r="F106" s="4">
        <f t="shared" si="25"/>
        <v>10.854759253305529</v>
      </c>
      <c r="G106" s="4">
        <f t="shared" si="26"/>
        <v>-1.4545711002378751E-2</v>
      </c>
      <c r="H106" s="5">
        <f t="shared" si="15"/>
        <v>6.3026189757449051</v>
      </c>
      <c r="I106" s="9">
        <f t="shared" si="16"/>
        <v>0.78037383177570097</v>
      </c>
      <c r="J106" s="7"/>
      <c r="K106" s="5" t="s">
        <v>8</v>
      </c>
      <c r="L106" s="6">
        <v>42723</v>
      </c>
      <c r="M106" s="7">
        <v>4.68</v>
      </c>
      <c r="N106" s="8">
        <v>1431300</v>
      </c>
      <c r="O106">
        <f t="shared" si="17"/>
        <v>-6.0240963855421825E-2</v>
      </c>
      <c r="P106">
        <f t="shared" si="18"/>
        <v>14.174093680172309</v>
      </c>
      <c r="Q106">
        <f t="shared" si="27"/>
        <v>-6.2131781107006276E-2</v>
      </c>
      <c r="R106">
        <f t="shared" si="19"/>
        <v>1.5432981099295553</v>
      </c>
      <c r="S106">
        <f t="shared" si="20"/>
        <v>0.81647940074906356</v>
      </c>
      <c r="U106" s="5" t="s">
        <v>4</v>
      </c>
      <c r="V106" s="6">
        <v>42723</v>
      </c>
      <c r="W106" s="7">
        <v>2.9399999999999999E-3</v>
      </c>
      <c r="X106" s="8">
        <v>7750000000</v>
      </c>
      <c r="Y106" s="3">
        <f t="shared" si="21"/>
        <v>1.37931034482759E-2</v>
      </c>
      <c r="Z106" s="4">
        <f t="shared" si="28"/>
        <v>22.770958680311665</v>
      </c>
      <c r="AA106">
        <f t="shared" si="29"/>
        <v>1.3698844358161927E-2</v>
      </c>
      <c r="AB106">
        <f t="shared" si="22"/>
        <v>-5.8293456976315472</v>
      </c>
      <c r="AC106">
        <f t="shared" si="23"/>
        <v>0.3554502369668246</v>
      </c>
      <c r="AN106" s="6">
        <v>42723</v>
      </c>
      <c r="AO106">
        <v>-1.4545711002378751E-2</v>
      </c>
      <c r="AP106">
        <v>-6.2131781107006276E-2</v>
      </c>
      <c r="AQ106">
        <v>1.3698844358161927E-2</v>
      </c>
      <c r="BS106" s="6">
        <v>43066</v>
      </c>
      <c r="BT106">
        <v>1.159913584335194E-2</v>
      </c>
      <c r="BU106">
        <v>-1.4285957247476541E-2</v>
      </c>
      <c r="BV106">
        <v>-3.9590467271008532E-2</v>
      </c>
    </row>
    <row r="107" spans="1:74" x14ac:dyDescent="0.3">
      <c r="A107" s="5" t="s">
        <v>9</v>
      </c>
      <c r="B107" s="6">
        <v>42730</v>
      </c>
      <c r="C107" s="7">
        <v>535</v>
      </c>
      <c r="D107" s="8">
        <v>30890</v>
      </c>
      <c r="E107" s="3">
        <f t="shared" si="24"/>
        <v>-2.0146520146520148E-2</v>
      </c>
      <c r="F107" s="4">
        <f t="shared" si="25"/>
        <v>10.338187785912627</v>
      </c>
      <c r="G107" s="4">
        <f t="shared" si="26"/>
        <v>-2.0352228848898535E-2</v>
      </c>
      <c r="H107" s="5">
        <f t="shared" si="15"/>
        <v>6.2822667468960063</v>
      </c>
      <c r="I107" s="9">
        <f t="shared" si="16"/>
        <v>0.75467289719626163</v>
      </c>
      <c r="J107" s="7"/>
      <c r="K107" s="5" t="s">
        <v>8</v>
      </c>
      <c r="L107" s="6">
        <v>42730</v>
      </c>
      <c r="M107" s="7">
        <v>4.91</v>
      </c>
      <c r="N107" s="8">
        <v>559700</v>
      </c>
      <c r="O107">
        <f t="shared" si="17"/>
        <v>4.9145299145299241E-2</v>
      </c>
      <c r="P107">
        <f t="shared" si="18"/>
        <v>13.23515620487945</v>
      </c>
      <c r="Q107">
        <f t="shared" si="27"/>
        <v>4.797583187687389E-2</v>
      </c>
      <c r="R107">
        <f t="shared" si="19"/>
        <v>1.5912739418064292</v>
      </c>
      <c r="S107">
        <f t="shared" si="20"/>
        <v>0.90262172284644204</v>
      </c>
      <c r="U107" s="5" t="s">
        <v>4</v>
      </c>
      <c r="V107" s="6">
        <v>42730</v>
      </c>
      <c r="W107" s="7">
        <v>3.6900000000000001E-3</v>
      </c>
      <c r="X107" s="8">
        <v>8582000000</v>
      </c>
      <c r="Y107" s="3">
        <f t="shared" si="21"/>
        <v>0.25510204081632659</v>
      </c>
      <c r="Z107" s="4">
        <f t="shared" si="28"/>
        <v>22.872932823515743</v>
      </c>
      <c r="AA107">
        <f t="shared" si="29"/>
        <v>0.2272168767018457</v>
      </c>
      <c r="AB107">
        <f t="shared" si="22"/>
        <v>-5.6021288209297015</v>
      </c>
      <c r="AC107">
        <f t="shared" si="23"/>
        <v>0.49763033175355453</v>
      </c>
      <c r="AN107" s="6">
        <v>42730</v>
      </c>
      <c r="AO107">
        <v>-2.0352228848898535E-2</v>
      </c>
      <c r="AP107">
        <v>4.797583187687389E-2</v>
      </c>
      <c r="BS107" s="6">
        <v>43073</v>
      </c>
      <c r="BT107">
        <v>-1.1599135843351918E-2</v>
      </c>
      <c r="BU107">
        <v>2.4868066578013524E-2</v>
      </c>
      <c r="BV107">
        <v>1.9212301778938723E-3</v>
      </c>
    </row>
    <row r="108" spans="1:74" x14ac:dyDescent="0.3">
      <c r="A108" s="5" t="s">
        <v>9</v>
      </c>
      <c r="B108" s="6">
        <v>42737</v>
      </c>
      <c r="C108" s="7">
        <v>576</v>
      </c>
      <c r="D108" s="8">
        <v>20610</v>
      </c>
      <c r="E108" s="3">
        <f t="shared" si="24"/>
        <v>7.6635514018691592E-2</v>
      </c>
      <c r="F108" s="4">
        <f t="shared" si="25"/>
        <v>9.9335316738845041</v>
      </c>
      <c r="G108" s="4">
        <f t="shared" si="26"/>
        <v>7.3840913799884722E-2</v>
      </c>
      <c r="H108" s="5">
        <f t="shared" si="15"/>
        <v>6.3561076606958915</v>
      </c>
      <c r="I108" s="9">
        <f t="shared" si="16"/>
        <v>0.85046728971962615</v>
      </c>
      <c r="J108" s="7"/>
      <c r="K108" s="5" t="s">
        <v>8</v>
      </c>
      <c r="L108" s="6">
        <v>42737</v>
      </c>
      <c r="M108" s="7">
        <v>4.8</v>
      </c>
      <c r="N108" s="8">
        <v>340700</v>
      </c>
      <c r="O108">
        <f t="shared" si="17"/>
        <v>-2.2403258655804545E-2</v>
      </c>
      <c r="P108">
        <f t="shared" si="18"/>
        <v>12.738757603649058</v>
      </c>
      <c r="Q108">
        <f t="shared" si="27"/>
        <v>-2.2658023892583989E-2</v>
      </c>
      <c r="R108">
        <f t="shared" si="19"/>
        <v>1.5686159179138452</v>
      </c>
      <c r="S108">
        <f t="shared" si="20"/>
        <v>0.86142322097378277</v>
      </c>
      <c r="U108" s="5" t="s">
        <v>4</v>
      </c>
      <c r="V108" s="6">
        <v>42737</v>
      </c>
      <c r="W108" s="7">
        <v>3.4399999999999999E-3</v>
      </c>
      <c r="X108" s="8">
        <v>627000000</v>
      </c>
      <c r="Y108" s="3">
        <f t="shared" si="21"/>
        <v>-6.7750677506775131E-2</v>
      </c>
      <c r="Z108" s="4">
        <f t="shared" si="28"/>
        <v>20.256457098597195</v>
      </c>
      <c r="AA108">
        <f t="shared" si="29"/>
        <v>-7.0154986667128869E-2</v>
      </c>
      <c r="AB108">
        <f t="shared" si="22"/>
        <v>-5.6722838075968305</v>
      </c>
      <c r="AC108">
        <f t="shared" si="23"/>
        <v>0.45023696682464454</v>
      </c>
      <c r="AN108" s="6">
        <v>42737</v>
      </c>
      <c r="AP108">
        <v>-2.2658023892583989E-2</v>
      </c>
      <c r="AQ108">
        <v>-7.0154986667128869E-2</v>
      </c>
      <c r="BS108" s="6">
        <v>43080</v>
      </c>
      <c r="BT108">
        <v>2.7939368689241434E-2</v>
      </c>
      <c r="BU108">
        <v>-1.4134510934904806E-2</v>
      </c>
      <c r="BV108">
        <v>-1.9212301778939326E-3</v>
      </c>
    </row>
    <row r="109" spans="1:74" x14ac:dyDescent="0.3">
      <c r="A109" s="5" t="s">
        <v>9</v>
      </c>
      <c r="B109" s="6">
        <v>42744</v>
      </c>
      <c r="C109" s="7">
        <v>626</v>
      </c>
      <c r="D109" s="8">
        <v>69880</v>
      </c>
      <c r="E109" s="3">
        <f t="shared" si="24"/>
        <v>8.6805555555555552E-2</v>
      </c>
      <c r="F109" s="4">
        <f t="shared" si="25"/>
        <v>11.154534764247993</v>
      </c>
      <c r="G109" s="4">
        <f t="shared" si="26"/>
        <v>8.3242710404207304E-2</v>
      </c>
      <c r="H109" s="5">
        <f t="shared" si="15"/>
        <v>6.4393503711000983</v>
      </c>
      <c r="I109" s="9">
        <f t="shared" si="16"/>
        <v>0.96728971962616828</v>
      </c>
      <c r="J109" s="7"/>
      <c r="K109" s="5" t="s">
        <v>8</v>
      </c>
      <c r="L109" s="6">
        <v>42744</v>
      </c>
      <c r="M109" s="7">
        <v>4.6500000000000004</v>
      </c>
      <c r="N109" s="8">
        <v>770800</v>
      </c>
      <c r="O109">
        <f t="shared" si="17"/>
        <v>-3.1249999999999889E-2</v>
      </c>
      <c r="P109">
        <f t="shared" si="18"/>
        <v>13.555184215522349</v>
      </c>
      <c r="Q109">
        <f t="shared" si="27"/>
        <v>-3.1748698314580187E-2</v>
      </c>
      <c r="R109">
        <f t="shared" si="19"/>
        <v>1.536867219599265</v>
      </c>
      <c r="S109">
        <f t="shared" si="20"/>
        <v>0.80524344569288409</v>
      </c>
      <c r="U109" s="5" t="s">
        <v>4</v>
      </c>
      <c r="V109" s="6">
        <v>42744</v>
      </c>
      <c r="W109" s="7">
        <v>3.3999999999999998E-3</v>
      </c>
      <c r="X109" s="8">
        <v>2130000000</v>
      </c>
      <c r="Y109" s="3">
        <f t="shared" si="21"/>
        <v>-1.1627906976744217E-2</v>
      </c>
      <c r="Z109" s="4">
        <f t="shared" si="28"/>
        <v>21.479387816667746</v>
      </c>
      <c r="AA109">
        <f t="shared" si="29"/>
        <v>-1.1696039763191298E-2</v>
      </c>
      <c r="AB109">
        <f t="shared" si="22"/>
        <v>-5.6839798473600212</v>
      </c>
      <c r="AC109">
        <f t="shared" si="23"/>
        <v>0.44265402843601892</v>
      </c>
      <c r="AN109" s="6">
        <v>42744</v>
      </c>
      <c r="AP109">
        <v>-3.1748698314580187E-2</v>
      </c>
      <c r="AQ109">
        <v>-1.1696039763191298E-2</v>
      </c>
      <c r="BS109" s="6">
        <v>43087</v>
      </c>
      <c r="BT109">
        <v>1.6077516727532843E-2</v>
      </c>
      <c r="BU109">
        <v>-1.0733555643108777E-2</v>
      </c>
      <c r="BV109">
        <v>0</v>
      </c>
    </row>
    <row r="110" spans="1:74" x14ac:dyDescent="0.3">
      <c r="A110" s="5" t="s">
        <v>9</v>
      </c>
      <c r="B110" s="6">
        <v>42751</v>
      </c>
      <c r="C110" s="7">
        <v>596</v>
      </c>
      <c r="D110" s="8">
        <v>64420</v>
      </c>
      <c r="E110" s="3">
        <f t="shared" si="24"/>
        <v>-4.7923322683706068E-2</v>
      </c>
      <c r="F110" s="4">
        <f t="shared" si="25"/>
        <v>11.07317942288519</v>
      </c>
      <c r="G110" s="4">
        <f t="shared" si="26"/>
        <v>-4.9109704034748722E-2</v>
      </c>
      <c r="H110" s="5">
        <f t="shared" si="15"/>
        <v>6.39024066706535</v>
      </c>
      <c r="I110" s="9">
        <f t="shared" si="16"/>
        <v>0.89719626168224298</v>
      </c>
      <c r="J110" s="7"/>
      <c r="K110" s="5" t="s">
        <v>8</v>
      </c>
      <c r="L110" s="6">
        <v>42751</v>
      </c>
      <c r="M110" s="7">
        <v>4.6399999999999997</v>
      </c>
      <c r="N110" s="8">
        <v>917900</v>
      </c>
      <c r="O110">
        <f t="shared" si="17"/>
        <v>-2.150537634408747E-3</v>
      </c>
      <c r="P110">
        <f t="shared" si="18"/>
        <v>13.729843731207183</v>
      </c>
      <c r="Q110">
        <f t="shared" si="27"/>
        <v>-2.1528533611012007E-3</v>
      </c>
      <c r="R110">
        <f t="shared" si="19"/>
        <v>1.5347143662381639</v>
      </c>
      <c r="S110">
        <f t="shared" si="20"/>
        <v>0.80149812734082382</v>
      </c>
      <c r="U110" s="5" t="s">
        <v>4</v>
      </c>
      <c r="V110" s="6">
        <v>42751</v>
      </c>
      <c r="W110" s="7">
        <v>3.5400000000000002E-3</v>
      </c>
      <c r="X110" s="8">
        <v>1797000000</v>
      </c>
      <c r="Y110" s="3">
        <f t="shared" si="21"/>
        <v>4.1176470588235405E-2</v>
      </c>
      <c r="Z110" s="4">
        <f t="shared" si="28"/>
        <v>21.309384444747835</v>
      </c>
      <c r="AA110">
        <f t="shared" si="29"/>
        <v>4.0351295523567449E-2</v>
      </c>
      <c r="AB110">
        <f t="shared" si="22"/>
        <v>-5.6436285518364535</v>
      </c>
      <c r="AC110">
        <f t="shared" si="23"/>
        <v>0.46919431279620855</v>
      </c>
      <c r="AN110" s="6">
        <v>42751</v>
      </c>
      <c r="AO110">
        <v>-4.9109704034748722E-2</v>
      </c>
      <c r="AP110">
        <v>-2.1528533611012007E-3</v>
      </c>
      <c r="AQ110">
        <v>4.0351295523567449E-2</v>
      </c>
      <c r="BS110" s="6">
        <v>43094</v>
      </c>
      <c r="BT110">
        <v>-8.0064478937412562E-3</v>
      </c>
      <c r="BU110">
        <v>-2.9199154692262124E-2</v>
      </c>
      <c r="BV110">
        <v>1.9212301778938723E-3</v>
      </c>
    </row>
    <row r="111" spans="1:74" x14ac:dyDescent="0.3">
      <c r="A111" s="5" t="s">
        <v>9</v>
      </c>
      <c r="B111" s="6">
        <v>42758</v>
      </c>
      <c r="C111" s="7">
        <v>628</v>
      </c>
      <c r="D111" s="8">
        <v>91750</v>
      </c>
      <c r="E111" s="3">
        <f t="shared" si="24"/>
        <v>5.3691275167785234E-2</v>
      </c>
      <c r="F111" s="4">
        <f t="shared" si="25"/>
        <v>11.426822765916818</v>
      </c>
      <c r="G111" s="4">
        <f t="shared" si="26"/>
        <v>5.2299499402848844E-2</v>
      </c>
      <c r="H111" s="5">
        <f t="shared" si="15"/>
        <v>6.4425401664681985</v>
      </c>
      <c r="I111" s="9">
        <f t="shared" si="16"/>
        <v>0.9719626168224299</v>
      </c>
      <c r="J111" s="7"/>
      <c r="K111" s="5" t="s">
        <v>8</v>
      </c>
      <c r="L111" s="6">
        <v>42758</v>
      </c>
      <c r="M111" s="7">
        <v>4.6500000000000004</v>
      </c>
      <c r="N111" s="8">
        <v>1089300</v>
      </c>
      <c r="O111">
        <f t="shared" si="17"/>
        <v>2.1551724137932491E-3</v>
      </c>
      <c r="P111">
        <f t="shared" si="18"/>
        <v>13.901045846070536</v>
      </c>
      <c r="Q111">
        <f t="shared" si="27"/>
        <v>2.1528533611010927E-3</v>
      </c>
      <c r="R111">
        <f t="shared" si="19"/>
        <v>1.536867219599265</v>
      </c>
      <c r="S111">
        <f t="shared" si="20"/>
        <v>0.80524344569288409</v>
      </c>
      <c r="U111" s="5" t="s">
        <v>4</v>
      </c>
      <c r="V111" s="6">
        <v>42758</v>
      </c>
      <c r="W111" s="7">
        <v>3.4650000000000002E-3</v>
      </c>
      <c r="X111" s="8">
        <v>1325000000</v>
      </c>
      <c r="Y111" s="3">
        <f t="shared" si="21"/>
        <v>-2.1186440677966094E-2</v>
      </c>
      <c r="Z111" s="4">
        <f t="shared" si="28"/>
        <v>21.004678296384597</v>
      </c>
      <c r="AA111">
        <f t="shared" si="29"/>
        <v>-2.1414094503816473E-2</v>
      </c>
      <c r="AB111">
        <f t="shared" si="22"/>
        <v>-5.6650426463402708</v>
      </c>
      <c r="AC111">
        <f t="shared" si="23"/>
        <v>0.45497630331753558</v>
      </c>
      <c r="AN111" s="6">
        <v>42758</v>
      </c>
      <c r="AO111">
        <v>5.2299499402848844E-2</v>
      </c>
      <c r="AP111">
        <v>2.1528533611010927E-3</v>
      </c>
      <c r="AQ111">
        <v>-2.1414094503816473E-2</v>
      </c>
      <c r="BS111" s="6">
        <v>43101</v>
      </c>
      <c r="BT111">
        <v>1.4365769802033681E-2</v>
      </c>
      <c r="BU111">
        <v>1.8349138668196398E-2</v>
      </c>
      <c r="BV111">
        <v>-1.9212301778939326E-3</v>
      </c>
    </row>
    <row r="112" spans="1:74" x14ac:dyDescent="0.3">
      <c r="A112" s="5" t="s">
        <v>9</v>
      </c>
      <c r="B112" s="6">
        <v>42765</v>
      </c>
      <c r="C112" s="7">
        <v>623</v>
      </c>
      <c r="D112" s="8">
        <v>45810</v>
      </c>
      <c r="E112" s="3">
        <f t="shared" si="24"/>
        <v>-7.9617834394904458E-3</v>
      </c>
      <c r="F112" s="4">
        <f t="shared" si="25"/>
        <v>10.732257686880788</v>
      </c>
      <c r="G112" s="4">
        <f t="shared" si="26"/>
        <v>-7.9936476807455862E-3</v>
      </c>
      <c r="H112" s="5">
        <f t="shared" si="15"/>
        <v>6.4345465187874531</v>
      </c>
      <c r="I112" s="9">
        <f t="shared" si="16"/>
        <v>0.96028037383177567</v>
      </c>
      <c r="J112" s="7"/>
      <c r="K112" s="5" t="s">
        <v>8</v>
      </c>
      <c r="L112" s="6">
        <v>42765</v>
      </c>
      <c r="M112" s="7">
        <v>4.6900000000000004</v>
      </c>
      <c r="N112" s="8">
        <v>852300</v>
      </c>
      <c r="O112">
        <f t="shared" si="17"/>
        <v>8.6021505376344155E-3</v>
      </c>
      <c r="P112">
        <f t="shared" si="18"/>
        <v>13.655693856510389</v>
      </c>
      <c r="Q112">
        <f t="shared" si="27"/>
        <v>8.5653628589230004E-3</v>
      </c>
      <c r="R112">
        <f t="shared" si="19"/>
        <v>1.545432582458188</v>
      </c>
      <c r="S112">
        <f t="shared" si="20"/>
        <v>0.82022471910112371</v>
      </c>
      <c r="U112" s="5" t="s">
        <v>4</v>
      </c>
      <c r="V112" s="6">
        <v>42765</v>
      </c>
      <c r="W112" s="7">
        <v>3.4499999999999999E-3</v>
      </c>
      <c r="X112" s="8">
        <v>568000000</v>
      </c>
      <c r="Y112" s="3">
        <f t="shared" si="21"/>
        <v>-4.3290043290044027E-3</v>
      </c>
      <c r="Z112" s="4">
        <f t="shared" si="28"/>
        <v>20.157631976685426</v>
      </c>
      <c r="AA112">
        <f t="shared" si="29"/>
        <v>-4.3384015985982417E-3</v>
      </c>
      <c r="AB112">
        <f t="shared" si="22"/>
        <v>-5.6693810479388684</v>
      </c>
      <c r="AC112">
        <f t="shared" si="23"/>
        <v>0.45213270142180095</v>
      </c>
      <c r="AN112" s="6">
        <v>42765</v>
      </c>
      <c r="AO112">
        <v>-7.9936476807455862E-3</v>
      </c>
      <c r="AP112">
        <v>8.5653628589230004E-3</v>
      </c>
      <c r="AQ112">
        <v>-4.3384015985982417E-3</v>
      </c>
      <c r="BS112" s="6">
        <v>43115</v>
      </c>
      <c r="BT112">
        <v>-3.1595602903684815E-3</v>
      </c>
      <c r="BU112">
        <v>7.2570692834835374E-2</v>
      </c>
      <c r="BV112">
        <v>3.4843240826108427E-3</v>
      </c>
    </row>
    <row r="113" spans="1:74" x14ac:dyDescent="0.3">
      <c r="A113" s="5" t="s">
        <v>9</v>
      </c>
      <c r="B113" s="6">
        <v>42772</v>
      </c>
      <c r="C113" s="7">
        <v>606</v>
      </c>
      <c r="D113" s="8">
        <v>29090</v>
      </c>
      <c r="E113" s="3">
        <f t="shared" si="24"/>
        <v>-2.7287319422150885E-2</v>
      </c>
      <c r="F113" s="4">
        <f t="shared" si="25"/>
        <v>10.278149751489247</v>
      </c>
      <c r="G113" s="4">
        <f t="shared" si="26"/>
        <v>-2.7666532718138712E-2</v>
      </c>
      <c r="H113" s="5">
        <f t="shared" si="15"/>
        <v>6.4068799860693142</v>
      </c>
      <c r="I113" s="9">
        <f t="shared" si="16"/>
        <v>0.92056074766355145</v>
      </c>
      <c r="J113" s="7"/>
      <c r="K113" s="5" t="s">
        <v>8</v>
      </c>
      <c r="L113" s="6">
        <v>42772</v>
      </c>
      <c r="M113" s="7">
        <v>4.53</v>
      </c>
      <c r="N113" s="8">
        <v>1813700</v>
      </c>
      <c r="O113">
        <f t="shared" si="17"/>
        <v>-3.411513859275056E-2</v>
      </c>
      <c r="P113">
        <f t="shared" si="18"/>
        <v>14.410879515605515</v>
      </c>
      <c r="Q113">
        <f t="shared" si="27"/>
        <v>-3.4710642963245428E-2</v>
      </c>
      <c r="R113">
        <f t="shared" si="19"/>
        <v>1.5107219394949427</v>
      </c>
      <c r="S113">
        <f t="shared" si="20"/>
        <v>0.76029962546816487</v>
      </c>
      <c r="U113" s="5" t="s">
        <v>4</v>
      </c>
      <c r="V113" s="6">
        <v>42772</v>
      </c>
      <c r="W113" s="7">
        <v>3.3800000000000002E-3</v>
      </c>
      <c r="X113" s="8">
        <v>400000000</v>
      </c>
      <c r="Y113" s="3">
        <f t="shared" si="21"/>
        <v>-2.0289855072463697E-2</v>
      </c>
      <c r="Z113" s="4">
        <f t="shared" si="28"/>
        <v>19.806975105072254</v>
      </c>
      <c r="AA113">
        <f t="shared" si="29"/>
        <v>-2.049852154834093E-2</v>
      </c>
      <c r="AB113">
        <f t="shared" si="22"/>
        <v>-5.6898795694872097</v>
      </c>
      <c r="AC113">
        <f t="shared" si="23"/>
        <v>0.4388625592417062</v>
      </c>
      <c r="AN113" s="6">
        <v>42772</v>
      </c>
      <c r="AO113">
        <v>-2.7666532718138712E-2</v>
      </c>
      <c r="AP113">
        <v>-3.4710642963245428E-2</v>
      </c>
      <c r="AQ113">
        <v>-2.049852154834093E-2</v>
      </c>
      <c r="BS113" s="6">
        <v>43122</v>
      </c>
      <c r="BT113">
        <v>3.1595602903685179E-3</v>
      </c>
      <c r="BU113">
        <v>2.6317308317373358E-2</v>
      </c>
      <c r="BV113">
        <v>3.4722257107490571E-3</v>
      </c>
    </row>
    <row r="114" spans="1:74" x14ac:dyDescent="0.3">
      <c r="A114" s="5" t="s">
        <v>9</v>
      </c>
      <c r="B114" s="6">
        <v>42779</v>
      </c>
      <c r="C114" s="7">
        <v>613</v>
      </c>
      <c r="D114" s="8">
        <v>17790</v>
      </c>
      <c r="E114" s="3">
        <f t="shared" si="24"/>
        <v>1.155115511551155E-2</v>
      </c>
      <c r="F114" s="4">
        <f t="shared" si="25"/>
        <v>9.7863917806598817</v>
      </c>
      <c r="G114" s="4">
        <f t="shared" si="26"/>
        <v>1.1484949866897031E-2</v>
      </c>
      <c r="H114" s="5">
        <f t="shared" si="15"/>
        <v>6.4183649359362116</v>
      </c>
      <c r="I114" s="9">
        <f t="shared" si="16"/>
        <v>0.93691588785046731</v>
      </c>
      <c r="J114" s="7"/>
      <c r="K114" s="5" t="s">
        <v>8</v>
      </c>
      <c r="L114" s="6">
        <v>42779</v>
      </c>
      <c r="M114" s="7">
        <v>4.37</v>
      </c>
      <c r="N114" s="8">
        <v>2005200</v>
      </c>
      <c r="O114">
        <f t="shared" si="17"/>
        <v>-3.5320088300220778E-2</v>
      </c>
      <c r="P114">
        <f t="shared" si="18"/>
        <v>14.511254364371485</v>
      </c>
      <c r="Q114">
        <f t="shared" si="27"/>
        <v>-3.5958930387443938E-2</v>
      </c>
      <c r="R114">
        <f t="shared" si="19"/>
        <v>1.4747630091074988</v>
      </c>
      <c r="S114">
        <f t="shared" si="20"/>
        <v>0.70037453183520604</v>
      </c>
      <c r="U114" s="5" t="s">
        <v>4</v>
      </c>
      <c r="V114" s="6">
        <v>42779</v>
      </c>
      <c r="W114" s="7">
        <v>3.4450000000000001E-3</v>
      </c>
      <c r="X114" s="8">
        <v>980000000</v>
      </c>
      <c r="Y114" s="3">
        <f t="shared" si="21"/>
        <v>1.9230769230769214E-2</v>
      </c>
      <c r="Z114" s="4">
        <f t="shared" si="28"/>
        <v>20.703063129628891</v>
      </c>
      <c r="AA114">
        <f t="shared" si="29"/>
        <v>1.9048194970694411E-2</v>
      </c>
      <c r="AB114">
        <f t="shared" si="22"/>
        <v>-5.6708313745165153</v>
      </c>
      <c r="AC114">
        <f t="shared" si="23"/>
        <v>0.45118483412322274</v>
      </c>
      <c r="AN114" s="6">
        <v>42779</v>
      </c>
      <c r="AO114">
        <v>1.1484949866897031E-2</v>
      </c>
      <c r="AP114">
        <v>-3.5958930387443938E-2</v>
      </c>
      <c r="AQ114">
        <v>1.9048194970694411E-2</v>
      </c>
      <c r="BS114" s="6">
        <v>43129</v>
      </c>
      <c r="BT114">
        <v>-9.5087879690273006E-3</v>
      </c>
      <c r="BU114">
        <v>-2.9656209582887966E-2</v>
      </c>
      <c r="BV114">
        <v>6.215266163904281E-2</v>
      </c>
    </row>
    <row r="115" spans="1:74" x14ac:dyDescent="0.3">
      <c r="A115" s="5" t="s">
        <v>9</v>
      </c>
      <c r="B115" s="6">
        <v>42786</v>
      </c>
      <c r="C115" s="7">
        <v>605</v>
      </c>
      <c r="D115" s="8">
        <v>41110</v>
      </c>
      <c r="E115" s="3">
        <f t="shared" si="24"/>
        <v>-1.3050570962479609E-2</v>
      </c>
      <c r="F115" s="4">
        <f t="shared" si="25"/>
        <v>10.624006679891924</v>
      </c>
      <c r="G115" s="4">
        <f t="shared" si="26"/>
        <v>-1.3136477905369964E-2</v>
      </c>
      <c r="H115" s="5">
        <f t="shared" si="15"/>
        <v>6.4052284580308418</v>
      </c>
      <c r="I115" s="9">
        <f t="shared" si="16"/>
        <v>0.91822429906542058</v>
      </c>
      <c r="J115" s="7"/>
      <c r="K115" s="5" t="s">
        <v>8</v>
      </c>
      <c r="L115" s="6">
        <v>42786</v>
      </c>
      <c r="M115" s="7">
        <v>4.3</v>
      </c>
      <c r="N115" s="8">
        <v>481500</v>
      </c>
      <c r="O115">
        <f t="shared" si="17"/>
        <v>-1.6018306636155669E-2</v>
      </c>
      <c r="P115">
        <f t="shared" si="18"/>
        <v>13.084661510220318</v>
      </c>
      <c r="Q115">
        <f t="shared" si="27"/>
        <v>-1.6147986407982103E-2</v>
      </c>
      <c r="R115">
        <f t="shared" si="19"/>
        <v>1.4586150226995167</v>
      </c>
      <c r="S115">
        <f t="shared" si="20"/>
        <v>0.6741573033707865</v>
      </c>
      <c r="U115" s="5" t="s">
        <v>4</v>
      </c>
      <c r="V115" s="6">
        <v>42786</v>
      </c>
      <c r="W115" s="7">
        <v>3.31E-3</v>
      </c>
      <c r="X115" s="8">
        <v>569000000</v>
      </c>
      <c r="Y115" s="3">
        <f t="shared" si="21"/>
        <v>-3.918722786647319E-2</v>
      </c>
      <c r="Z115" s="4">
        <f t="shared" si="28"/>
        <v>20.159390992090604</v>
      </c>
      <c r="AA115">
        <f t="shared" si="29"/>
        <v>-3.9975715076650431E-2</v>
      </c>
      <c r="AB115">
        <f t="shared" si="22"/>
        <v>-5.7108070895931657</v>
      </c>
      <c r="AC115">
        <f t="shared" si="23"/>
        <v>0.42559241706161138</v>
      </c>
      <c r="AN115" s="6">
        <v>42786</v>
      </c>
      <c r="AO115">
        <v>-1.3136477905369964E-2</v>
      </c>
      <c r="AP115">
        <v>-1.6147986407982103E-2</v>
      </c>
      <c r="AQ115">
        <v>-3.9975715076650431E-2</v>
      </c>
      <c r="BS115" s="6">
        <v>43143</v>
      </c>
      <c r="BT115">
        <v>3.8652154434279114E-2</v>
      </c>
      <c r="BU115">
        <v>2.7876369528254868E-2</v>
      </c>
      <c r="BV115">
        <v>3.3962155899814425E-2</v>
      </c>
    </row>
    <row r="116" spans="1:74" x14ac:dyDescent="0.3">
      <c r="A116" s="5" t="s">
        <v>9</v>
      </c>
      <c r="B116" s="6">
        <v>42793</v>
      </c>
      <c r="C116" s="7">
        <v>597</v>
      </c>
      <c r="D116" s="8">
        <v>13340</v>
      </c>
      <c r="E116" s="3">
        <f t="shared" si="24"/>
        <v>-1.3223140495867768E-2</v>
      </c>
      <c r="F116" s="4">
        <f t="shared" si="25"/>
        <v>9.4985223194696147</v>
      </c>
      <c r="G116" s="4">
        <f t="shared" si="26"/>
        <v>-1.3311344638239421E-2</v>
      </c>
      <c r="H116" s="5">
        <f t="shared" si="15"/>
        <v>6.3919171133926023</v>
      </c>
      <c r="I116" s="9">
        <f t="shared" si="16"/>
        <v>0.89953271028037385</v>
      </c>
      <c r="J116" s="7"/>
      <c r="K116" s="5" t="s">
        <v>8</v>
      </c>
      <c r="L116" s="6">
        <v>42793</v>
      </c>
      <c r="M116" s="7">
        <v>4.1100000000000003</v>
      </c>
      <c r="N116" s="8">
        <v>821300</v>
      </c>
      <c r="O116">
        <f t="shared" si="17"/>
        <v>-4.4186046511627795E-2</v>
      </c>
      <c r="P116">
        <f t="shared" si="18"/>
        <v>13.618643729728284</v>
      </c>
      <c r="Q116">
        <f t="shared" si="27"/>
        <v>-4.5191994191373423E-2</v>
      </c>
      <c r="R116">
        <f t="shared" si="19"/>
        <v>1.4134230285081433</v>
      </c>
      <c r="S116">
        <f t="shared" si="20"/>
        <v>0.60299625468164808</v>
      </c>
      <c r="U116" s="5" t="s">
        <v>4</v>
      </c>
      <c r="V116" s="6">
        <v>42793</v>
      </c>
      <c r="W116" s="7">
        <v>3.2499999999999999E-3</v>
      </c>
      <c r="X116" s="8">
        <v>2153000000</v>
      </c>
      <c r="Y116" s="3">
        <f t="shared" si="21"/>
        <v>-1.8126888217522705E-2</v>
      </c>
      <c r="Z116" s="4">
        <f t="shared" si="28"/>
        <v>21.490128055328636</v>
      </c>
      <c r="AA116">
        <f t="shared" si="29"/>
        <v>-1.8293193047325487E-2</v>
      </c>
      <c r="AB116">
        <f t="shared" si="22"/>
        <v>-5.7291002826404913</v>
      </c>
      <c r="AC116">
        <f t="shared" si="23"/>
        <v>0.41421800947867293</v>
      </c>
      <c r="AN116" s="6">
        <v>42793</v>
      </c>
      <c r="AO116">
        <v>-1.3311344638239421E-2</v>
      </c>
      <c r="AP116">
        <v>-4.5191994191373423E-2</v>
      </c>
      <c r="AQ116">
        <v>-1.8293193047325487E-2</v>
      </c>
      <c r="BS116" s="6">
        <v>43150</v>
      </c>
      <c r="BT116">
        <v>-6.339165443735654E-3</v>
      </c>
      <c r="BU116">
        <v>-6.8965790590603286E-3</v>
      </c>
      <c r="BV116">
        <v>-7.0547029798900384E-3</v>
      </c>
    </row>
    <row r="117" spans="1:74" x14ac:dyDescent="0.3">
      <c r="A117" s="5" t="s">
        <v>9</v>
      </c>
      <c r="B117" s="6">
        <v>42800</v>
      </c>
      <c r="C117" s="7">
        <v>605</v>
      </c>
      <c r="D117" s="8">
        <v>20660</v>
      </c>
      <c r="E117" s="3">
        <f t="shared" si="24"/>
        <v>1.340033500837521E-2</v>
      </c>
      <c r="F117" s="4">
        <f t="shared" si="25"/>
        <v>9.9359547426736299</v>
      </c>
      <c r="G117" s="4">
        <f t="shared" si="26"/>
        <v>1.3311344638239287E-2</v>
      </c>
      <c r="H117" s="5">
        <f t="shared" si="15"/>
        <v>6.4052284580308418</v>
      </c>
      <c r="I117" s="9">
        <f t="shared" si="16"/>
        <v>0.91822429906542058</v>
      </c>
      <c r="J117" s="7"/>
      <c r="K117" s="5" t="s">
        <v>8</v>
      </c>
      <c r="L117" s="6">
        <v>42800</v>
      </c>
      <c r="M117" s="7">
        <v>3.95</v>
      </c>
      <c r="N117" s="8">
        <v>590100</v>
      </c>
      <c r="O117">
        <f t="shared" si="17"/>
        <v>-3.8929440389294433E-2</v>
      </c>
      <c r="P117">
        <f t="shared" si="18"/>
        <v>13.28804729304526</v>
      </c>
      <c r="Q117">
        <f t="shared" si="27"/>
        <v>-3.9707449595112805E-2</v>
      </c>
      <c r="R117">
        <f t="shared" si="19"/>
        <v>1.3737155789130306</v>
      </c>
      <c r="S117">
        <f t="shared" si="20"/>
        <v>0.54307116104868924</v>
      </c>
      <c r="U117" s="5" t="s">
        <v>4</v>
      </c>
      <c r="V117" s="6">
        <v>42800</v>
      </c>
      <c r="W117" s="7">
        <v>3.13E-3</v>
      </c>
      <c r="X117" s="8">
        <v>908000000</v>
      </c>
      <c r="Y117" s="3">
        <f t="shared" si="21"/>
        <v>-3.6923076923076885E-2</v>
      </c>
      <c r="Z117" s="4">
        <f t="shared" si="28"/>
        <v>20.626754936565568</v>
      </c>
      <c r="AA117">
        <f t="shared" si="29"/>
        <v>-3.7621991789584176E-2</v>
      </c>
      <c r="AB117">
        <f t="shared" si="22"/>
        <v>-5.7667222744300748</v>
      </c>
      <c r="AC117">
        <f t="shared" si="23"/>
        <v>0.3914691943127962</v>
      </c>
      <c r="AN117" s="6">
        <v>42800</v>
      </c>
      <c r="AO117">
        <v>1.3311344638239287E-2</v>
      </c>
      <c r="AP117">
        <v>-3.9707449595112805E-2</v>
      </c>
      <c r="AQ117">
        <v>-3.7621991789584176E-2</v>
      </c>
      <c r="BS117" s="6">
        <v>43157</v>
      </c>
      <c r="BT117">
        <v>-1.5910902322418517E-3</v>
      </c>
      <c r="BU117">
        <v>-1.7452449951226166E-2</v>
      </c>
      <c r="BV117">
        <v>-6.0182241804796512E-2</v>
      </c>
    </row>
    <row r="118" spans="1:74" x14ac:dyDescent="0.3">
      <c r="A118" s="5" t="s">
        <v>9</v>
      </c>
      <c r="B118" s="6">
        <v>42807</v>
      </c>
      <c r="C118" s="7">
        <v>606</v>
      </c>
      <c r="D118" s="8">
        <v>34530</v>
      </c>
      <c r="E118" s="3">
        <f t="shared" si="24"/>
        <v>1.652892561983471E-3</v>
      </c>
      <c r="F118" s="4">
        <f t="shared" si="25"/>
        <v>10.449583790384038</v>
      </c>
      <c r="G118" s="4">
        <f t="shared" si="26"/>
        <v>1.6515280384729392E-3</v>
      </c>
      <c r="H118" s="5">
        <f t="shared" si="15"/>
        <v>6.4068799860693142</v>
      </c>
      <c r="I118" s="9">
        <f t="shared" si="16"/>
        <v>0.92056074766355145</v>
      </c>
      <c r="J118" s="7"/>
      <c r="K118" s="5" t="s">
        <v>8</v>
      </c>
      <c r="L118" s="6">
        <v>42807</v>
      </c>
      <c r="M118" s="7">
        <v>3.9</v>
      </c>
      <c r="N118" s="8">
        <v>644100</v>
      </c>
      <c r="O118">
        <f t="shared" si="17"/>
        <v>-1.2658227848101333E-2</v>
      </c>
      <c r="P118">
        <f t="shared" si="18"/>
        <v>13.375609272534982</v>
      </c>
      <c r="Q118">
        <f t="shared" si="27"/>
        <v>-1.2739025777429826E-2</v>
      </c>
      <c r="R118">
        <f t="shared" si="19"/>
        <v>1.3609765531356006</v>
      </c>
      <c r="S118">
        <f t="shared" si="20"/>
        <v>0.52434456928838946</v>
      </c>
      <c r="U118" s="5" t="s">
        <v>4</v>
      </c>
      <c r="V118" s="6">
        <v>42807</v>
      </c>
      <c r="W118" s="7">
        <v>3.1350000000000002E-3</v>
      </c>
      <c r="X118" s="8">
        <v>813000000</v>
      </c>
      <c r="Y118" s="3">
        <f t="shared" si="21"/>
        <v>1.5974440894569425E-3</v>
      </c>
      <c r="Z118" s="4">
        <f t="shared" si="28"/>
        <v>20.516241667512084</v>
      </c>
      <c r="AA118">
        <f t="shared" si="29"/>
        <v>1.5961695328221347E-3</v>
      </c>
      <c r="AB118">
        <f t="shared" si="22"/>
        <v>-5.7651261048972531</v>
      </c>
      <c r="AC118">
        <f t="shared" si="23"/>
        <v>0.39241706161137446</v>
      </c>
      <c r="AN118" s="6">
        <v>42807</v>
      </c>
      <c r="AO118">
        <v>1.6515280384729392E-3</v>
      </c>
      <c r="AP118">
        <v>-1.2739025777429826E-2</v>
      </c>
      <c r="AQ118">
        <v>1.5961695328221347E-3</v>
      </c>
      <c r="BS118" s="6">
        <v>43164</v>
      </c>
      <c r="BT118">
        <v>0</v>
      </c>
      <c r="BU118">
        <v>7.0175726586465398E-3</v>
      </c>
      <c r="BV118">
        <v>-1.515180502060222E-2</v>
      </c>
    </row>
    <row r="119" spans="1:74" x14ac:dyDescent="0.3">
      <c r="A119" s="5" t="s">
        <v>9</v>
      </c>
      <c r="B119" s="6">
        <v>42814</v>
      </c>
      <c r="C119" s="7">
        <v>590</v>
      </c>
      <c r="D119" s="8">
        <v>10000</v>
      </c>
      <c r="E119" s="3">
        <f t="shared" si="24"/>
        <v>-2.6402640264026403E-2</v>
      </c>
      <c r="F119" s="4">
        <f t="shared" si="25"/>
        <v>9.2103403719761836</v>
      </c>
      <c r="G119" s="4">
        <f t="shared" si="26"/>
        <v>-2.6757449169549304E-2</v>
      </c>
      <c r="H119" s="5">
        <f t="shared" si="15"/>
        <v>6.3801225368997647</v>
      </c>
      <c r="I119" s="9">
        <f t="shared" si="16"/>
        <v>0.88317757009345799</v>
      </c>
      <c r="J119" s="7"/>
      <c r="K119" s="5" t="s">
        <v>8</v>
      </c>
      <c r="L119" s="6">
        <v>42814</v>
      </c>
      <c r="M119" s="7">
        <v>3.87</v>
      </c>
      <c r="N119" s="8">
        <v>1140800</v>
      </c>
      <c r="O119">
        <f t="shared" si="17"/>
        <v>-7.6923076923076424E-3</v>
      </c>
      <c r="P119">
        <f t="shared" si="18"/>
        <v>13.947240328642168</v>
      </c>
      <c r="Q119">
        <f t="shared" si="27"/>
        <v>-7.7220460939102778E-3</v>
      </c>
      <c r="R119">
        <f t="shared" si="19"/>
        <v>1.3532545070416904</v>
      </c>
      <c r="S119">
        <f t="shared" si="20"/>
        <v>0.51310861423220977</v>
      </c>
      <c r="U119" s="5" t="s">
        <v>4</v>
      </c>
      <c r="V119" s="6">
        <v>42814</v>
      </c>
      <c r="W119" s="7">
        <v>3.0100000000000001E-3</v>
      </c>
      <c r="X119" s="8">
        <v>605000000</v>
      </c>
      <c r="Y119" s="3">
        <f t="shared" si="21"/>
        <v>-3.9872408293460955E-2</v>
      </c>
      <c r="Z119" s="4">
        <f t="shared" si="28"/>
        <v>20.220739015995115</v>
      </c>
      <c r="AA119">
        <f t="shared" si="29"/>
        <v>-4.0689095324099679E-2</v>
      </c>
      <c r="AB119">
        <f t="shared" si="22"/>
        <v>-5.8058152002213523</v>
      </c>
      <c r="AC119">
        <f t="shared" si="23"/>
        <v>0.36872037914691946</v>
      </c>
      <c r="AN119" s="6">
        <v>42814</v>
      </c>
      <c r="AO119">
        <v>-2.6757449169549304E-2</v>
      </c>
      <c r="AP119">
        <v>-7.7220460939102778E-3</v>
      </c>
      <c r="AQ119">
        <v>-4.0689095324099679E-2</v>
      </c>
      <c r="BS119" s="6">
        <v>43178</v>
      </c>
      <c r="BT119">
        <v>-1.7513582492708357E-2</v>
      </c>
      <c r="BU119">
        <v>-3.4904049397686022E-3</v>
      </c>
      <c r="BV119">
        <v>-1.5267472130788421E-2</v>
      </c>
    </row>
    <row r="120" spans="1:74" x14ac:dyDescent="0.3">
      <c r="A120" s="5" t="s">
        <v>9</v>
      </c>
      <c r="B120" s="6">
        <v>42821</v>
      </c>
      <c r="C120" s="7">
        <v>579</v>
      </c>
      <c r="D120" s="8">
        <v>8230</v>
      </c>
      <c r="E120" s="3">
        <f t="shared" si="24"/>
        <v>-1.864406779661017E-2</v>
      </c>
      <c r="F120" s="4">
        <f t="shared" si="25"/>
        <v>9.0155412936711148</v>
      </c>
      <c r="G120" s="4">
        <f t="shared" si="26"/>
        <v>-1.8820059326769931E-2</v>
      </c>
      <c r="H120" s="5">
        <f t="shared" si="15"/>
        <v>6.3613024775729956</v>
      </c>
      <c r="I120" s="9">
        <f t="shared" si="16"/>
        <v>0.85747663551401865</v>
      </c>
      <c r="J120" s="7"/>
      <c r="K120" s="5" t="s">
        <v>8</v>
      </c>
      <c r="L120" s="6">
        <v>42821</v>
      </c>
      <c r="M120" s="7">
        <v>3.68</v>
      </c>
      <c r="N120" s="8">
        <v>652900</v>
      </c>
      <c r="O120">
        <f t="shared" si="17"/>
        <v>-4.9095607235142107E-2</v>
      </c>
      <c r="P120">
        <f t="shared" si="18"/>
        <v>13.389179257174725</v>
      </c>
      <c r="Q120">
        <f t="shared" si="27"/>
        <v>-5.0341754860850817E-2</v>
      </c>
      <c r="R120">
        <f t="shared" si="19"/>
        <v>1.3029127521808397</v>
      </c>
      <c r="S120">
        <f t="shared" si="20"/>
        <v>0.44194756554307124</v>
      </c>
      <c r="U120" s="5" t="s">
        <v>4</v>
      </c>
      <c r="V120" s="6">
        <v>42821</v>
      </c>
      <c r="W120" s="7">
        <v>3.2550000000000001E-3</v>
      </c>
      <c r="X120" s="8">
        <v>10451000000</v>
      </c>
      <c r="Y120" s="3">
        <f t="shared" si="21"/>
        <v>8.1395348837209294E-2</v>
      </c>
      <c r="Z120" s="4">
        <f t="shared" si="28"/>
        <v>23.069963504558778</v>
      </c>
      <c r="AA120">
        <f t="shared" si="29"/>
        <v>7.8252196899748133E-2</v>
      </c>
      <c r="AB120">
        <f t="shared" si="22"/>
        <v>-5.7275630033216043</v>
      </c>
      <c r="AC120">
        <f t="shared" si="23"/>
        <v>0.4151658767772512</v>
      </c>
      <c r="AN120" s="6">
        <v>42821</v>
      </c>
      <c r="AO120">
        <v>-1.8820059326769931E-2</v>
      </c>
      <c r="AP120">
        <v>-5.0341754860850817E-2</v>
      </c>
      <c r="BS120" s="6">
        <v>43185</v>
      </c>
      <c r="BT120">
        <v>-1.7683470567420034E-3</v>
      </c>
      <c r="BU120">
        <v>-7.0175726586465346E-3</v>
      </c>
      <c r="BV120">
        <v>1.9212301778938723E-3</v>
      </c>
    </row>
    <row r="121" spans="1:74" x14ac:dyDescent="0.3">
      <c r="A121" s="5" t="s">
        <v>9</v>
      </c>
      <c r="B121" s="6">
        <v>42828</v>
      </c>
      <c r="C121" s="7">
        <v>588</v>
      </c>
      <c r="D121" s="8">
        <v>4440</v>
      </c>
      <c r="E121" s="3">
        <f t="shared" si="24"/>
        <v>1.5544041450777202E-2</v>
      </c>
      <c r="F121" s="4">
        <f t="shared" si="25"/>
        <v>8.3984096554262706</v>
      </c>
      <c r="G121" s="4">
        <f t="shared" si="26"/>
        <v>1.5424470325631731E-2</v>
      </c>
      <c r="H121" s="5">
        <f t="shared" si="15"/>
        <v>6.3767269478986268</v>
      </c>
      <c r="I121" s="9">
        <f t="shared" si="16"/>
        <v>0.87850467289719625</v>
      </c>
      <c r="J121" s="7"/>
      <c r="K121" s="5" t="s">
        <v>8</v>
      </c>
      <c r="L121" s="6">
        <v>42828</v>
      </c>
      <c r="M121" s="7">
        <v>3.65</v>
      </c>
      <c r="N121" s="8">
        <v>1026000</v>
      </c>
      <c r="O121">
        <f t="shared" si="17"/>
        <v>-8.1521739130435457E-3</v>
      </c>
      <c r="P121">
        <f t="shared" si="18"/>
        <v>13.841178304712852</v>
      </c>
      <c r="Q121">
        <f t="shared" si="27"/>
        <v>-8.1855845864395177E-3</v>
      </c>
      <c r="R121">
        <f t="shared" si="19"/>
        <v>1.2947271675944001</v>
      </c>
      <c r="S121">
        <f t="shared" si="20"/>
        <v>0.43071161048689138</v>
      </c>
      <c r="U121" s="5" t="s">
        <v>4</v>
      </c>
      <c r="V121" s="6">
        <v>42828</v>
      </c>
      <c r="W121" s="7">
        <v>3.2499999999999999E-3</v>
      </c>
      <c r="X121" s="8">
        <v>243000000</v>
      </c>
      <c r="Y121" s="3">
        <f t="shared" si="21"/>
        <v>-1.5360983102919294E-3</v>
      </c>
      <c r="Z121" s="4">
        <f t="shared" si="28"/>
        <v>19.308572001304821</v>
      </c>
      <c r="AA121">
        <f t="shared" si="29"/>
        <v>-1.5372793188864781E-3</v>
      </c>
      <c r="AB121">
        <f t="shared" si="22"/>
        <v>-5.7291002826404913</v>
      </c>
      <c r="AC121">
        <f t="shared" si="23"/>
        <v>0.41421800947867293</v>
      </c>
      <c r="AN121" s="6">
        <v>42828</v>
      </c>
      <c r="AO121">
        <v>1.5424470325631731E-2</v>
      </c>
      <c r="AP121">
        <v>-8.1855845864395177E-3</v>
      </c>
      <c r="AQ121">
        <v>-1.5372793188864781E-3</v>
      </c>
      <c r="BS121" s="6">
        <v>43192</v>
      </c>
      <c r="BT121">
        <v>-6.7729447440179488E-2</v>
      </c>
      <c r="BU121">
        <v>-1.0619568827460261E-2</v>
      </c>
      <c r="BV121">
        <v>4.8698760668614338E-2</v>
      </c>
    </row>
    <row r="122" spans="1:74" x14ac:dyDescent="0.3">
      <c r="A122" s="5" t="s">
        <v>9</v>
      </c>
      <c r="B122" s="6">
        <v>42835</v>
      </c>
      <c r="C122" s="7">
        <v>587</v>
      </c>
      <c r="D122" s="8">
        <v>47330</v>
      </c>
      <c r="E122" s="3">
        <f t="shared" si="24"/>
        <v>-1.7006802721088435E-3</v>
      </c>
      <c r="F122" s="4">
        <f t="shared" si="25"/>
        <v>10.764899622900293</v>
      </c>
      <c r="G122" s="4">
        <f t="shared" si="26"/>
        <v>-1.7021280705304183E-3</v>
      </c>
      <c r="H122" s="5">
        <f t="shared" si="15"/>
        <v>6.3750248198280968</v>
      </c>
      <c r="I122" s="9">
        <f t="shared" si="16"/>
        <v>0.87616822429906538</v>
      </c>
      <c r="J122" s="7"/>
      <c r="K122" s="5" t="s">
        <v>8</v>
      </c>
      <c r="L122" s="6">
        <v>42835</v>
      </c>
      <c r="M122" s="7">
        <v>3.24</v>
      </c>
      <c r="N122" s="8">
        <v>989600</v>
      </c>
      <c r="O122">
        <f t="shared" si="17"/>
        <v>-0.11232876712328758</v>
      </c>
      <c r="P122">
        <f t="shared" si="18"/>
        <v>13.805056100060416</v>
      </c>
      <c r="Q122">
        <f t="shared" si="27"/>
        <v>-0.11915383779016198</v>
      </c>
      <c r="R122">
        <f t="shared" si="19"/>
        <v>1.1755733298042381</v>
      </c>
      <c r="S122">
        <f t="shared" si="20"/>
        <v>0.27715355805243452</v>
      </c>
      <c r="U122" s="5" t="s">
        <v>4</v>
      </c>
      <c r="V122" s="6">
        <v>42835</v>
      </c>
      <c r="W122" s="7">
        <v>3.2000000000000002E-3</v>
      </c>
      <c r="X122" s="8">
        <v>4292000000</v>
      </c>
      <c r="Y122" s="3">
        <f t="shared" si="21"/>
        <v>-1.5384615384615292E-2</v>
      </c>
      <c r="Z122" s="4">
        <f t="shared" si="28"/>
        <v>22.180018661714865</v>
      </c>
      <c r="AA122">
        <f t="shared" si="29"/>
        <v>-1.5504186535965199E-2</v>
      </c>
      <c r="AB122">
        <f t="shared" si="22"/>
        <v>-5.7446044691764557</v>
      </c>
      <c r="AC122">
        <f t="shared" si="23"/>
        <v>0.40473933649289101</v>
      </c>
      <c r="AN122" s="6">
        <v>42835</v>
      </c>
      <c r="AO122">
        <v>-1.7021280705304183E-3</v>
      </c>
      <c r="AQ122">
        <v>-1.5504186535965199E-2</v>
      </c>
      <c r="BS122" s="6">
        <v>43199</v>
      </c>
      <c r="BT122">
        <v>-5.4488185284069679E-2</v>
      </c>
      <c r="BU122">
        <v>-5.8624843347523596E-2</v>
      </c>
      <c r="BV122">
        <v>-5.0619990846508221E-2</v>
      </c>
    </row>
    <row r="123" spans="1:74" x14ac:dyDescent="0.3">
      <c r="A123" s="5" t="s">
        <v>9</v>
      </c>
      <c r="B123" s="6">
        <v>42842</v>
      </c>
      <c r="C123" s="7">
        <v>573</v>
      </c>
      <c r="D123" s="8">
        <v>22000</v>
      </c>
      <c r="E123" s="3">
        <f t="shared" si="24"/>
        <v>-2.385008517887564E-2</v>
      </c>
      <c r="F123" s="4">
        <f t="shared" si="25"/>
        <v>9.9987977323404529</v>
      </c>
      <c r="G123" s="4">
        <f t="shared" si="26"/>
        <v>-2.4139103113356902E-2</v>
      </c>
      <c r="H123" s="5">
        <f t="shared" si="15"/>
        <v>6.3508857167147399</v>
      </c>
      <c r="I123" s="9">
        <f t="shared" si="16"/>
        <v>0.84345794392523366</v>
      </c>
      <c r="J123" s="7"/>
      <c r="K123" s="5" t="s">
        <v>8</v>
      </c>
      <c r="L123" s="6">
        <v>42842</v>
      </c>
      <c r="M123" s="7">
        <v>2.8</v>
      </c>
      <c r="N123" s="8">
        <v>6218600</v>
      </c>
      <c r="O123">
        <f t="shared" si="17"/>
        <v>-0.13580246913580257</v>
      </c>
      <c r="P123">
        <f t="shared" si="18"/>
        <v>15.643055358995118</v>
      </c>
      <c r="Q123">
        <f t="shared" si="27"/>
        <v>-0.14595391262307997</v>
      </c>
      <c r="R123">
        <f t="shared" si="19"/>
        <v>1.0296194171811581</v>
      </c>
      <c r="S123">
        <f t="shared" si="20"/>
        <v>0.11235955056179769</v>
      </c>
      <c r="U123" s="5" t="s">
        <v>4</v>
      </c>
      <c r="V123" s="6">
        <v>42842</v>
      </c>
      <c r="W123" s="7">
        <v>3.1150000000000001E-3</v>
      </c>
      <c r="X123" s="8">
        <v>439000000</v>
      </c>
      <c r="Y123" s="3">
        <f t="shared" si="21"/>
        <v>-2.6562499999999999E-2</v>
      </c>
      <c r="Z123" s="4">
        <f t="shared" si="28"/>
        <v>19.900009971039445</v>
      </c>
      <c r="AA123">
        <f t="shared" si="29"/>
        <v>-2.6921657566264443E-2</v>
      </c>
      <c r="AB123">
        <f t="shared" si="22"/>
        <v>-5.7715261267427209</v>
      </c>
      <c r="AC123">
        <f t="shared" si="23"/>
        <v>0.38862559241706163</v>
      </c>
      <c r="AN123" s="6">
        <v>42842</v>
      </c>
      <c r="AO123">
        <v>-2.4139103113356902E-2</v>
      </c>
      <c r="AQ123">
        <v>-2.6921657566264443E-2</v>
      </c>
      <c r="BS123" s="6">
        <v>43213</v>
      </c>
      <c r="BT123">
        <v>5.9113472630571645E-3</v>
      </c>
      <c r="BU123">
        <v>2.9964788701936387E-2</v>
      </c>
      <c r="BV123">
        <v>-1.7528488274143605E-3</v>
      </c>
    </row>
    <row r="124" spans="1:74" x14ac:dyDescent="0.3">
      <c r="A124" s="5" t="s">
        <v>9</v>
      </c>
      <c r="B124" s="6">
        <v>42849</v>
      </c>
      <c r="C124" s="7">
        <v>575</v>
      </c>
      <c r="D124" s="8">
        <v>22170</v>
      </c>
      <c r="E124" s="3">
        <f t="shared" si="24"/>
        <v>3.4904013961605585E-3</v>
      </c>
      <c r="F124" s="4">
        <f t="shared" si="25"/>
        <v>10.006495302610357</v>
      </c>
      <c r="G124" s="4">
        <f t="shared" si="26"/>
        <v>3.4843240826108427E-3</v>
      </c>
      <c r="H124" s="5">
        <f t="shared" si="15"/>
        <v>6.3543700407973507</v>
      </c>
      <c r="I124" s="9">
        <f t="shared" si="16"/>
        <v>0.84813084112149528</v>
      </c>
      <c r="J124" s="7"/>
      <c r="K124" s="5" t="s">
        <v>8</v>
      </c>
      <c r="L124" s="6">
        <v>42849</v>
      </c>
      <c r="M124" s="7">
        <v>2.88</v>
      </c>
      <c r="N124" s="8">
        <v>825100</v>
      </c>
      <c r="O124">
        <f t="shared" si="17"/>
        <v>2.8571428571428598E-2</v>
      </c>
      <c r="P124">
        <f t="shared" si="18"/>
        <v>13.623259870092435</v>
      </c>
      <c r="Q124">
        <f t="shared" si="27"/>
        <v>2.8170876966696439E-2</v>
      </c>
      <c r="R124">
        <f t="shared" si="19"/>
        <v>1.0577902941478545</v>
      </c>
      <c r="S124">
        <f t="shared" si="20"/>
        <v>0.14232209737827711</v>
      </c>
      <c r="U124" s="5" t="s">
        <v>4</v>
      </c>
      <c r="V124" s="6">
        <v>42849</v>
      </c>
      <c r="W124" s="7">
        <v>3.0799999999999998E-3</v>
      </c>
      <c r="X124" s="8">
        <v>5154000000</v>
      </c>
      <c r="Y124" s="3">
        <f t="shared" si="21"/>
        <v>-1.1235955056179874E-2</v>
      </c>
      <c r="Z124" s="4">
        <f t="shared" si="28"/>
        <v>22.363038949176584</v>
      </c>
      <c r="AA124">
        <f t="shared" si="29"/>
        <v>-1.1299555253933505E-2</v>
      </c>
      <c r="AB124">
        <f t="shared" si="22"/>
        <v>-5.7828256819966537</v>
      </c>
      <c r="AC124">
        <f t="shared" si="23"/>
        <v>0.38199052132701417</v>
      </c>
      <c r="AN124" s="6">
        <v>42849</v>
      </c>
      <c r="AO124">
        <v>3.4843240826108427E-3</v>
      </c>
      <c r="AP124">
        <v>2.8170876966696439E-2</v>
      </c>
      <c r="AQ124">
        <v>-1.1299555253933505E-2</v>
      </c>
      <c r="BS124" s="6">
        <v>43220</v>
      </c>
      <c r="BT124">
        <v>5.8766084889849707E-3</v>
      </c>
      <c r="BU124">
        <v>1.4652276786870415E-2</v>
      </c>
      <c r="BV124">
        <v>0</v>
      </c>
    </row>
    <row r="125" spans="1:74" x14ac:dyDescent="0.3">
      <c r="A125" s="5" t="s">
        <v>9</v>
      </c>
      <c r="B125" s="6">
        <v>42856</v>
      </c>
      <c r="C125" s="7">
        <v>554</v>
      </c>
      <c r="D125" s="8">
        <v>11850</v>
      </c>
      <c r="E125" s="3">
        <f t="shared" si="24"/>
        <v>-3.6521739130434785E-2</v>
      </c>
      <c r="F125" s="4">
        <f t="shared" si="25"/>
        <v>9.3800831465632779</v>
      </c>
      <c r="G125" s="4">
        <f t="shared" si="26"/>
        <v>-3.720535405006662E-2</v>
      </c>
      <c r="H125" s="5">
        <f t="shared" si="15"/>
        <v>6.3171646867472839</v>
      </c>
      <c r="I125" s="9">
        <f t="shared" si="16"/>
        <v>0.7990654205607477</v>
      </c>
      <c r="J125" s="7"/>
      <c r="K125" s="5" t="s">
        <v>8</v>
      </c>
      <c r="L125" s="6">
        <v>42856</v>
      </c>
      <c r="M125" s="7">
        <v>2.74</v>
      </c>
      <c r="N125" s="8">
        <v>1135800</v>
      </c>
      <c r="O125">
        <f t="shared" si="17"/>
        <v>-4.8611111111111001E-2</v>
      </c>
      <c r="P125">
        <f t="shared" si="18"/>
        <v>13.942847806425469</v>
      </c>
      <c r="Q125">
        <f t="shared" si="27"/>
        <v>-4.9832373747875643E-2</v>
      </c>
      <c r="R125">
        <f t="shared" si="19"/>
        <v>1.0079579203999789</v>
      </c>
      <c r="S125">
        <f t="shared" si="20"/>
        <v>8.9887640449438283E-2</v>
      </c>
      <c r="U125" s="5" t="s">
        <v>4</v>
      </c>
      <c r="V125" s="6">
        <v>42856</v>
      </c>
      <c r="W125" s="7">
        <v>3.0899999999999999E-3</v>
      </c>
      <c r="X125" s="8">
        <v>622000000</v>
      </c>
      <c r="Y125" s="3">
        <f t="shared" si="21"/>
        <v>3.2467532467532556E-3</v>
      </c>
      <c r="Z125" s="4">
        <f t="shared" si="28"/>
        <v>20.248450650703454</v>
      </c>
      <c r="AA125">
        <f t="shared" si="29"/>
        <v>3.2414939241710229E-3</v>
      </c>
      <c r="AB125">
        <f t="shared" si="22"/>
        <v>-5.7795841880724828</v>
      </c>
      <c r="AC125">
        <f t="shared" si="23"/>
        <v>0.38388625592417058</v>
      </c>
      <c r="AN125" s="6">
        <v>42856</v>
      </c>
      <c r="AO125">
        <v>-3.720535405006662E-2</v>
      </c>
      <c r="AP125">
        <v>-4.9832373747875643E-2</v>
      </c>
      <c r="AQ125">
        <v>3.2414939241710229E-3</v>
      </c>
      <c r="BS125" s="6">
        <v>43227</v>
      </c>
      <c r="BT125">
        <v>-2.1718523954642986E-2</v>
      </c>
      <c r="BU125">
        <v>0</v>
      </c>
      <c r="BV125">
        <v>1.5666116744399456E-2</v>
      </c>
    </row>
    <row r="126" spans="1:74" x14ac:dyDescent="0.3">
      <c r="A126" s="5" t="s">
        <v>9</v>
      </c>
      <c r="B126" s="6">
        <v>42863</v>
      </c>
      <c r="C126" s="7">
        <v>547</v>
      </c>
      <c r="D126" s="8">
        <v>2900</v>
      </c>
      <c r="E126" s="3">
        <f t="shared" si="24"/>
        <v>-1.263537906137184E-2</v>
      </c>
      <c r="F126" s="4">
        <f t="shared" si="25"/>
        <v>7.9724660159745655</v>
      </c>
      <c r="G126" s="4">
        <f t="shared" si="26"/>
        <v>-1.2715884325302561E-2</v>
      </c>
      <c r="H126" s="5">
        <f t="shared" si="15"/>
        <v>6.3044488024219811</v>
      </c>
      <c r="I126" s="9">
        <f t="shared" si="16"/>
        <v>0.78271028037383172</v>
      </c>
      <c r="J126" s="7"/>
      <c r="K126" s="5" t="s">
        <v>8</v>
      </c>
      <c r="L126" s="6">
        <v>42863</v>
      </c>
      <c r="M126" s="7">
        <v>2.72</v>
      </c>
      <c r="N126" s="8">
        <v>145400</v>
      </c>
      <c r="O126">
        <f t="shared" si="17"/>
        <v>-7.2992700729927066E-3</v>
      </c>
      <c r="P126">
        <f t="shared" si="18"/>
        <v>11.887243844081556</v>
      </c>
      <c r="Q126">
        <f t="shared" si="27"/>
        <v>-7.3260400920728977E-3</v>
      </c>
      <c r="R126">
        <f t="shared" si="19"/>
        <v>1.000631880307906</v>
      </c>
      <c r="S126">
        <f t="shared" si="20"/>
        <v>8.2397003745318428E-2</v>
      </c>
      <c r="U126" s="5" t="s">
        <v>4</v>
      </c>
      <c r="V126" s="6">
        <v>42863</v>
      </c>
      <c r="W126" s="7">
        <v>3.0500000000000002E-3</v>
      </c>
      <c r="X126" s="8">
        <v>1409000000</v>
      </c>
      <c r="Y126" s="3">
        <f t="shared" si="21"/>
        <v>-1.2944983818770121E-2</v>
      </c>
      <c r="Z126" s="4">
        <f t="shared" si="28"/>
        <v>21.066146069862953</v>
      </c>
      <c r="AA126">
        <f t="shared" si="29"/>
        <v>-1.3029500290333684E-2</v>
      </c>
      <c r="AB126">
        <f t="shared" si="22"/>
        <v>-5.7926136883628168</v>
      </c>
      <c r="AC126">
        <f t="shared" si="23"/>
        <v>0.37630331753554508</v>
      </c>
      <c r="AN126" s="6">
        <v>42863</v>
      </c>
      <c r="AO126">
        <v>-1.2715884325302561E-2</v>
      </c>
      <c r="AP126">
        <v>-7.3260400920728977E-3</v>
      </c>
      <c r="AQ126">
        <v>-1.3029500290333684E-2</v>
      </c>
      <c r="BS126" s="6">
        <v>43234</v>
      </c>
      <c r="BT126">
        <v>-1.8127384592556715E-2</v>
      </c>
      <c r="BU126">
        <v>-1.0969031370573933E-2</v>
      </c>
      <c r="BV126">
        <v>-1.3913267916985115E-2</v>
      </c>
    </row>
    <row r="127" spans="1:74" x14ac:dyDescent="0.3">
      <c r="A127" s="5" t="s">
        <v>9</v>
      </c>
      <c r="B127" s="6">
        <v>42870</v>
      </c>
      <c r="C127" s="7">
        <v>526</v>
      </c>
      <c r="D127" s="8">
        <v>16100</v>
      </c>
      <c r="E127" s="3">
        <f t="shared" si="24"/>
        <v>-3.8391224862888484E-2</v>
      </c>
      <c r="F127" s="4">
        <f t="shared" si="25"/>
        <v>9.6865745509725549</v>
      </c>
      <c r="G127" s="4">
        <f t="shared" si="26"/>
        <v>-3.9147589684271344E-2</v>
      </c>
      <c r="H127" s="5">
        <f t="shared" si="15"/>
        <v>6.2653012127377101</v>
      </c>
      <c r="I127" s="9">
        <f t="shared" si="16"/>
        <v>0.73364485981308414</v>
      </c>
      <c r="J127" s="7"/>
      <c r="K127" s="5" t="s">
        <v>8</v>
      </c>
      <c r="L127" s="6">
        <v>42870</v>
      </c>
      <c r="M127" s="7">
        <v>2.77</v>
      </c>
      <c r="N127" s="8">
        <v>438400</v>
      </c>
      <c r="O127">
        <f t="shared" si="17"/>
        <v>1.8382352941176405E-2</v>
      </c>
      <c r="P127">
        <f t="shared" si="18"/>
        <v>12.990887014615943</v>
      </c>
      <c r="Q127">
        <f t="shared" si="27"/>
        <v>1.8215439891341119E-2</v>
      </c>
      <c r="R127">
        <f t="shared" si="19"/>
        <v>1.0188473201992472</v>
      </c>
      <c r="S127">
        <f t="shared" si="20"/>
        <v>0.10112359550561799</v>
      </c>
      <c r="U127" s="5" t="s">
        <v>4</v>
      </c>
      <c r="V127" s="6">
        <v>42870</v>
      </c>
      <c r="W127" s="7">
        <v>3.0500000000000002E-3</v>
      </c>
      <c r="X127" s="8">
        <v>3327000000</v>
      </c>
      <c r="Y127" s="3">
        <f t="shared" si="21"/>
        <v>0</v>
      </c>
      <c r="Z127" s="4">
        <f t="shared" si="28"/>
        <v>21.925336833982751</v>
      </c>
      <c r="AA127">
        <f t="shared" si="29"/>
        <v>0</v>
      </c>
      <c r="AB127">
        <f t="shared" si="22"/>
        <v>-5.7926136883628168</v>
      </c>
      <c r="AC127">
        <f t="shared" si="23"/>
        <v>0.37630331753554508</v>
      </c>
      <c r="AN127" s="6">
        <v>42870</v>
      </c>
      <c r="AO127">
        <v>-3.9147589684271344E-2</v>
      </c>
      <c r="AP127">
        <v>1.8215439891341119E-2</v>
      </c>
      <c r="AQ127">
        <v>0</v>
      </c>
      <c r="BS127" s="6">
        <v>43241</v>
      </c>
      <c r="BT127">
        <v>-5.0010420574661422E-2</v>
      </c>
      <c r="BU127">
        <v>-3.6832454162965163E-3</v>
      </c>
      <c r="BV127">
        <v>-2.3030247274699229E-2</v>
      </c>
    </row>
    <row r="128" spans="1:74" x14ac:dyDescent="0.3">
      <c r="A128" s="5" t="s">
        <v>9</v>
      </c>
      <c r="B128" s="6">
        <v>42877</v>
      </c>
      <c r="C128" s="7">
        <v>513</v>
      </c>
      <c r="D128" s="8">
        <v>15230</v>
      </c>
      <c r="E128" s="3">
        <f t="shared" si="24"/>
        <v>-2.4714828897338403E-2</v>
      </c>
      <c r="F128" s="4">
        <f t="shared" si="25"/>
        <v>9.631022445889208</v>
      </c>
      <c r="G128" s="4">
        <f t="shared" si="26"/>
        <v>-2.5025367566940373E-2</v>
      </c>
      <c r="H128" s="5">
        <f t="shared" si="15"/>
        <v>6.2402758451707694</v>
      </c>
      <c r="I128" s="9">
        <f t="shared" si="16"/>
        <v>0.70327102803738317</v>
      </c>
      <c r="J128" s="7"/>
      <c r="K128" s="5" t="s">
        <v>8</v>
      </c>
      <c r="L128" s="6">
        <v>42877</v>
      </c>
      <c r="M128" s="7">
        <v>2.64</v>
      </c>
      <c r="N128" s="8">
        <v>924100</v>
      </c>
      <c r="O128">
        <f t="shared" si="17"/>
        <v>-4.6931407942238226E-2</v>
      </c>
      <c r="P128">
        <f t="shared" si="18"/>
        <v>13.736575569876132</v>
      </c>
      <c r="Q128">
        <f t="shared" si="27"/>
        <v>-4.8068403041022334E-2</v>
      </c>
      <c r="R128">
        <f t="shared" si="19"/>
        <v>0.97077891715822484</v>
      </c>
      <c r="S128">
        <f t="shared" si="20"/>
        <v>5.2434456928838996E-2</v>
      </c>
      <c r="U128" s="5" t="s">
        <v>4</v>
      </c>
      <c r="V128" s="6">
        <v>42877</v>
      </c>
      <c r="W128" s="7">
        <v>3.0599999999999998E-3</v>
      </c>
      <c r="X128" s="8">
        <v>2766000000</v>
      </c>
      <c r="Y128" s="3">
        <f t="shared" si="21"/>
        <v>3.2786885245900299E-3</v>
      </c>
      <c r="Z128" s="4">
        <f t="shared" si="28"/>
        <v>21.740668070188978</v>
      </c>
      <c r="AA128">
        <f t="shared" si="29"/>
        <v>3.2733253449691085E-3</v>
      </c>
      <c r="AB128">
        <f t="shared" si="22"/>
        <v>-5.7893403630178479</v>
      </c>
      <c r="AC128">
        <f t="shared" si="23"/>
        <v>0.37819905213270139</v>
      </c>
      <c r="AN128" s="6">
        <v>42877</v>
      </c>
      <c r="AO128">
        <v>-2.5025367566940373E-2</v>
      </c>
      <c r="AP128">
        <v>-4.8068403041022334E-2</v>
      </c>
      <c r="AQ128">
        <v>3.2733253449691085E-3</v>
      </c>
      <c r="BS128" s="6">
        <v>43248</v>
      </c>
      <c r="BT128">
        <v>-1.2903404835907841E-2</v>
      </c>
      <c r="BU128">
        <v>-3.6968618813260916E-3</v>
      </c>
      <c r="BV128">
        <v>-1.6260520871780291E-2</v>
      </c>
    </row>
    <row r="129" spans="1:74" x14ac:dyDescent="0.3">
      <c r="A129" s="5" t="s">
        <v>9</v>
      </c>
      <c r="B129" s="6">
        <v>42884</v>
      </c>
      <c r="C129" s="7">
        <v>551</v>
      </c>
      <c r="D129" s="8">
        <v>15400</v>
      </c>
      <c r="E129" s="3">
        <f t="shared" si="24"/>
        <v>7.407407407407407E-2</v>
      </c>
      <c r="F129" s="4">
        <f t="shared" si="25"/>
        <v>9.6421227884017213</v>
      </c>
      <c r="G129" s="4">
        <f t="shared" si="26"/>
        <v>7.1458963982145046E-2</v>
      </c>
      <c r="H129" s="5">
        <f t="shared" si="15"/>
        <v>6.3117348091529148</v>
      </c>
      <c r="I129" s="9">
        <f t="shared" si="16"/>
        <v>0.79205607476635509</v>
      </c>
      <c r="J129" s="7"/>
      <c r="K129" s="5" t="s">
        <v>8</v>
      </c>
      <c r="L129" s="6">
        <v>42884</v>
      </c>
      <c r="M129" s="7">
        <v>2.64</v>
      </c>
      <c r="N129" s="8">
        <v>880500</v>
      </c>
      <c r="O129">
        <f t="shared" si="17"/>
        <v>0</v>
      </c>
      <c r="P129">
        <f t="shared" si="18"/>
        <v>13.688245206918397</v>
      </c>
      <c r="Q129">
        <f t="shared" si="27"/>
        <v>0</v>
      </c>
      <c r="R129">
        <f t="shared" si="19"/>
        <v>0.97077891715822484</v>
      </c>
      <c r="S129">
        <f t="shared" si="20"/>
        <v>5.2434456928838996E-2</v>
      </c>
      <c r="U129" s="5" t="s">
        <v>4</v>
      </c>
      <c r="V129" s="6">
        <v>42884</v>
      </c>
      <c r="W129" s="7">
        <v>3.0000000000000001E-3</v>
      </c>
      <c r="X129" s="8">
        <v>3773000000</v>
      </c>
      <c r="Y129" s="3">
        <f t="shared" si="21"/>
        <v>-1.9607843137254811E-2</v>
      </c>
      <c r="Z129" s="4">
        <f t="shared" si="28"/>
        <v>22.051136277928585</v>
      </c>
      <c r="AA129">
        <f t="shared" si="29"/>
        <v>-1.9802627296179643E-2</v>
      </c>
      <c r="AB129">
        <f t="shared" si="22"/>
        <v>-5.8091429903140277</v>
      </c>
      <c r="AC129">
        <f t="shared" si="23"/>
        <v>0.36682464454976305</v>
      </c>
      <c r="AN129" s="6">
        <v>42884</v>
      </c>
      <c r="AP129">
        <v>0</v>
      </c>
      <c r="AQ129">
        <v>-1.9802627296179643E-2</v>
      </c>
      <c r="BS129" s="6">
        <v>43255</v>
      </c>
      <c r="BT129">
        <v>2.5642430613337652E-2</v>
      </c>
      <c r="BU129">
        <v>-1.1173300598125302E-2</v>
      </c>
      <c r="BV129">
        <v>-1.8382870600533535E-2</v>
      </c>
    </row>
    <row r="130" spans="1:74" x14ac:dyDescent="0.3">
      <c r="A130" s="5" t="s">
        <v>9</v>
      </c>
      <c r="B130" s="6">
        <v>42891</v>
      </c>
      <c r="C130" s="7">
        <v>546</v>
      </c>
      <c r="D130" s="8">
        <v>16480</v>
      </c>
      <c r="E130" s="3">
        <f t="shared" si="24"/>
        <v>-9.0744101633393835E-3</v>
      </c>
      <c r="F130" s="4">
        <f t="shared" si="25"/>
        <v>9.7099028034634625</v>
      </c>
      <c r="G130" s="4">
        <f t="shared" si="26"/>
        <v>-9.1158334080094928E-3</v>
      </c>
      <c r="H130" s="5">
        <f t="shared" si="15"/>
        <v>6.3026189757449051</v>
      </c>
      <c r="I130" s="9">
        <f t="shared" si="16"/>
        <v>0.78037383177570097</v>
      </c>
      <c r="J130" s="7"/>
      <c r="K130" s="5" t="s">
        <v>8</v>
      </c>
      <c r="L130" s="6">
        <v>42891</v>
      </c>
      <c r="M130" s="7">
        <v>2.6</v>
      </c>
      <c r="N130" s="8">
        <v>971400</v>
      </c>
      <c r="O130">
        <f t="shared" si="17"/>
        <v>-1.5151515151515164E-2</v>
      </c>
      <c r="P130">
        <f t="shared" si="18"/>
        <v>13.786493608893782</v>
      </c>
      <c r="Q130">
        <f t="shared" si="27"/>
        <v>-1.5267472130788421E-2</v>
      </c>
      <c r="R130">
        <f t="shared" si="19"/>
        <v>0.95551144502743635</v>
      </c>
      <c r="S130">
        <f t="shared" si="20"/>
        <v>3.7453183520599287E-2</v>
      </c>
      <c r="U130" s="5" t="s">
        <v>4</v>
      </c>
      <c r="V130" s="6">
        <v>42891</v>
      </c>
      <c r="W130" s="7">
        <v>2.98E-3</v>
      </c>
      <c r="X130" s="8">
        <v>268000000</v>
      </c>
      <c r="Y130" s="3">
        <f t="shared" si="21"/>
        <v>-6.6666666666666844E-3</v>
      </c>
      <c r="Z130" s="4">
        <f t="shared" si="28"/>
        <v>19.406497538475129</v>
      </c>
      <c r="AA130">
        <f t="shared" si="29"/>
        <v>-6.688988150796652E-3</v>
      </c>
      <c r="AB130">
        <f t="shared" si="22"/>
        <v>-5.815831978464824</v>
      </c>
      <c r="AC130">
        <f t="shared" si="23"/>
        <v>0.36303317535545021</v>
      </c>
      <c r="AN130" s="6">
        <v>42891</v>
      </c>
      <c r="AO130">
        <v>-9.1158334080094928E-3</v>
      </c>
      <c r="AP130">
        <v>-1.5267472130788421E-2</v>
      </c>
      <c r="AQ130">
        <v>-6.688988150796652E-3</v>
      </c>
      <c r="BS130" s="6">
        <v>43262</v>
      </c>
      <c r="BT130">
        <v>4.3350440873613817E-2</v>
      </c>
      <c r="BU130">
        <v>-3.7523496185503527E-3</v>
      </c>
      <c r="BV130">
        <v>-3.5886759333524178E-2</v>
      </c>
    </row>
    <row r="131" spans="1:74" x14ac:dyDescent="0.3">
      <c r="A131" s="5" t="s">
        <v>9</v>
      </c>
      <c r="B131" s="6">
        <v>42898</v>
      </c>
      <c r="C131" s="7">
        <v>550</v>
      </c>
      <c r="D131" s="8">
        <v>15220</v>
      </c>
      <c r="E131" s="3">
        <f t="shared" si="24"/>
        <v>7.326007326007326E-3</v>
      </c>
      <c r="F131" s="4">
        <f t="shared" si="25"/>
        <v>9.6303656314156765</v>
      </c>
      <c r="G131" s="4">
        <f t="shared" si="26"/>
        <v>7.2993024816115351E-3</v>
      </c>
      <c r="H131" s="5">
        <f t="shared" si="15"/>
        <v>6.3099182782265162</v>
      </c>
      <c r="I131" s="9">
        <f t="shared" si="16"/>
        <v>0.78971962616822433</v>
      </c>
      <c r="J131" s="7"/>
      <c r="K131" s="5" t="s">
        <v>8</v>
      </c>
      <c r="L131" s="6">
        <v>42898</v>
      </c>
      <c r="M131" s="7">
        <v>2.56</v>
      </c>
      <c r="N131" s="8">
        <v>241100</v>
      </c>
      <c r="O131">
        <f t="shared" si="17"/>
        <v>-1.5384615384615398E-2</v>
      </c>
      <c r="P131">
        <f t="shared" si="18"/>
        <v>12.392967064169262</v>
      </c>
      <c r="Q131">
        <f t="shared" si="27"/>
        <v>-1.5504186535965312E-2</v>
      </c>
      <c r="R131">
        <f t="shared" si="19"/>
        <v>0.94000725849147115</v>
      </c>
      <c r="S131">
        <f t="shared" si="20"/>
        <v>2.2471910112359571E-2</v>
      </c>
      <c r="U131" s="5" t="s">
        <v>4</v>
      </c>
      <c r="V131" s="6">
        <v>42898</v>
      </c>
      <c r="W131" s="7">
        <v>2.9199999999999999E-3</v>
      </c>
      <c r="X131" s="8">
        <v>2950000000</v>
      </c>
      <c r="Y131" s="3">
        <f t="shared" si="21"/>
        <v>-2.0134228187919517E-2</v>
      </c>
      <c r="Z131" s="4">
        <f t="shared" si="28"/>
        <v>21.805071007298139</v>
      </c>
      <c r="AA131">
        <f t="shared" si="29"/>
        <v>-2.0339684237122787E-2</v>
      </c>
      <c r="AB131">
        <f t="shared" si="22"/>
        <v>-5.8361716627019469</v>
      </c>
      <c r="AC131">
        <f t="shared" si="23"/>
        <v>0.35165876777251182</v>
      </c>
      <c r="AN131" s="6">
        <v>42898</v>
      </c>
      <c r="AO131">
        <v>7.2993024816115351E-3</v>
      </c>
      <c r="AP131">
        <v>-1.5504186535965312E-2</v>
      </c>
      <c r="AQ131">
        <v>-2.0339684237122787E-2</v>
      </c>
      <c r="BS131" s="6">
        <v>43269</v>
      </c>
      <c r="BT131">
        <v>6.8319243977477226E-2</v>
      </c>
      <c r="BU131">
        <v>0</v>
      </c>
      <c r="BV131">
        <v>0</v>
      </c>
    </row>
    <row r="132" spans="1:74" x14ac:dyDescent="0.3">
      <c r="A132" s="5" t="s">
        <v>9</v>
      </c>
      <c r="B132" s="6">
        <v>42905</v>
      </c>
      <c r="C132" s="7">
        <v>587</v>
      </c>
      <c r="D132" s="8">
        <v>9330</v>
      </c>
      <c r="E132" s="3">
        <f t="shared" si="24"/>
        <v>6.7272727272727276E-2</v>
      </c>
      <c r="F132" s="4">
        <f t="shared" si="25"/>
        <v>9.1409902938413889</v>
      </c>
      <c r="G132" s="4">
        <f t="shared" si="26"/>
        <v>6.5106541601579943E-2</v>
      </c>
      <c r="H132" s="5">
        <f t="shared" si="15"/>
        <v>6.3750248198280968</v>
      </c>
      <c r="I132" s="9">
        <f t="shared" si="16"/>
        <v>0.87616822429906538</v>
      </c>
      <c r="J132" s="7"/>
      <c r="K132" s="5" t="s">
        <v>8</v>
      </c>
      <c r="L132" s="6">
        <v>42905</v>
      </c>
      <c r="M132" s="7">
        <v>2.57</v>
      </c>
      <c r="N132" s="8">
        <v>770800</v>
      </c>
      <c r="O132">
        <f t="shared" si="17"/>
        <v>3.9062499999999167E-3</v>
      </c>
      <c r="P132">
        <f t="shared" si="18"/>
        <v>13.555184215522349</v>
      </c>
      <c r="Q132">
        <f t="shared" si="27"/>
        <v>3.8986404156573229E-3</v>
      </c>
      <c r="R132">
        <f t="shared" si="19"/>
        <v>0.94390589890712839</v>
      </c>
      <c r="S132">
        <f t="shared" si="20"/>
        <v>2.6217228464419415E-2</v>
      </c>
      <c r="U132" s="5" t="s">
        <v>4</v>
      </c>
      <c r="V132" s="6">
        <v>42905</v>
      </c>
      <c r="W132" s="7">
        <v>2.9299999999999999E-3</v>
      </c>
      <c r="X132" s="8">
        <v>92000000</v>
      </c>
      <c r="Y132" s="3">
        <f t="shared" si="21"/>
        <v>3.4246575342465847E-3</v>
      </c>
      <c r="Z132" s="4">
        <f t="shared" si="28"/>
        <v>18.337299135013314</v>
      </c>
      <c r="AA132">
        <f t="shared" si="29"/>
        <v>3.4188067487854611E-3</v>
      </c>
      <c r="AB132">
        <f t="shared" si="22"/>
        <v>-5.832752855953161</v>
      </c>
      <c r="AC132">
        <f t="shared" si="23"/>
        <v>0.35355450236966823</v>
      </c>
      <c r="AN132" s="6">
        <v>42905</v>
      </c>
      <c r="AO132">
        <v>6.5106541601579943E-2</v>
      </c>
      <c r="AP132">
        <v>3.8986404156573229E-3</v>
      </c>
      <c r="AQ132">
        <v>3.4188067487854611E-3</v>
      </c>
      <c r="BS132" s="6">
        <v>43283</v>
      </c>
      <c r="BT132">
        <v>-3.3434776086237343E-2</v>
      </c>
      <c r="BU132">
        <v>-3.4605529177475607E-2</v>
      </c>
      <c r="BV132">
        <v>-1.888574687868025E-3</v>
      </c>
    </row>
    <row r="133" spans="1:74" x14ac:dyDescent="0.3">
      <c r="A133" s="5" t="s">
        <v>9</v>
      </c>
      <c r="B133" s="6">
        <v>42912</v>
      </c>
      <c r="C133" s="7">
        <v>587</v>
      </c>
      <c r="D133" s="8">
        <v>17760</v>
      </c>
      <c r="E133" s="3">
        <f t="shared" si="24"/>
        <v>0</v>
      </c>
      <c r="F133" s="4">
        <f t="shared" si="25"/>
        <v>9.7847040165461614</v>
      </c>
      <c r="G133" s="4">
        <f t="shared" si="26"/>
        <v>0</v>
      </c>
      <c r="H133" s="5">
        <f t="shared" ref="H133:H196" si="30">LN(C133)</f>
        <v>6.3750248198280968</v>
      </c>
      <c r="I133" s="9">
        <f t="shared" ref="I133:I196" si="31">(C133-C$2)/(C$1-C$2)</f>
        <v>0.87616822429906538</v>
      </c>
      <c r="J133" s="7"/>
      <c r="K133" s="5" t="s">
        <v>8</v>
      </c>
      <c r="L133" s="6">
        <v>42912</v>
      </c>
      <c r="M133" s="7">
        <v>2.5</v>
      </c>
      <c r="N133" s="8">
        <v>874100</v>
      </c>
      <c r="O133">
        <f t="shared" ref="O133:O196" si="32">(M133-M132)/M132</f>
        <v>-2.7237354085603051E-2</v>
      </c>
      <c r="P133">
        <f t="shared" ref="P133:P196" si="33">LN(N133)</f>
        <v>13.680950064568579</v>
      </c>
      <c r="Q133">
        <f t="shared" si="27"/>
        <v>-2.7615167032973266E-2</v>
      </c>
      <c r="R133">
        <f t="shared" ref="R133:R196" si="34">LN(M133)</f>
        <v>0.91629073187415511</v>
      </c>
      <c r="S133">
        <f t="shared" ref="S133:S196" si="35">(M133-M$2)/(M$1-M$2)</f>
        <v>0</v>
      </c>
      <c r="U133" s="5" t="s">
        <v>4</v>
      </c>
      <c r="V133" s="6">
        <v>42912</v>
      </c>
      <c r="W133" s="7">
        <v>3.15E-3</v>
      </c>
      <c r="X133" s="8">
        <v>302000000</v>
      </c>
      <c r="Y133" s="3">
        <f t="shared" ref="Y133:Y196" si="36">(W133-W132)/W132</f>
        <v>7.508532423208196E-2</v>
      </c>
      <c r="Z133" s="4">
        <f t="shared" si="28"/>
        <v>19.525937575339142</v>
      </c>
      <c r="AA133">
        <f t="shared" si="29"/>
        <v>7.2400029808565761E-2</v>
      </c>
      <c r="AB133">
        <f t="shared" ref="AB133:AB196" si="37">LN(W133)</f>
        <v>-5.7603528261445955</v>
      </c>
      <c r="AC133">
        <f t="shared" ref="AC133:AC196" si="38">(W133-W$2)/(W$1-W$2)</f>
        <v>0.39526066350710898</v>
      </c>
      <c r="AN133" s="6">
        <v>42912</v>
      </c>
      <c r="AO133">
        <v>0</v>
      </c>
      <c r="AP133">
        <v>-2.7615167032973266E-2</v>
      </c>
      <c r="BS133" s="6">
        <v>43290</v>
      </c>
      <c r="BT133">
        <v>2.5667746748577813E-2</v>
      </c>
      <c r="BU133">
        <v>7.0175726586465398E-3</v>
      </c>
      <c r="BV133">
        <v>-1.1406967793376478E-2</v>
      </c>
    </row>
    <row r="134" spans="1:74" x14ac:dyDescent="0.3">
      <c r="A134" s="5" t="s">
        <v>9</v>
      </c>
      <c r="B134" s="6">
        <v>42919</v>
      </c>
      <c r="C134" s="7">
        <v>550</v>
      </c>
      <c r="D134" s="8">
        <v>6020</v>
      </c>
      <c r="E134" s="3">
        <f t="shared" ref="E134:E197" si="39">(C134-C133)/C133</f>
        <v>-6.3032367972742753E-2</v>
      </c>
      <c r="F134" s="4">
        <f t="shared" ref="F134:F197" si="40">LN(D134)</f>
        <v>8.7028425383028676</v>
      </c>
      <c r="G134" s="4">
        <f t="shared" ref="G134:G197" si="41">LN(C134/C133)</f>
        <v>-6.5106541601579901E-2</v>
      </c>
      <c r="H134" s="5">
        <f t="shared" si="30"/>
        <v>6.3099182782265162</v>
      </c>
      <c r="I134" s="9">
        <f t="shared" si="31"/>
        <v>0.78971962616822433</v>
      </c>
      <c r="J134" s="7"/>
      <c r="K134" s="5" t="s">
        <v>8</v>
      </c>
      <c r="L134" s="6">
        <v>42919</v>
      </c>
      <c r="M134" s="7">
        <v>2.79</v>
      </c>
      <c r="N134" s="8">
        <v>1401700</v>
      </c>
      <c r="O134">
        <f t="shared" si="32"/>
        <v>0.11600000000000002</v>
      </c>
      <c r="P134">
        <f t="shared" si="33"/>
        <v>14.15319634365115</v>
      </c>
      <c r="Q134">
        <f t="shared" ref="Q134:Q197" si="42">LN(M134/M133)</f>
        <v>0.10975086395911929</v>
      </c>
      <c r="R134">
        <f t="shared" si="34"/>
        <v>1.0260415958332743</v>
      </c>
      <c r="S134">
        <f t="shared" si="35"/>
        <v>0.10861423220973784</v>
      </c>
      <c r="U134" s="5" t="s">
        <v>4</v>
      </c>
      <c r="V134" s="6">
        <v>42919</v>
      </c>
      <c r="W134" s="7">
        <v>2.99E-3</v>
      </c>
      <c r="X134" s="8">
        <v>292000000</v>
      </c>
      <c r="Y134" s="3">
        <f t="shared" si="36"/>
        <v>-5.0793650793650787E-2</v>
      </c>
      <c r="Z134" s="4">
        <f t="shared" ref="Z134:Z197" si="43">LN(X134)</f>
        <v>19.492264360232557</v>
      </c>
      <c r="AA134">
        <f t="shared" ref="AA134:AA197" si="44">LN(W134/W133)</f>
        <v>-5.2129065434946678E-2</v>
      </c>
      <c r="AB134">
        <f t="shared" si="37"/>
        <v>-5.8124818915795418</v>
      </c>
      <c r="AC134">
        <f t="shared" si="38"/>
        <v>0.36492890995260663</v>
      </c>
      <c r="AN134" s="6">
        <v>42919</v>
      </c>
      <c r="AO134">
        <v>-6.5106541601579901E-2</v>
      </c>
      <c r="AQ134">
        <v>-5.2129065434946678E-2</v>
      </c>
      <c r="BS134" s="6">
        <v>43297</v>
      </c>
      <c r="BT134">
        <v>-1.7699577099400975E-2</v>
      </c>
      <c r="BU134">
        <v>4.4451762570834011E-2</v>
      </c>
      <c r="BV134">
        <v>-5.752652489449922E-3</v>
      </c>
    </row>
    <row r="135" spans="1:74" x14ac:dyDescent="0.3">
      <c r="A135" s="5" t="s">
        <v>9</v>
      </c>
      <c r="B135" s="6">
        <v>42926</v>
      </c>
      <c r="C135" s="7">
        <v>544</v>
      </c>
      <c r="D135" s="8">
        <v>21610</v>
      </c>
      <c r="E135" s="3">
        <f t="shared" si="39"/>
        <v>-1.090909090909091E-2</v>
      </c>
      <c r="F135" s="4">
        <f t="shared" si="40"/>
        <v>9.9809114495009315</v>
      </c>
      <c r="G135" s="4">
        <f t="shared" si="41"/>
        <v>-1.0969031370573933E-2</v>
      </c>
      <c r="H135" s="5">
        <f t="shared" si="30"/>
        <v>6.2989492468559423</v>
      </c>
      <c r="I135" s="9">
        <f t="shared" si="31"/>
        <v>0.77570093457943923</v>
      </c>
      <c r="J135" s="7"/>
      <c r="K135" s="5" t="s">
        <v>8</v>
      </c>
      <c r="L135" s="6">
        <v>42926</v>
      </c>
      <c r="M135" s="7">
        <v>3.05</v>
      </c>
      <c r="N135" s="8">
        <v>1303100</v>
      </c>
      <c r="O135">
        <f t="shared" si="32"/>
        <v>9.3189964157706015E-2</v>
      </c>
      <c r="P135">
        <f t="shared" si="33"/>
        <v>14.080256599132998</v>
      </c>
      <c r="Q135">
        <f t="shared" si="42"/>
        <v>8.909999478604598E-2</v>
      </c>
      <c r="R135">
        <f t="shared" si="34"/>
        <v>1.1151415906193203</v>
      </c>
      <c r="S135">
        <f t="shared" si="35"/>
        <v>0.20599250936329583</v>
      </c>
      <c r="U135" s="5" t="s">
        <v>4</v>
      </c>
      <c r="V135" s="6">
        <v>42926</v>
      </c>
      <c r="W135" s="7">
        <v>3.1199999999999999E-3</v>
      </c>
      <c r="X135" s="8">
        <v>1082000000</v>
      </c>
      <c r="Y135" s="3">
        <f t="shared" si="36"/>
        <v>4.3478260869565188E-2</v>
      </c>
      <c r="Z135" s="4">
        <f t="shared" si="43"/>
        <v>20.802077017370699</v>
      </c>
      <c r="AA135">
        <f t="shared" si="44"/>
        <v>4.2559614418795903E-2</v>
      </c>
      <c r="AB135">
        <f t="shared" si="37"/>
        <v>-5.7699222771607461</v>
      </c>
      <c r="AC135">
        <f t="shared" si="38"/>
        <v>0.38957345971563978</v>
      </c>
      <c r="AN135" s="6">
        <v>42926</v>
      </c>
      <c r="AO135">
        <v>-1.0969031370573933E-2</v>
      </c>
      <c r="AQ135">
        <v>4.2559614418795903E-2</v>
      </c>
      <c r="BS135" s="6">
        <v>43304</v>
      </c>
      <c r="BT135">
        <v>-9.970172319849915E-3</v>
      </c>
      <c r="BU135">
        <v>-2.3689771122404776E-2</v>
      </c>
      <c r="BV135">
        <v>0</v>
      </c>
    </row>
    <row r="136" spans="1:74" x14ac:dyDescent="0.3">
      <c r="A136" s="5" t="s">
        <v>9</v>
      </c>
      <c r="B136" s="6">
        <v>42933</v>
      </c>
      <c r="C136" s="7">
        <v>568</v>
      </c>
      <c r="D136" s="8">
        <v>9430</v>
      </c>
      <c r="E136" s="3">
        <f t="shared" si="39"/>
        <v>4.4117647058823532E-2</v>
      </c>
      <c r="F136" s="4">
        <f t="shared" si="40"/>
        <v>9.1516513756275035</v>
      </c>
      <c r="G136" s="4">
        <f t="shared" si="41"/>
        <v>4.3172171865208782E-2</v>
      </c>
      <c r="H136" s="5">
        <f t="shared" si="30"/>
        <v>6.3421214187211516</v>
      </c>
      <c r="I136" s="9">
        <f t="shared" si="31"/>
        <v>0.83177570093457942</v>
      </c>
      <c r="J136" s="7"/>
      <c r="K136" s="5" t="s">
        <v>8</v>
      </c>
      <c r="L136" s="6">
        <v>42933</v>
      </c>
      <c r="M136" s="7">
        <v>2.95</v>
      </c>
      <c r="N136" s="8">
        <v>782700</v>
      </c>
      <c r="O136">
        <f t="shared" si="32"/>
        <v>-3.2786885245901523E-2</v>
      </c>
      <c r="P136">
        <f t="shared" si="33"/>
        <v>13.570504759792929</v>
      </c>
      <c r="Q136">
        <f t="shared" si="42"/>
        <v>-3.3336420267591718E-2</v>
      </c>
      <c r="R136">
        <f t="shared" si="34"/>
        <v>1.0818051703517284</v>
      </c>
      <c r="S136">
        <f t="shared" si="35"/>
        <v>0.16853932584269671</v>
      </c>
      <c r="U136" s="5" t="s">
        <v>4</v>
      </c>
      <c r="V136" s="6">
        <v>42933</v>
      </c>
      <c r="W136" s="7">
        <v>3.2499999999999999E-3</v>
      </c>
      <c r="X136" s="8">
        <v>852000000</v>
      </c>
      <c r="Y136" s="3">
        <f t="shared" si="36"/>
        <v>4.1666666666666637E-2</v>
      </c>
      <c r="Z136" s="4">
        <f t="shared" si="43"/>
        <v>20.56309708479359</v>
      </c>
      <c r="AA136">
        <f t="shared" si="44"/>
        <v>4.08219945202552E-2</v>
      </c>
      <c r="AB136">
        <f t="shared" si="37"/>
        <v>-5.7291002826404913</v>
      </c>
      <c r="AC136">
        <f t="shared" si="38"/>
        <v>0.41421800947867293</v>
      </c>
      <c r="AN136" s="6">
        <v>42933</v>
      </c>
      <c r="AO136">
        <v>4.3172171865208782E-2</v>
      </c>
      <c r="AP136">
        <v>-3.3336420267591718E-2</v>
      </c>
      <c r="AQ136">
        <v>4.08219945202552E-2</v>
      </c>
      <c r="BS136" s="6">
        <v>43311</v>
      </c>
      <c r="BT136">
        <v>3.1560804912217508E-2</v>
      </c>
      <c r="BU136">
        <v>-2.0761991448429128E-2</v>
      </c>
      <c r="BV136">
        <v>2.2814677766171482E-2</v>
      </c>
    </row>
    <row r="137" spans="1:74" x14ac:dyDescent="0.3">
      <c r="A137" s="5" t="s">
        <v>9</v>
      </c>
      <c r="B137" s="6">
        <v>42940</v>
      </c>
      <c r="C137" s="7">
        <v>544</v>
      </c>
      <c r="D137" s="8">
        <v>10120</v>
      </c>
      <c r="E137" s="3">
        <f t="shared" si="39"/>
        <v>-4.2253521126760563E-2</v>
      </c>
      <c r="F137" s="4">
        <f t="shared" si="40"/>
        <v>9.2222689428414562</v>
      </c>
      <c r="G137" s="4">
        <f t="shared" si="41"/>
        <v>-4.3172171865208782E-2</v>
      </c>
      <c r="H137" s="5">
        <f t="shared" si="30"/>
        <v>6.2989492468559423</v>
      </c>
      <c r="I137" s="9">
        <f t="shared" si="31"/>
        <v>0.77570093457943923</v>
      </c>
      <c r="J137" s="7"/>
      <c r="K137" s="5" t="s">
        <v>8</v>
      </c>
      <c r="L137" s="6">
        <v>42940</v>
      </c>
      <c r="M137" s="7">
        <v>2.93</v>
      </c>
      <c r="N137" s="8">
        <v>308400</v>
      </c>
      <c r="O137">
        <f t="shared" si="32"/>
        <v>-6.7796610169491584E-3</v>
      </c>
      <c r="P137">
        <f t="shared" si="33"/>
        <v>12.639152920671311</v>
      </c>
      <c r="Q137">
        <f t="shared" si="42"/>
        <v>-6.8027473227525231E-3</v>
      </c>
      <c r="R137">
        <f t="shared" si="34"/>
        <v>1.0750024230289761</v>
      </c>
      <c r="S137">
        <f t="shared" si="35"/>
        <v>0.16104868913857684</v>
      </c>
      <c r="U137" s="5" t="s">
        <v>4</v>
      </c>
      <c r="V137" s="6">
        <v>42940</v>
      </c>
      <c r="W137" s="7">
        <v>3.6800000000000001E-3</v>
      </c>
      <c r="X137" s="8">
        <v>807000000</v>
      </c>
      <c r="Y137" s="3">
        <f t="shared" si="36"/>
        <v>0.1323076923076924</v>
      </c>
      <c r="Z137" s="4">
        <f t="shared" si="43"/>
        <v>20.508834226234224</v>
      </c>
      <c r="AA137">
        <f t="shared" si="44"/>
        <v>0.12425775583919357</v>
      </c>
      <c r="AB137">
        <f t="shared" si="37"/>
        <v>-5.6048425268012974</v>
      </c>
      <c r="AC137">
        <f t="shared" si="38"/>
        <v>0.49573459715639812</v>
      </c>
      <c r="AN137" s="6">
        <v>42940</v>
      </c>
      <c r="AO137">
        <v>-4.3172171865208782E-2</v>
      </c>
      <c r="AP137">
        <v>-6.8027473227525231E-3</v>
      </c>
      <c r="BS137" s="6">
        <v>43318</v>
      </c>
      <c r="BT137">
        <v>-3.1560804912217445E-2</v>
      </c>
      <c r="BU137">
        <v>-3.9220713153281267E-2</v>
      </c>
      <c r="BV137">
        <v>-2.2814677766171399E-2</v>
      </c>
    </row>
    <row r="138" spans="1:74" x14ac:dyDescent="0.3">
      <c r="A138" s="5" t="s">
        <v>9</v>
      </c>
      <c r="B138" s="6">
        <v>42947</v>
      </c>
      <c r="C138" s="7">
        <v>526</v>
      </c>
      <c r="D138" s="8">
        <v>13440</v>
      </c>
      <c r="E138" s="3">
        <f t="shared" si="39"/>
        <v>-3.3088235294117647E-2</v>
      </c>
      <c r="F138" s="4">
        <f t="shared" si="40"/>
        <v>9.50599061407714</v>
      </c>
      <c r="G138" s="4">
        <f t="shared" si="41"/>
        <v>-3.3648034118232757E-2</v>
      </c>
      <c r="H138" s="5">
        <f t="shared" si="30"/>
        <v>6.2653012127377101</v>
      </c>
      <c r="I138" s="9">
        <f t="shared" si="31"/>
        <v>0.73364485981308414</v>
      </c>
      <c r="J138" s="7"/>
      <c r="K138" s="5" t="s">
        <v>8</v>
      </c>
      <c r="L138" s="6">
        <v>42947</v>
      </c>
      <c r="M138" s="7">
        <v>3.06</v>
      </c>
      <c r="N138" s="8">
        <v>463600</v>
      </c>
      <c r="O138">
        <f t="shared" si="32"/>
        <v>4.4368600682593816E-2</v>
      </c>
      <c r="P138">
        <f t="shared" si="33"/>
        <v>13.046777390447733</v>
      </c>
      <c r="Q138">
        <f t="shared" si="42"/>
        <v>4.3412492935313463E-2</v>
      </c>
      <c r="R138">
        <f t="shared" si="34"/>
        <v>1.1184149159642893</v>
      </c>
      <c r="S138">
        <f t="shared" si="35"/>
        <v>0.20973782771535582</v>
      </c>
      <c r="U138" s="5" t="s">
        <v>4</v>
      </c>
      <c r="V138" s="6">
        <v>42947</v>
      </c>
      <c r="W138" s="7">
        <v>3.7699999999999999E-3</v>
      </c>
      <c r="X138" s="8">
        <v>261000000</v>
      </c>
      <c r="Y138" s="3">
        <f t="shared" si="36"/>
        <v>2.445652173913038E-2</v>
      </c>
      <c r="Z138" s="4">
        <f t="shared" si="43"/>
        <v>19.380030965286966</v>
      </c>
      <c r="AA138">
        <f t="shared" si="44"/>
        <v>2.4162249279079777E-2</v>
      </c>
      <c r="AB138">
        <f t="shared" si="37"/>
        <v>-5.5806802775222177</v>
      </c>
      <c r="AC138">
        <f t="shared" si="38"/>
        <v>0.51279620853080565</v>
      </c>
      <c r="AN138" s="6">
        <v>42947</v>
      </c>
      <c r="AO138">
        <v>-3.3648034118232757E-2</v>
      </c>
      <c r="AP138">
        <v>4.3412492935313463E-2</v>
      </c>
      <c r="AQ138">
        <v>2.4162249279079777E-2</v>
      </c>
      <c r="BS138" s="6">
        <v>43325</v>
      </c>
      <c r="BT138">
        <v>9.9701723198498508E-3</v>
      </c>
      <c r="BU138">
        <v>-7.2993024816116079E-3</v>
      </c>
      <c r="BV138">
        <v>4.8790164169432049E-2</v>
      </c>
    </row>
    <row r="139" spans="1:74" x14ac:dyDescent="0.3">
      <c r="A139" s="5" t="s">
        <v>9</v>
      </c>
      <c r="B139" s="6">
        <v>42954</v>
      </c>
      <c r="C139" s="7">
        <v>526</v>
      </c>
      <c r="D139" s="8">
        <v>7590</v>
      </c>
      <c r="E139" s="3">
        <f t="shared" si="39"/>
        <v>0</v>
      </c>
      <c r="F139" s="4">
        <f t="shared" si="40"/>
        <v>8.9345868703896762</v>
      </c>
      <c r="G139" s="4">
        <f t="shared" si="41"/>
        <v>0</v>
      </c>
      <c r="H139" s="5">
        <f t="shared" si="30"/>
        <v>6.2653012127377101</v>
      </c>
      <c r="I139" s="9">
        <f t="shared" si="31"/>
        <v>0.73364485981308414</v>
      </c>
      <c r="J139" s="7"/>
      <c r="K139" s="5" t="s">
        <v>8</v>
      </c>
      <c r="L139" s="6">
        <v>42954</v>
      </c>
      <c r="M139" s="7">
        <v>3.08</v>
      </c>
      <c r="N139" s="8">
        <v>651200</v>
      </c>
      <c r="O139">
        <f t="shared" si="32"/>
        <v>6.5359477124183061E-3</v>
      </c>
      <c r="P139">
        <f t="shared" si="33"/>
        <v>13.386572093670468</v>
      </c>
      <c r="Q139">
        <f t="shared" si="42"/>
        <v>6.5146810211936723E-3</v>
      </c>
      <c r="R139">
        <f t="shared" si="34"/>
        <v>1.1249295969854831</v>
      </c>
      <c r="S139">
        <f t="shared" si="35"/>
        <v>0.21722846441947569</v>
      </c>
      <c r="U139" s="5" t="s">
        <v>4</v>
      </c>
      <c r="V139" s="6">
        <v>42954</v>
      </c>
      <c r="W139" s="7">
        <v>3.82E-3</v>
      </c>
      <c r="X139" s="8">
        <v>1081000000</v>
      </c>
      <c r="Y139" s="3">
        <f t="shared" si="36"/>
        <v>1.3262599469496057E-2</v>
      </c>
      <c r="Z139" s="4">
        <f t="shared" si="43"/>
        <v>20.801152375603483</v>
      </c>
      <c r="AA139">
        <f t="shared" si="44"/>
        <v>1.3175421158564547E-2</v>
      </c>
      <c r="AB139">
        <f t="shared" si="37"/>
        <v>-5.5675048563636533</v>
      </c>
      <c r="AC139">
        <f t="shared" si="38"/>
        <v>0.52227488151658763</v>
      </c>
      <c r="AN139" s="6">
        <v>42954</v>
      </c>
      <c r="AO139">
        <v>0</v>
      </c>
      <c r="AP139">
        <v>6.5146810211936723E-3</v>
      </c>
      <c r="AQ139">
        <v>1.3175421158564547E-2</v>
      </c>
      <c r="BS139" s="6">
        <v>43332</v>
      </c>
      <c r="BT139">
        <v>-3.0213778596496595E-2</v>
      </c>
      <c r="BU139">
        <v>-3.6697288889622902E-3</v>
      </c>
      <c r="BV139">
        <v>7.2993024816115351E-3</v>
      </c>
    </row>
    <row r="140" spans="1:74" x14ac:dyDescent="0.3">
      <c r="A140" s="5" t="s">
        <v>9</v>
      </c>
      <c r="B140" s="6">
        <v>42961</v>
      </c>
      <c r="C140" s="7">
        <v>523</v>
      </c>
      <c r="D140" s="8">
        <v>7870</v>
      </c>
      <c r="E140" s="3">
        <f t="shared" si="39"/>
        <v>-5.7034220532319393E-3</v>
      </c>
      <c r="F140" s="4">
        <f t="shared" si="40"/>
        <v>8.9708133414114481</v>
      </c>
      <c r="G140" s="4">
        <f t="shared" si="41"/>
        <v>-5.7197486727869531E-3</v>
      </c>
      <c r="H140" s="5">
        <f t="shared" si="30"/>
        <v>6.2595814640649232</v>
      </c>
      <c r="I140" s="9">
        <f t="shared" si="31"/>
        <v>0.72663551401869164</v>
      </c>
      <c r="J140" s="7"/>
      <c r="K140" s="5" t="s">
        <v>8</v>
      </c>
      <c r="L140" s="6">
        <v>42961</v>
      </c>
      <c r="M140" s="7">
        <v>3.05</v>
      </c>
      <c r="N140" s="8">
        <v>450300</v>
      </c>
      <c r="O140">
        <f t="shared" si="32"/>
        <v>-9.7402597402598216E-3</v>
      </c>
      <c r="P140">
        <f t="shared" si="33"/>
        <v>13.017669306289664</v>
      </c>
      <c r="Q140">
        <f t="shared" si="42"/>
        <v>-9.7880063661629317E-3</v>
      </c>
      <c r="R140">
        <f t="shared" si="34"/>
        <v>1.1151415906193203</v>
      </c>
      <c r="S140">
        <f t="shared" si="35"/>
        <v>0.20599250936329583</v>
      </c>
      <c r="U140" s="5" t="s">
        <v>4</v>
      </c>
      <c r="V140" s="6">
        <v>42961</v>
      </c>
      <c r="W140" s="7">
        <v>3.7799999999999999E-3</v>
      </c>
      <c r="X140" s="8">
        <v>362000000</v>
      </c>
      <c r="Y140" s="3">
        <f t="shared" si="36"/>
        <v>-1.0471204188481702E-2</v>
      </c>
      <c r="Z140" s="4">
        <f t="shared" si="43"/>
        <v>19.707154769790044</v>
      </c>
      <c r="AA140">
        <f t="shared" si="44"/>
        <v>-1.0526412986987504E-2</v>
      </c>
      <c r="AB140">
        <f t="shared" si="37"/>
        <v>-5.5780312693506406</v>
      </c>
      <c r="AC140">
        <f t="shared" si="38"/>
        <v>0.51469194312796207</v>
      </c>
      <c r="AN140" s="6">
        <v>42961</v>
      </c>
      <c r="AO140">
        <v>-5.7197486727869531E-3</v>
      </c>
      <c r="AP140">
        <v>-9.7880063661629317E-3</v>
      </c>
      <c r="AQ140">
        <v>-1.0526412986987504E-2</v>
      </c>
      <c r="BS140" s="6">
        <v>43346</v>
      </c>
      <c r="BT140">
        <v>-1.4909754366287038E-2</v>
      </c>
      <c r="BU140">
        <v>3.6429912785010087E-3</v>
      </c>
      <c r="BV140">
        <v>-6.3291350516476242E-3</v>
      </c>
    </row>
    <row r="141" spans="1:74" x14ac:dyDescent="0.3">
      <c r="A141" s="5" t="s">
        <v>9</v>
      </c>
      <c r="B141" s="6">
        <v>42968</v>
      </c>
      <c r="C141" s="7">
        <v>529</v>
      </c>
      <c r="D141" s="8">
        <v>4920</v>
      </c>
      <c r="E141" s="3">
        <f t="shared" si="39"/>
        <v>1.1472275334608031E-2</v>
      </c>
      <c r="F141" s="4">
        <f t="shared" si="40"/>
        <v>8.5010638094863538</v>
      </c>
      <c r="G141" s="4">
        <f t="shared" si="41"/>
        <v>1.1406967793376381E-2</v>
      </c>
      <c r="H141" s="5">
        <f t="shared" si="30"/>
        <v>6.2709884318582994</v>
      </c>
      <c r="I141" s="9">
        <f t="shared" si="31"/>
        <v>0.74065420560747663</v>
      </c>
      <c r="J141" s="7"/>
      <c r="K141" s="5" t="s">
        <v>8</v>
      </c>
      <c r="L141" s="6">
        <v>42968</v>
      </c>
      <c r="M141" s="7">
        <v>2.97</v>
      </c>
      <c r="N141" s="8">
        <v>304900</v>
      </c>
      <c r="O141">
        <f t="shared" si="32"/>
        <v>-2.622950819672119E-2</v>
      </c>
      <c r="P141">
        <f t="shared" si="33"/>
        <v>12.627739132976346</v>
      </c>
      <c r="Q141">
        <f t="shared" si="42"/>
        <v>-2.6579637804711898E-2</v>
      </c>
      <c r="R141">
        <f t="shared" si="34"/>
        <v>1.0885619528146082</v>
      </c>
      <c r="S141">
        <f t="shared" si="35"/>
        <v>0.17602996254681655</v>
      </c>
      <c r="U141" s="5" t="s">
        <v>4</v>
      </c>
      <c r="V141" s="6">
        <v>42968</v>
      </c>
      <c r="W141" s="7">
        <v>3.6900000000000001E-3</v>
      </c>
      <c r="X141" s="8">
        <v>424000000</v>
      </c>
      <c r="Y141" s="3">
        <f t="shared" si="36"/>
        <v>-2.3809523809523756E-2</v>
      </c>
      <c r="Z141" s="4">
        <f t="shared" si="43"/>
        <v>19.865244013196232</v>
      </c>
      <c r="AA141">
        <f t="shared" si="44"/>
        <v>-2.4097551579060416E-2</v>
      </c>
      <c r="AB141">
        <f t="shared" si="37"/>
        <v>-5.6021288209297015</v>
      </c>
      <c r="AC141">
        <f t="shared" si="38"/>
        <v>0.49763033175355453</v>
      </c>
      <c r="AN141" s="6">
        <v>42968</v>
      </c>
      <c r="AO141">
        <v>1.1406967793376381E-2</v>
      </c>
      <c r="AP141">
        <v>-2.6579637804711898E-2</v>
      </c>
      <c r="AQ141">
        <v>-2.4097551579060416E-2</v>
      </c>
      <c r="BS141" s="6">
        <v>43360</v>
      </c>
      <c r="BT141">
        <v>5.9873401047414322E-2</v>
      </c>
      <c r="BU141">
        <v>1.8018505502678212E-2</v>
      </c>
      <c r="BV141">
        <v>-2.7973852042406065E-2</v>
      </c>
    </row>
    <row r="142" spans="1:74" x14ac:dyDescent="0.3">
      <c r="A142" s="5" t="s">
        <v>9</v>
      </c>
      <c r="B142" s="6">
        <v>42975</v>
      </c>
      <c r="C142" s="7">
        <v>540</v>
      </c>
      <c r="D142" s="8">
        <v>19940</v>
      </c>
      <c r="E142" s="3">
        <f t="shared" si="39"/>
        <v>2.0793950850661626E-2</v>
      </c>
      <c r="F142" s="4">
        <f t="shared" si="40"/>
        <v>9.9004830435158286</v>
      </c>
      <c r="G142" s="4">
        <f t="shared" si="41"/>
        <v>2.0580707700020663E-2</v>
      </c>
      <c r="H142" s="5">
        <f t="shared" si="30"/>
        <v>6.2915691395583204</v>
      </c>
      <c r="I142" s="9">
        <f t="shared" si="31"/>
        <v>0.76635514018691586</v>
      </c>
      <c r="J142" s="7"/>
      <c r="K142" s="5" t="s">
        <v>8</v>
      </c>
      <c r="L142" s="6">
        <v>42975</v>
      </c>
      <c r="M142" s="7">
        <v>2.9</v>
      </c>
      <c r="N142" s="8">
        <v>5782800</v>
      </c>
      <c r="O142">
        <f t="shared" si="32"/>
        <v>-2.3569023569023663E-2</v>
      </c>
      <c r="P142">
        <f t="shared" si="33"/>
        <v>15.570398552416425</v>
      </c>
      <c r="Q142">
        <f t="shared" si="42"/>
        <v>-2.3851215822180024E-2</v>
      </c>
      <c r="R142">
        <f t="shared" si="34"/>
        <v>1.0647107369924282</v>
      </c>
      <c r="S142">
        <f t="shared" si="35"/>
        <v>0.14981273408239698</v>
      </c>
      <c r="U142" s="5" t="s">
        <v>4</v>
      </c>
      <c r="V142" s="6">
        <v>42975</v>
      </c>
      <c r="W142" s="7">
        <v>3.7399999999999998E-3</v>
      </c>
      <c r="X142" s="8">
        <v>254000000</v>
      </c>
      <c r="Y142" s="3">
        <f t="shared" si="36"/>
        <v>1.3550135501354931E-2</v>
      </c>
      <c r="Z142" s="4">
        <f t="shared" si="43"/>
        <v>19.35284482498281</v>
      </c>
      <c r="AA142">
        <f t="shared" si="44"/>
        <v>1.3459153374004711E-2</v>
      </c>
      <c r="AB142">
        <f t="shared" si="37"/>
        <v>-5.5886696675556964</v>
      </c>
      <c r="AC142">
        <f t="shared" si="38"/>
        <v>0.5071090047393364</v>
      </c>
      <c r="AN142" s="6">
        <v>42975</v>
      </c>
      <c r="AO142">
        <v>2.0580707700020663E-2</v>
      </c>
      <c r="AP142">
        <v>-2.3851215822180024E-2</v>
      </c>
      <c r="AQ142">
        <v>1.3459153374004711E-2</v>
      </c>
      <c r="BS142" s="6">
        <v>43367</v>
      </c>
      <c r="BT142">
        <v>2.1804629966852705E-2</v>
      </c>
      <c r="BU142">
        <v>-1.4388737452099669E-2</v>
      </c>
      <c r="BV142">
        <v>-4.348511193973878E-2</v>
      </c>
    </row>
    <row r="143" spans="1:74" x14ac:dyDescent="0.3">
      <c r="A143" s="5" t="s">
        <v>9</v>
      </c>
      <c r="B143" s="6">
        <v>42982</v>
      </c>
      <c r="C143" s="7">
        <v>529</v>
      </c>
      <c r="D143" s="8">
        <v>17770</v>
      </c>
      <c r="E143" s="3">
        <f t="shared" si="39"/>
        <v>-2.0370370370370372E-2</v>
      </c>
      <c r="F143" s="4">
        <f t="shared" si="40"/>
        <v>9.7852669211486969</v>
      </c>
      <c r="G143" s="4">
        <f t="shared" si="41"/>
        <v>-2.0580707700020687E-2</v>
      </c>
      <c r="H143" s="5">
        <f t="shared" si="30"/>
        <v>6.2709884318582994</v>
      </c>
      <c r="I143" s="9">
        <f t="shared" si="31"/>
        <v>0.74065420560747663</v>
      </c>
      <c r="J143" s="7"/>
      <c r="K143" s="5" t="s">
        <v>8</v>
      </c>
      <c r="L143" s="6">
        <v>42982</v>
      </c>
      <c r="M143" s="7">
        <v>3.05</v>
      </c>
      <c r="N143" s="8">
        <v>914000</v>
      </c>
      <c r="O143">
        <f t="shared" si="32"/>
        <v>5.1724137931034454E-2</v>
      </c>
      <c r="P143">
        <f t="shared" si="33"/>
        <v>13.725585850436287</v>
      </c>
      <c r="Q143">
        <f t="shared" si="42"/>
        <v>5.0430853626891904E-2</v>
      </c>
      <c r="R143">
        <f t="shared" si="34"/>
        <v>1.1151415906193203</v>
      </c>
      <c r="S143">
        <f t="shared" si="35"/>
        <v>0.20599250936329583</v>
      </c>
      <c r="U143" s="5" t="s">
        <v>4</v>
      </c>
      <c r="V143" s="6">
        <v>42982</v>
      </c>
      <c r="W143" s="7">
        <v>3.6600000000000001E-3</v>
      </c>
      <c r="X143" s="8">
        <v>123000000</v>
      </c>
      <c r="Y143" s="3">
        <f t="shared" si="36"/>
        <v>-2.1390374331550742E-2</v>
      </c>
      <c r="Z143" s="4">
        <f t="shared" si="43"/>
        <v>18.627694913336693</v>
      </c>
      <c r="AA143">
        <f t="shared" si="44"/>
        <v>-2.1622464013165657E-2</v>
      </c>
      <c r="AB143">
        <f t="shared" si="37"/>
        <v>-5.6102921315688619</v>
      </c>
      <c r="AC143">
        <f t="shared" si="38"/>
        <v>0.49194312796208528</v>
      </c>
      <c r="AN143" s="6">
        <v>42982</v>
      </c>
      <c r="AO143">
        <v>-2.0580707700020687E-2</v>
      </c>
      <c r="AP143">
        <v>5.0430853626891904E-2</v>
      </c>
      <c r="AQ143">
        <v>-2.1622464013165657E-2</v>
      </c>
      <c r="BS143" s="6">
        <v>43374</v>
      </c>
      <c r="BT143">
        <v>-2.7834798993443988E-2</v>
      </c>
      <c r="BU143">
        <v>0</v>
      </c>
      <c r="BV143">
        <v>2.1978906718775167E-2</v>
      </c>
    </row>
    <row r="144" spans="1:74" x14ac:dyDescent="0.3">
      <c r="A144" s="5" t="s">
        <v>9</v>
      </c>
      <c r="B144" s="6">
        <v>42989</v>
      </c>
      <c r="C144" s="7">
        <v>515</v>
      </c>
      <c r="D144" s="8">
        <v>28930</v>
      </c>
      <c r="E144" s="3">
        <f t="shared" si="39"/>
        <v>-2.6465028355387523E-2</v>
      </c>
      <c r="F144" s="4">
        <f t="shared" si="40"/>
        <v>10.272634397970181</v>
      </c>
      <c r="G144" s="4">
        <f t="shared" si="41"/>
        <v>-2.6821531194563267E-2</v>
      </c>
      <c r="H144" s="5">
        <f t="shared" si="30"/>
        <v>6.2441669006637364</v>
      </c>
      <c r="I144" s="9">
        <f t="shared" si="31"/>
        <v>0.70794392523364491</v>
      </c>
      <c r="J144" s="7"/>
      <c r="K144" s="5" t="s">
        <v>8</v>
      </c>
      <c r="L144" s="6">
        <v>42989</v>
      </c>
      <c r="M144" s="7">
        <v>3.12</v>
      </c>
      <c r="N144" s="8">
        <v>592000</v>
      </c>
      <c r="O144">
        <f t="shared" si="32"/>
        <v>2.2950819672131244E-2</v>
      </c>
      <c r="P144">
        <f t="shared" si="33"/>
        <v>13.291261913866142</v>
      </c>
      <c r="Q144">
        <f t="shared" si="42"/>
        <v>2.2691411202070886E-2</v>
      </c>
      <c r="R144">
        <f t="shared" si="34"/>
        <v>1.1378330018213911</v>
      </c>
      <c r="S144">
        <f t="shared" si="35"/>
        <v>0.2322097378277154</v>
      </c>
      <c r="U144" s="5" t="s">
        <v>4</v>
      </c>
      <c r="V144" s="6">
        <v>42989</v>
      </c>
      <c r="W144" s="7">
        <v>4.0200000000000001E-3</v>
      </c>
      <c r="X144" s="8">
        <v>935000000</v>
      </c>
      <c r="Y144" s="3">
        <f t="shared" si="36"/>
        <v>9.8360655737704944E-2</v>
      </c>
      <c r="Z144" s="4">
        <f t="shared" si="43"/>
        <v>20.656057087252961</v>
      </c>
      <c r="AA144">
        <f t="shared" si="44"/>
        <v>9.3818755217654912E-2</v>
      </c>
      <c r="AB144">
        <f t="shared" si="37"/>
        <v>-5.5164733763512075</v>
      </c>
      <c r="AC144">
        <f t="shared" si="38"/>
        <v>0.56018957345971565</v>
      </c>
      <c r="AN144" s="6">
        <v>42989</v>
      </c>
      <c r="AO144">
        <v>-2.6821531194563267E-2</v>
      </c>
      <c r="AP144">
        <v>2.2691411202070886E-2</v>
      </c>
      <c r="BS144" s="6">
        <v>43381</v>
      </c>
      <c r="BT144">
        <v>-5.384323202082316E-2</v>
      </c>
      <c r="BU144">
        <v>-1.0929070532190206E-2</v>
      </c>
      <c r="BV144">
        <v>-3.3152207316900391E-2</v>
      </c>
    </row>
    <row r="145" spans="1:74" x14ac:dyDescent="0.3">
      <c r="A145" s="5" t="s">
        <v>9</v>
      </c>
      <c r="B145" s="6">
        <v>42996</v>
      </c>
      <c r="C145" s="7">
        <v>541</v>
      </c>
      <c r="D145" s="8">
        <v>29790</v>
      </c>
      <c r="E145" s="3">
        <f t="shared" si="39"/>
        <v>5.0485436893203881E-2</v>
      </c>
      <c r="F145" s="4">
        <f t="shared" si="40"/>
        <v>10.301928045707328</v>
      </c>
      <c r="G145" s="4">
        <f t="shared" si="41"/>
        <v>4.9252378182745436E-2</v>
      </c>
      <c r="H145" s="5">
        <f t="shared" si="30"/>
        <v>6.2934192788464811</v>
      </c>
      <c r="I145" s="9">
        <f t="shared" si="31"/>
        <v>0.76869158878504673</v>
      </c>
      <c r="J145" s="7"/>
      <c r="K145" s="5" t="s">
        <v>8</v>
      </c>
      <c r="L145" s="6">
        <v>42996</v>
      </c>
      <c r="M145" s="7">
        <v>3.01</v>
      </c>
      <c r="N145" s="8">
        <v>539000</v>
      </c>
      <c r="O145">
        <f t="shared" si="32"/>
        <v>-3.525641025641036E-2</v>
      </c>
      <c r="P145">
        <f t="shared" si="33"/>
        <v>13.197470849891134</v>
      </c>
      <c r="Q145">
        <f t="shared" si="42"/>
        <v>-3.5892923060606728E-2</v>
      </c>
      <c r="R145">
        <f t="shared" si="34"/>
        <v>1.1019400787607843</v>
      </c>
      <c r="S145">
        <f t="shared" si="35"/>
        <v>0.19101123595505609</v>
      </c>
      <c r="U145" s="5" t="s">
        <v>4</v>
      </c>
      <c r="V145" s="6">
        <v>42996</v>
      </c>
      <c r="W145" s="7">
        <v>4.3099999999999996E-3</v>
      </c>
      <c r="X145" s="8">
        <v>2103000000</v>
      </c>
      <c r="Y145" s="3">
        <f t="shared" si="36"/>
        <v>7.2139303482586931E-2</v>
      </c>
      <c r="Z145" s="4">
        <f t="shared" si="43"/>
        <v>21.466630733666975</v>
      </c>
      <c r="AA145">
        <f t="shared" si="44"/>
        <v>6.9656001484726685E-2</v>
      </c>
      <c r="AB145">
        <f t="shared" si="37"/>
        <v>-5.4468173748664803</v>
      </c>
      <c r="AC145">
        <f t="shared" si="38"/>
        <v>0.6151658767772511</v>
      </c>
      <c r="AN145" s="6">
        <v>42996</v>
      </c>
      <c r="AO145">
        <v>4.9252378182745436E-2</v>
      </c>
      <c r="AP145">
        <v>-3.5892923060606728E-2</v>
      </c>
      <c r="BS145" s="6">
        <v>43388</v>
      </c>
      <c r="BT145">
        <v>-1.9334651707455724E-2</v>
      </c>
      <c r="BU145">
        <v>-1.1049836186584935E-2</v>
      </c>
      <c r="BV145">
        <v>1.1173300598125255E-2</v>
      </c>
    </row>
    <row r="146" spans="1:74" x14ac:dyDescent="0.3">
      <c r="A146" s="5" t="s">
        <v>9</v>
      </c>
      <c r="B146" s="6">
        <v>43003</v>
      </c>
      <c r="C146" s="7">
        <v>573</v>
      </c>
      <c r="D146" s="8">
        <v>74040</v>
      </c>
      <c r="E146" s="3">
        <f t="shared" si="39"/>
        <v>5.9149722735674676E-2</v>
      </c>
      <c r="F146" s="4">
        <f t="shared" si="40"/>
        <v>11.212360766687434</v>
      </c>
      <c r="G146" s="4">
        <f t="shared" si="41"/>
        <v>5.746643786825812E-2</v>
      </c>
      <c r="H146" s="5">
        <f t="shared" si="30"/>
        <v>6.3508857167147399</v>
      </c>
      <c r="I146" s="9">
        <f t="shared" si="31"/>
        <v>0.84345794392523366</v>
      </c>
      <c r="J146" s="7"/>
      <c r="K146" s="5" t="s">
        <v>8</v>
      </c>
      <c r="L146" s="6">
        <v>43003</v>
      </c>
      <c r="M146" s="7">
        <v>3.06</v>
      </c>
      <c r="N146" s="8">
        <v>569800</v>
      </c>
      <c r="O146">
        <f t="shared" si="32"/>
        <v>1.6611295681063211E-2</v>
      </c>
      <c r="P146">
        <f t="shared" si="33"/>
        <v>13.253040701045945</v>
      </c>
      <c r="Q146">
        <f t="shared" si="42"/>
        <v>1.6474837203505042E-2</v>
      </c>
      <c r="R146">
        <f t="shared" si="34"/>
        <v>1.1184149159642893</v>
      </c>
      <c r="S146">
        <f t="shared" si="35"/>
        <v>0.20973782771535582</v>
      </c>
      <c r="U146" s="5" t="s">
        <v>4</v>
      </c>
      <c r="V146" s="6">
        <v>43003</v>
      </c>
      <c r="W146" s="7">
        <v>4.4000000000000003E-3</v>
      </c>
      <c r="X146" s="8">
        <v>636000000</v>
      </c>
      <c r="Y146" s="3">
        <f t="shared" si="36"/>
        <v>2.088167053364285E-2</v>
      </c>
      <c r="Z146" s="4">
        <f t="shared" si="43"/>
        <v>20.270709121304396</v>
      </c>
      <c r="AA146">
        <f t="shared" si="44"/>
        <v>2.0666636808559125E-2</v>
      </c>
      <c r="AB146">
        <f t="shared" si="37"/>
        <v>-5.4261507380579213</v>
      </c>
      <c r="AC146">
        <f t="shared" si="38"/>
        <v>0.63222748815165886</v>
      </c>
      <c r="AN146" s="6">
        <v>43003</v>
      </c>
      <c r="AO146">
        <v>5.746643786825812E-2</v>
      </c>
      <c r="AP146">
        <v>1.6474837203505042E-2</v>
      </c>
      <c r="AQ146">
        <v>2.0666636808559125E-2</v>
      </c>
      <c r="BS146" s="6">
        <v>43395</v>
      </c>
      <c r="BT146">
        <v>-1.9715863164417317E-2</v>
      </c>
      <c r="BU146">
        <v>0</v>
      </c>
      <c r="BV146">
        <v>-1.1173300598125302E-2</v>
      </c>
    </row>
    <row r="147" spans="1:74" x14ac:dyDescent="0.3">
      <c r="A147" s="5" t="s">
        <v>9</v>
      </c>
      <c r="B147" s="6">
        <v>43010</v>
      </c>
      <c r="C147" s="7">
        <v>587</v>
      </c>
      <c r="D147" s="8">
        <v>44540</v>
      </c>
      <c r="E147" s="3">
        <f t="shared" si="39"/>
        <v>2.4432809773123908E-2</v>
      </c>
      <c r="F147" s="4">
        <f t="shared" si="40"/>
        <v>10.704142940811359</v>
      </c>
      <c r="G147" s="4">
        <f t="shared" si="41"/>
        <v>2.4139103113356875E-2</v>
      </c>
      <c r="H147" s="5">
        <f t="shared" si="30"/>
        <v>6.3750248198280968</v>
      </c>
      <c r="I147" s="9">
        <f t="shared" si="31"/>
        <v>0.87616822429906538</v>
      </c>
      <c r="J147" s="7"/>
      <c r="K147" s="5" t="s">
        <v>8</v>
      </c>
      <c r="L147" s="6">
        <v>43010</v>
      </c>
      <c r="M147" s="7">
        <v>2.98</v>
      </c>
      <c r="N147" s="8">
        <v>285200</v>
      </c>
      <c r="O147">
        <f t="shared" si="32"/>
        <v>-2.6143790849673224E-2</v>
      </c>
      <c r="P147">
        <f t="shared" si="33"/>
        <v>12.560945967522278</v>
      </c>
      <c r="Q147">
        <f t="shared" si="42"/>
        <v>-2.6491615446976341E-2</v>
      </c>
      <c r="R147">
        <f t="shared" si="34"/>
        <v>1.091923300517313</v>
      </c>
      <c r="S147">
        <f t="shared" si="35"/>
        <v>0.1797752808988764</v>
      </c>
      <c r="U147" s="5" t="s">
        <v>4</v>
      </c>
      <c r="V147" s="6">
        <v>43010</v>
      </c>
      <c r="W147" s="7">
        <v>4.3800000000000002E-3</v>
      </c>
      <c r="X147" s="8">
        <v>527000000</v>
      </c>
      <c r="Y147" s="3">
        <f t="shared" si="36"/>
        <v>-4.5454545454545574E-3</v>
      </c>
      <c r="Z147" s="4">
        <f t="shared" si="43"/>
        <v>20.082711106505638</v>
      </c>
      <c r="AA147">
        <f t="shared" si="44"/>
        <v>-4.5558165358606907E-3</v>
      </c>
      <c r="AB147">
        <f t="shared" si="37"/>
        <v>-5.4307065545937823</v>
      </c>
      <c r="AC147">
        <f t="shared" si="38"/>
        <v>0.62843601895734602</v>
      </c>
      <c r="AN147" s="6">
        <v>43010</v>
      </c>
      <c r="AO147">
        <v>2.4139103113356875E-2</v>
      </c>
      <c r="AP147">
        <v>-2.6491615446976341E-2</v>
      </c>
      <c r="AQ147">
        <v>-4.5558165358606907E-3</v>
      </c>
      <c r="BS147" s="6">
        <v>43402</v>
      </c>
      <c r="BT147">
        <v>-1.1123585218662316E-2</v>
      </c>
      <c r="BU147">
        <v>-7.4349784875180902E-3</v>
      </c>
      <c r="BV147">
        <v>3.7383221106071581E-3</v>
      </c>
    </row>
    <row r="148" spans="1:74" x14ac:dyDescent="0.3">
      <c r="A148" s="5" t="s">
        <v>9</v>
      </c>
      <c r="B148" s="6">
        <v>43017</v>
      </c>
      <c r="C148" s="7">
        <v>590</v>
      </c>
      <c r="D148" s="8">
        <v>9440</v>
      </c>
      <c r="E148" s="3">
        <f t="shared" si="39"/>
        <v>5.1107325383304937E-3</v>
      </c>
      <c r="F148" s="4">
        <f t="shared" si="40"/>
        <v>9.1527112591395472</v>
      </c>
      <c r="G148" s="4">
        <f t="shared" si="41"/>
        <v>5.0977170716685798E-3</v>
      </c>
      <c r="H148" s="5">
        <f t="shared" si="30"/>
        <v>6.3801225368997647</v>
      </c>
      <c r="I148" s="9">
        <f t="shared" si="31"/>
        <v>0.88317757009345799</v>
      </c>
      <c r="J148" s="7"/>
      <c r="K148" s="5" t="s">
        <v>8</v>
      </c>
      <c r="L148" s="6">
        <v>43017</v>
      </c>
      <c r="M148" s="7">
        <v>3</v>
      </c>
      <c r="N148" s="8">
        <v>698800</v>
      </c>
      <c r="O148">
        <f t="shared" si="32"/>
        <v>6.7114093959731603E-3</v>
      </c>
      <c r="P148">
        <f t="shared" si="33"/>
        <v>13.457119857242038</v>
      </c>
      <c r="Q148">
        <f t="shared" si="42"/>
        <v>6.6889881507967101E-3</v>
      </c>
      <c r="R148">
        <f t="shared" si="34"/>
        <v>1.0986122886681098</v>
      </c>
      <c r="S148">
        <f t="shared" si="35"/>
        <v>0.18726591760299627</v>
      </c>
      <c r="U148" s="5" t="s">
        <v>4</v>
      </c>
      <c r="V148" s="6">
        <v>43017</v>
      </c>
      <c r="W148" s="7">
        <v>4.4400000000000004E-3</v>
      </c>
      <c r="X148" s="8">
        <v>224000000</v>
      </c>
      <c r="Y148" s="3">
        <f t="shared" si="36"/>
        <v>1.3698630136986337E-2</v>
      </c>
      <c r="Z148" s="4">
        <f t="shared" si="43"/>
        <v>19.227156609819314</v>
      </c>
      <c r="AA148">
        <f t="shared" si="44"/>
        <v>1.3605652055778678E-2</v>
      </c>
      <c r="AB148">
        <f t="shared" si="37"/>
        <v>-5.4171009025380039</v>
      </c>
      <c r="AC148">
        <f t="shared" si="38"/>
        <v>0.63981042654028442</v>
      </c>
      <c r="AN148" s="6">
        <v>43017</v>
      </c>
      <c r="AO148">
        <v>5.0977170716685798E-3</v>
      </c>
      <c r="AP148">
        <v>6.6889881507967101E-3</v>
      </c>
      <c r="AQ148">
        <v>1.3605652055778678E-2</v>
      </c>
      <c r="BS148" s="6">
        <v>43409</v>
      </c>
      <c r="BT148">
        <v>-1.5783867701262E-2</v>
      </c>
      <c r="BU148">
        <v>7.4349784875179905E-3</v>
      </c>
      <c r="BV148">
        <v>-1.1257154524634447E-2</v>
      </c>
    </row>
    <row r="149" spans="1:74" x14ac:dyDescent="0.3">
      <c r="A149" s="5" t="s">
        <v>9</v>
      </c>
      <c r="B149" s="6">
        <v>43024</v>
      </c>
      <c r="C149" s="7">
        <v>609</v>
      </c>
      <c r="D149" s="8">
        <v>26620</v>
      </c>
      <c r="E149" s="3">
        <f t="shared" si="39"/>
        <v>3.2203389830508473E-2</v>
      </c>
      <c r="F149" s="4">
        <f t="shared" si="40"/>
        <v>10.189418091949102</v>
      </c>
      <c r="G149" s="4">
        <f t="shared" si="41"/>
        <v>3.1695730810131932E-2</v>
      </c>
      <c r="H149" s="5">
        <f t="shared" si="30"/>
        <v>6.4118182677098972</v>
      </c>
      <c r="I149" s="9">
        <f t="shared" si="31"/>
        <v>0.92757009345794394</v>
      </c>
      <c r="J149" s="7"/>
      <c r="K149" s="5" t="s">
        <v>8</v>
      </c>
      <c r="L149" s="6">
        <v>43024</v>
      </c>
      <c r="M149" s="7">
        <v>2.98</v>
      </c>
      <c r="N149" s="8">
        <v>944100</v>
      </c>
      <c r="O149">
        <f t="shared" si="32"/>
        <v>-6.6666666666666723E-3</v>
      </c>
      <c r="P149">
        <f t="shared" si="33"/>
        <v>13.757987371720608</v>
      </c>
      <c r="Q149">
        <f t="shared" si="42"/>
        <v>-6.688988150796652E-3</v>
      </c>
      <c r="R149">
        <f t="shared" si="34"/>
        <v>1.091923300517313</v>
      </c>
      <c r="S149">
        <f t="shared" si="35"/>
        <v>0.1797752808988764</v>
      </c>
      <c r="U149" s="5" t="s">
        <v>4</v>
      </c>
      <c r="V149" s="6">
        <v>43024</v>
      </c>
      <c r="W149" s="7">
        <v>4.2300000000000003E-3</v>
      </c>
      <c r="X149" s="8">
        <v>264000000</v>
      </c>
      <c r="Y149" s="3">
        <f t="shared" si="36"/>
        <v>-4.7297297297297321E-2</v>
      </c>
      <c r="Z149" s="4">
        <f t="shared" si="43"/>
        <v>19.391459661110591</v>
      </c>
      <c r="AA149">
        <f t="shared" si="44"/>
        <v>-4.8452383385946859E-2</v>
      </c>
      <c r="AB149">
        <f t="shared" si="37"/>
        <v>-5.4655532859239502</v>
      </c>
      <c r="AC149">
        <f t="shared" si="38"/>
        <v>0.6</v>
      </c>
      <c r="AN149" s="6">
        <v>43024</v>
      </c>
      <c r="AO149">
        <v>3.1695730810131932E-2</v>
      </c>
      <c r="AP149">
        <v>-6.688988150796652E-3</v>
      </c>
      <c r="AQ149">
        <v>-4.8452383385946859E-2</v>
      </c>
      <c r="BS149" s="6">
        <v>43416</v>
      </c>
      <c r="BT149">
        <v>-1.8349138668196541E-2</v>
      </c>
      <c r="BU149">
        <v>1.8349138668196398E-2</v>
      </c>
      <c r="BV149">
        <v>0</v>
      </c>
    </row>
    <row r="150" spans="1:74" x14ac:dyDescent="0.3">
      <c r="A150" s="5" t="s">
        <v>9</v>
      </c>
      <c r="B150" s="6">
        <v>43031</v>
      </c>
      <c r="C150" s="7">
        <v>607</v>
      </c>
      <c r="D150" s="8">
        <v>28450</v>
      </c>
      <c r="E150" s="3">
        <f t="shared" si="39"/>
        <v>-3.2840722495894909E-3</v>
      </c>
      <c r="F150" s="4">
        <f t="shared" si="40"/>
        <v>10.255903439554476</v>
      </c>
      <c r="G150" s="4">
        <f t="shared" si="41"/>
        <v>-3.2894766503987574E-3</v>
      </c>
      <c r="H150" s="5">
        <f t="shared" si="30"/>
        <v>6.4085287910594984</v>
      </c>
      <c r="I150" s="9">
        <f t="shared" si="31"/>
        <v>0.92289719626168221</v>
      </c>
      <c r="J150" s="7"/>
      <c r="K150" s="5" t="s">
        <v>8</v>
      </c>
      <c r="L150" s="6">
        <v>43031</v>
      </c>
      <c r="M150" s="7">
        <v>2.93</v>
      </c>
      <c r="N150" s="8">
        <v>835200</v>
      </c>
      <c r="O150">
        <f t="shared" si="32"/>
        <v>-1.6778523489932827E-2</v>
      </c>
      <c r="P150">
        <f t="shared" si="33"/>
        <v>13.635426496110512</v>
      </c>
      <c r="Q150">
        <f t="shared" si="42"/>
        <v>-1.6920877488337063E-2</v>
      </c>
      <c r="R150">
        <f t="shared" si="34"/>
        <v>1.0750024230289761</v>
      </c>
      <c r="S150">
        <f t="shared" si="35"/>
        <v>0.16104868913857684</v>
      </c>
      <c r="U150" s="5" t="s">
        <v>4</v>
      </c>
      <c r="V150" s="6">
        <v>43031</v>
      </c>
      <c r="W150" s="7">
        <v>4.3E-3</v>
      </c>
      <c r="X150" s="8">
        <v>343000000</v>
      </c>
      <c r="Y150" s="3">
        <f t="shared" si="36"/>
        <v>1.6548463356973936E-2</v>
      </c>
      <c r="Z150" s="4">
        <f t="shared" si="43"/>
        <v>19.653241005130216</v>
      </c>
      <c r="AA150">
        <f t="shared" si="44"/>
        <v>1.6413029641330051E-2</v>
      </c>
      <c r="AB150">
        <f t="shared" si="37"/>
        <v>-5.4491402562826199</v>
      </c>
      <c r="AC150">
        <f t="shared" si="38"/>
        <v>0.61327014218009479</v>
      </c>
      <c r="AN150" s="6">
        <v>43031</v>
      </c>
      <c r="AO150">
        <v>-3.2894766503987574E-3</v>
      </c>
      <c r="AP150">
        <v>-1.6920877488337063E-2</v>
      </c>
      <c r="AQ150">
        <v>1.6413029641330051E-2</v>
      </c>
      <c r="BS150" s="6">
        <v>43423</v>
      </c>
      <c r="BT150">
        <v>-6.9489026297427356E-2</v>
      </c>
      <c r="BU150">
        <v>-7.2993024816116079E-3</v>
      </c>
      <c r="BV150">
        <v>-1.5209418663528795E-2</v>
      </c>
    </row>
    <row r="151" spans="1:74" x14ac:dyDescent="0.3">
      <c r="A151" s="5" t="s">
        <v>9</v>
      </c>
      <c r="B151" s="6">
        <v>43038</v>
      </c>
      <c r="C151" s="7">
        <v>629</v>
      </c>
      <c r="D151" s="8">
        <v>14920</v>
      </c>
      <c r="E151" s="3">
        <f t="shared" si="39"/>
        <v>3.6243822075782535E-2</v>
      </c>
      <c r="F151" s="4">
        <f t="shared" si="40"/>
        <v>9.6104578737577526</v>
      </c>
      <c r="G151" s="4">
        <f t="shared" si="41"/>
        <v>3.5602465640942306E-2</v>
      </c>
      <c r="H151" s="5">
        <f t="shared" si="30"/>
        <v>6.444131256700441</v>
      </c>
      <c r="I151" s="9">
        <f t="shared" si="31"/>
        <v>0.97429906542056077</v>
      </c>
      <c r="J151" s="7"/>
      <c r="K151" s="5" t="s">
        <v>8</v>
      </c>
      <c r="L151" s="6">
        <v>43038</v>
      </c>
      <c r="M151" s="7">
        <v>2.94</v>
      </c>
      <c r="N151" s="8">
        <v>280100</v>
      </c>
      <c r="O151">
        <f t="shared" si="32"/>
        <v>3.4129692832763777E-3</v>
      </c>
      <c r="P151">
        <f t="shared" si="33"/>
        <v>12.5429019612482</v>
      </c>
      <c r="Q151">
        <f t="shared" si="42"/>
        <v>3.4071583216141346E-3</v>
      </c>
      <c r="R151">
        <f t="shared" si="34"/>
        <v>1.0784095813505903</v>
      </c>
      <c r="S151">
        <f t="shared" si="35"/>
        <v>0.16479400749063669</v>
      </c>
      <c r="U151" s="5" t="s">
        <v>4</v>
      </c>
      <c r="V151" s="6">
        <v>43038</v>
      </c>
      <c r="W151" s="7">
        <v>4.2700000000000004E-3</v>
      </c>
      <c r="X151" s="8">
        <v>103000000</v>
      </c>
      <c r="Y151" s="3">
        <f t="shared" si="36"/>
        <v>-6.9767441860464291E-3</v>
      </c>
      <c r="Z151" s="4">
        <f t="shared" si="43"/>
        <v>18.450239546193909</v>
      </c>
      <c r="AA151">
        <f t="shared" si="44"/>
        <v>-7.0011954589834771E-3</v>
      </c>
      <c r="AB151">
        <f t="shared" si="37"/>
        <v>-5.4561414517416038</v>
      </c>
      <c r="AC151">
        <f t="shared" si="38"/>
        <v>0.60758293838862565</v>
      </c>
      <c r="AN151" s="6">
        <v>43038</v>
      </c>
      <c r="AO151">
        <v>3.5602465640942306E-2</v>
      </c>
      <c r="AP151">
        <v>3.4071583216141346E-3</v>
      </c>
      <c r="AQ151">
        <v>-7.0011954589834771E-3</v>
      </c>
      <c r="BS151" s="6">
        <v>43430</v>
      </c>
      <c r="BT151">
        <v>7.4165976550496192E-3</v>
      </c>
      <c r="BU151">
        <v>1.8298266770761572E-3</v>
      </c>
      <c r="BV151">
        <v>-3.1130918595173099E-2</v>
      </c>
    </row>
    <row r="152" spans="1:74" x14ac:dyDescent="0.3">
      <c r="A152" s="5" t="s">
        <v>9</v>
      </c>
      <c r="B152" s="6">
        <v>43045</v>
      </c>
      <c r="C152" s="7">
        <v>640</v>
      </c>
      <c r="D152" s="8">
        <v>16750</v>
      </c>
      <c r="E152" s="3">
        <f t="shared" si="39"/>
        <v>1.7488076311605722E-2</v>
      </c>
      <c r="F152" s="4">
        <f t="shared" si="40"/>
        <v>9.7261535372532126</v>
      </c>
      <c r="G152" s="4">
        <f t="shared" si="41"/>
        <v>1.7336919653276942E-2</v>
      </c>
      <c r="H152" s="5">
        <f t="shared" si="30"/>
        <v>6.4614681763537174</v>
      </c>
      <c r="I152" s="9">
        <f t="shared" si="31"/>
        <v>1</v>
      </c>
      <c r="J152" s="7"/>
      <c r="K152" s="5" t="s">
        <v>8</v>
      </c>
      <c r="L152" s="6">
        <v>43045</v>
      </c>
      <c r="M152" s="7">
        <v>2.91</v>
      </c>
      <c r="N152" s="8">
        <v>314200</v>
      </c>
      <c r="O152">
        <f t="shared" si="32"/>
        <v>-1.0204081632652994E-2</v>
      </c>
      <c r="P152">
        <f t="shared" si="33"/>
        <v>12.657785004803658</v>
      </c>
      <c r="Q152">
        <f t="shared" si="42"/>
        <v>-1.0256500167188997E-2</v>
      </c>
      <c r="R152">
        <f t="shared" si="34"/>
        <v>1.0681530811834012</v>
      </c>
      <c r="S152">
        <f t="shared" si="35"/>
        <v>0.153558052434457</v>
      </c>
      <c r="U152" s="5" t="s">
        <v>4</v>
      </c>
      <c r="V152" s="6">
        <v>43045</v>
      </c>
      <c r="W152" s="7">
        <v>4.8799999999999998E-3</v>
      </c>
      <c r="X152" s="8">
        <v>2837000000</v>
      </c>
      <c r="Y152" s="3">
        <f t="shared" si="36"/>
        <v>0.14285714285714271</v>
      </c>
      <c r="Z152" s="4">
        <f t="shared" si="43"/>
        <v>21.766012992773124</v>
      </c>
      <c r="AA152">
        <f t="shared" si="44"/>
        <v>0.13353139262452257</v>
      </c>
      <c r="AB152">
        <f t="shared" si="37"/>
        <v>-5.3226100591170811</v>
      </c>
      <c r="AC152">
        <f t="shared" si="38"/>
        <v>0.72322274881516579</v>
      </c>
      <c r="AN152" s="6">
        <v>43045</v>
      </c>
      <c r="AO152">
        <v>1.7336919653276942E-2</v>
      </c>
      <c r="AP152">
        <v>-1.0256500167188997E-2</v>
      </c>
      <c r="BS152" s="6">
        <v>43437</v>
      </c>
      <c r="BT152">
        <v>2.5533302005164845E-2</v>
      </c>
      <c r="BU152">
        <v>0</v>
      </c>
      <c r="BV152">
        <v>7.8740564309058656E-3</v>
      </c>
    </row>
    <row r="153" spans="1:74" x14ac:dyDescent="0.3">
      <c r="A153" s="5" t="s">
        <v>9</v>
      </c>
      <c r="B153" s="6">
        <v>43052</v>
      </c>
      <c r="C153" s="7">
        <v>589</v>
      </c>
      <c r="D153" s="8">
        <v>5930</v>
      </c>
      <c r="E153" s="3">
        <f t="shared" si="39"/>
        <v>-7.9687499999999994E-2</v>
      </c>
      <c r="F153" s="4">
        <f t="shared" si="40"/>
        <v>8.6877794919917708</v>
      </c>
      <c r="G153" s="4">
        <f t="shared" si="41"/>
        <v>-8.3041992702130862E-2</v>
      </c>
      <c r="H153" s="5">
        <f t="shared" si="30"/>
        <v>6.3784261836515865</v>
      </c>
      <c r="I153" s="9">
        <f t="shared" si="31"/>
        <v>0.88084112149532712</v>
      </c>
      <c r="J153" s="7"/>
      <c r="K153" s="5" t="s">
        <v>8</v>
      </c>
      <c r="L153" s="6">
        <v>43052</v>
      </c>
      <c r="M153" s="7">
        <v>2.84</v>
      </c>
      <c r="N153" s="8">
        <v>494100</v>
      </c>
      <c r="O153">
        <f t="shared" si="32"/>
        <v>-2.4054982817869511E-2</v>
      </c>
      <c r="P153">
        <f t="shared" si="33"/>
        <v>13.110493204833841</v>
      </c>
      <c r="Q153">
        <f t="shared" si="42"/>
        <v>-2.4349029010286613E-2</v>
      </c>
      <c r="R153">
        <f t="shared" si="34"/>
        <v>1.0438040521731147</v>
      </c>
      <c r="S153">
        <f t="shared" si="35"/>
        <v>0.1273408239700374</v>
      </c>
      <c r="U153" s="5" t="s">
        <v>4</v>
      </c>
      <c r="V153" s="6">
        <v>43052</v>
      </c>
      <c r="W153" s="7">
        <v>4.7699999999999999E-3</v>
      </c>
      <c r="X153" s="8">
        <v>2347000000</v>
      </c>
      <c r="Y153" s="3">
        <f t="shared" si="36"/>
        <v>-2.2540983606557347E-2</v>
      </c>
      <c r="Z153" s="4">
        <f t="shared" si="43"/>
        <v>21.576403753815299</v>
      </c>
      <c r="AA153">
        <f t="shared" si="44"/>
        <v>-2.2798914964805902E-2</v>
      </c>
      <c r="AB153">
        <f t="shared" si="37"/>
        <v>-5.3454089740818871</v>
      </c>
      <c r="AC153">
        <f t="shared" si="38"/>
        <v>0.70236966824644542</v>
      </c>
      <c r="AN153" s="6">
        <v>43052</v>
      </c>
      <c r="AP153">
        <v>-2.4349029010286613E-2</v>
      </c>
      <c r="AQ153">
        <v>-2.2798914964805902E-2</v>
      </c>
      <c r="BS153" s="6">
        <v>43444</v>
      </c>
      <c r="BT153">
        <v>-2.0619287202735703E-2</v>
      </c>
      <c r="BU153">
        <v>3.6496390875495523E-3</v>
      </c>
      <c r="BV153">
        <v>-1.1834457647002909E-2</v>
      </c>
    </row>
    <row r="154" spans="1:74" x14ac:dyDescent="0.3">
      <c r="A154" s="5" t="s">
        <v>9</v>
      </c>
      <c r="B154" s="6">
        <v>43059</v>
      </c>
      <c r="C154" s="7">
        <v>600</v>
      </c>
      <c r="D154" s="8">
        <v>4090</v>
      </c>
      <c r="E154" s="3">
        <f t="shared" si="39"/>
        <v>1.8675721561969439E-2</v>
      </c>
      <c r="F154" s="4">
        <f t="shared" si="40"/>
        <v>8.3163002490368481</v>
      </c>
      <c r="G154" s="4">
        <f t="shared" si="41"/>
        <v>1.8503471564559726E-2</v>
      </c>
      <c r="H154" s="5">
        <f t="shared" si="30"/>
        <v>6.3969296552161463</v>
      </c>
      <c r="I154" s="9">
        <f t="shared" si="31"/>
        <v>0.90654205607476634</v>
      </c>
      <c r="J154" s="7"/>
      <c r="K154" s="5" t="s">
        <v>8</v>
      </c>
      <c r="L154" s="6">
        <v>43059</v>
      </c>
      <c r="M154" s="7">
        <v>2.82</v>
      </c>
      <c r="N154" s="8">
        <v>561100</v>
      </c>
      <c r="O154">
        <f t="shared" si="32"/>
        <v>-7.0422535211267668E-3</v>
      </c>
      <c r="P154">
        <f t="shared" si="33"/>
        <v>13.237654421739064</v>
      </c>
      <c r="Q154">
        <f t="shared" si="42"/>
        <v>-7.067167223092443E-3</v>
      </c>
      <c r="R154">
        <f t="shared" si="34"/>
        <v>1.0367368849500223</v>
      </c>
      <c r="S154">
        <f t="shared" si="35"/>
        <v>0.11985018726591755</v>
      </c>
      <c r="U154" s="5" t="s">
        <v>4</v>
      </c>
      <c r="V154" s="6">
        <v>43059</v>
      </c>
      <c r="W154" s="7">
        <v>5.4099999999999999E-3</v>
      </c>
      <c r="X154" s="8">
        <v>1513000000</v>
      </c>
      <c r="Y154" s="3">
        <f t="shared" si="36"/>
        <v>0.1341719077568134</v>
      </c>
      <c r="Z154" s="4">
        <f t="shared" si="43"/>
        <v>21.13736027175263</v>
      </c>
      <c r="AA154">
        <f t="shared" si="44"/>
        <v>0.12590278795814022</v>
      </c>
      <c r="AB154">
        <f t="shared" si="37"/>
        <v>-5.2195061861237466</v>
      </c>
      <c r="AC154">
        <f t="shared" si="38"/>
        <v>0.82369668246445493</v>
      </c>
      <c r="AN154" s="6">
        <v>43059</v>
      </c>
      <c r="AO154">
        <v>1.8503471564559726E-2</v>
      </c>
      <c r="AP154">
        <v>-7.067167223092443E-3</v>
      </c>
      <c r="BS154" s="6">
        <v>43451</v>
      </c>
      <c r="BT154">
        <v>5.7158413839948623E-2</v>
      </c>
      <c r="BU154">
        <v>-9.1491946535879765E-3</v>
      </c>
      <c r="BV154">
        <v>3.9604012160969143E-3</v>
      </c>
    </row>
    <row r="155" spans="1:74" x14ac:dyDescent="0.3">
      <c r="A155" s="5" t="s">
        <v>9</v>
      </c>
      <c r="B155" s="6">
        <v>43066</v>
      </c>
      <c r="C155" s="7">
        <v>607</v>
      </c>
      <c r="D155" s="8">
        <v>19040</v>
      </c>
      <c r="E155" s="3">
        <f t="shared" si="39"/>
        <v>1.1666666666666667E-2</v>
      </c>
      <c r="F155" s="4">
        <f t="shared" si="40"/>
        <v>9.8542973083453571</v>
      </c>
      <c r="G155" s="4">
        <f t="shared" si="41"/>
        <v>1.159913584335194E-2</v>
      </c>
      <c r="H155" s="5">
        <f t="shared" si="30"/>
        <v>6.4085287910594984</v>
      </c>
      <c r="I155" s="9">
        <f t="shared" si="31"/>
        <v>0.92289719626168221</v>
      </c>
      <c r="J155" s="7"/>
      <c r="K155" s="5" t="s">
        <v>8</v>
      </c>
      <c r="L155" s="6">
        <v>43066</v>
      </c>
      <c r="M155" s="7">
        <v>2.78</v>
      </c>
      <c r="N155" s="8">
        <v>574500</v>
      </c>
      <c r="O155">
        <f t="shared" si="32"/>
        <v>-1.4184397163120581E-2</v>
      </c>
      <c r="P155">
        <f t="shared" si="33"/>
        <v>13.261255376270947</v>
      </c>
      <c r="Q155">
        <f t="shared" si="42"/>
        <v>-1.4285957247476541E-2</v>
      </c>
      <c r="R155">
        <f t="shared" si="34"/>
        <v>1.0224509277025455</v>
      </c>
      <c r="S155">
        <f t="shared" si="35"/>
        <v>0.10486891385767783</v>
      </c>
      <c r="U155" s="5" t="s">
        <v>4</v>
      </c>
      <c r="V155" s="6">
        <v>43066</v>
      </c>
      <c r="W155" s="7">
        <v>5.1999999999999998E-3</v>
      </c>
      <c r="X155" s="8">
        <v>714000000</v>
      </c>
      <c r="Y155" s="3">
        <f t="shared" si="36"/>
        <v>-3.8817005545286526E-2</v>
      </c>
      <c r="Z155" s="4">
        <f t="shared" si="43"/>
        <v>20.386393520303859</v>
      </c>
      <c r="AA155">
        <f t="shared" si="44"/>
        <v>-3.9590467271008532E-2</v>
      </c>
      <c r="AB155">
        <f t="shared" si="37"/>
        <v>-5.2590966533947556</v>
      </c>
      <c r="AC155">
        <f t="shared" si="38"/>
        <v>0.78388625592417061</v>
      </c>
      <c r="AN155" s="6">
        <v>43066</v>
      </c>
      <c r="AO155">
        <v>1.159913584335194E-2</v>
      </c>
      <c r="AP155">
        <v>-1.4285957247476541E-2</v>
      </c>
      <c r="AQ155">
        <v>-3.9590467271008532E-2</v>
      </c>
      <c r="BS155" s="6">
        <v>43458</v>
      </c>
      <c r="BT155">
        <v>-5.7158413839948637E-2</v>
      </c>
      <c r="BU155">
        <v>3.6697288889624017E-3</v>
      </c>
      <c r="BV155">
        <v>1.1787955752042173E-2</v>
      </c>
    </row>
    <row r="156" spans="1:74" x14ac:dyDescent="0.3">
      <c r="A156" s="5" t="s">
        <v>9</v>
      </c>
      <c r="B156" s="6">
        <v>43073</v>
      </c>
      <c r="C156" s="7">
        <v>600</v>
      </c>
      <c r="D156" s="8">
        <v>5820</v>
      </c>
      <c r="E156" s="3">
        <f t="shared" si="39"/>
        <v>-1.1532125205930808E-2</v>
      </c>
      <c r="F156" s="4">
        <f t="shared" si="40"/>
        <v>8.6690555407254841</v>
      </c>
      <c r="G156" s="4">
        <f t="shared" si="41"/>
        <v>-1.1599135843351918E-2</v>
      </c>
      <c r="H156" s="5">
        <f t="shared" si="30"/>
        <v>6.3969296552161463</v>
      </c>
      <c r="I156" s="9">
        <f t="shared" si="31"/>
        <v>0.90654205607476634</v>
      </c>
      <c r="J156" s="7"/>
      <c r="K156" s="5" t="s">
        <v>8</v>
      </c>
      <c r="L156" s="6">
        <v>43073</v>
      </c>
      <c r="M156" s="7">
        <v>2.85</v>
      </c>
      <c r="N156" s="8">
        <v>600200</v>
      </c>
      <c r="O156">
        <f t="shared" si="32"/>
        <v>2.5179856115108017E-2</v>
      </c>
      <c r="P156">
        <f t="shared" si="33"/>
        <v>13.305018211988404</v>
      </c>
      <c r="Q156">
        <f t="shared" si="42"/>
        <v>2.4868066578013524E-2</v>
      </c>
      <c r="R156">
        <f t="shared" si="34"/>
        <v>1.0473189942805592</v>
      </c>
      <c r="S156">
        <f t="shared" si="35"/>
        <v>0.13108614232209742</v>
      </c>
      <c r="U156" s="5" t="s">
        <v>4</v>
      </c>
      <c r="V156" s="6">
        <v>43073</v>
      </c>
      <c r="W156" s="7">
        <v>5.2100000000000002E-3</v>
      </c>
      <c r="X156" s="8">
        <v>358000000</v>
      </c>
      <c r="Y156" s="3">
        <f t="shared" si="36"/>
        <v>1.9230769230770117E-3</v>
      </c>
      <c r="Z156" s="4">
        <f t="shared" si="43"/>
        <v>19.696043544364976</v>
      </c>
      <c r="AA156">
        <f t="shared" si="44"/>
        <v>1.9212301778938723E-3</v>
      </c>
      <c r="AB156">
        <f t="shared" si="37"/>
        <v>-5.2571754232168617</v>
      </c>
      <c r="AC156">
        <f t="shared" si="38"/>
        <v>0.78578199052132702</v>
      </c>
      <c r="AN156" s="6">
        <v>43073</v>
      </c>
      <c r="AO156">
        <v>-1.1599135843351918E-2</v>
      </c>
      <c r="AP156">
        <v>2.4868066578013524E-2</v>
      </c>
      <c r="AQ156">
        <v>1.9212301778938723E-3</v>
      </c>
      <c r="BS156" s="6">
        <v>43465</v>
      </c>
      <c r="BT156">
        <v>5.1354567020148394E-2</v>
      </c>
      <c r="BU156">
        <v>1.8298266770761572E-3</v>
      </c>
      <c r="BV156">
        <v>7.7821404420547287E-3</v>
      </c>
    </row>
    <row r="157" spans="1:74" x14ac:dyDescent="0.3">
      <c r="A157" s="5" t="s">
        <v>9</v>
      </c>
      <c r="B157" s="6">
        <v>43080</v>
      </c>
      <c r="C157" s="7">
        <v>617</v>
      </c>
      <c r="D157" s="8">
        <v>7380</v>
      </c>
      <c r="E157" s="3">
        <f t="shared" si="39"/>
        <v>2.8333333333333332E-2</v>
      </c>
      <c r="F157" s="4">
        <f t="shared" si="40"/>
        <v>8.9065289175945175</v>
      </c>
      <c r="G157" s="4">
        <f t="shared" si="41"/>
        <v>2.7939368689241434E-2</v>
      </c>
      <c r="H157" s="5">
        <f t="shared" si="30"/>
        <v>6.4248690239053881</v>
      </c>
      <c r="I157" s="9">
        <f t="shared" si="31"/>
        <v>0.94626168224299068</v>
      </c>
      <c r="J157" s="7"/>
      <c r="K157" s="5" t="s">
        <v>8</v>
      </c>
      <c r="L157" s="6">
        <v>43080</v>
      </c>
      <c r="M157" s="7">
        <v>2.81</v>
      </c>
      <c r="N157" s="8">
        <v>399000</v>
      </c>
      <c r="O157">
        <f t="shared" si="32"/>
        <v>-1.4035087719298258E-2</v>
      </c>
      <c r="P157">
        <f t="shared" si="33"/>
        <v>12.896716695872</v>
      </c>
      <c r="Q157">
        <f t="shared" si="42"/>
        <v>-1.4134510934904806E-2</v>
      </c>
      <c r="R157">
        <f t="shared" si="34"/>
        <v>1.0331844833456545</v>
      </c>
      <c r="S157">
        <f t="shared" si="35"/>
        <v>0.1161048689138577</v>
      </c>
      <c r="U157" s="5" t="s">
        <v>4</v>
      </c>
      <c r="V157" s="6">
        <v>43080</v>
      </c>
      <c r="W157" s="7">
        <v>5.1999999999999998E-3</v>
      </c>
      <c r="X157" s="8">
        <v>161000000</v>
      </c>
      <c r="Y157" s="3">
        <f t="shared" si="36"/>
        <v>-1.9193857965451938E-3</v>
      </c>
      <c r="Z157" s="4">
        <f t="shared" si="43"/>
        <v>18.896914922948739</v>
      </c>
      <c r="AA157">
        <f t="shared" si="44"/>
        <v>-1.9212301778939326E-3</v>
      </c>
      <c r="AB157">
        <f t="shared" si="37"/>
        <v>-5.2590966533947556</v>
      </c>
      <c r="AC157">
        <f t="shared" si="38"/>
        <v>0.78388625592417061</v>
      </c>
      <c r="AN157" s="6">
        <v>43080</v>
      </c>
      <c r="AO157">
        <v>2.7939368689241434E-2</v>
      </c>
      <c r="AP157">
        <v>-1.4134510934904806E-2</v>
      </c>
      <c r="AQ157">
        <v>-1.9212301778939326E-3</v>
      </c>
      <c r="BS157" s="6">
        <v>43472</v>
      </c>
      <c r="BT157">
        <v>-2.5944851494780024E-2</v>
      </c>
      <c r="BU157">
        <v>1.9910159959329873E-2</v>
      </c>
      <c r="BV157">
        <v>-1.5625317903080756E-2</v>
      </c>
    </row>
    <row r="158" spans="1:74" x14ac:dyDescent="0.3">
      <c r="A158" s="5" t="s">
        <v>9</v>
      </c>
      <c r="B158" s="6">
        <v>43087</v>
      </c>
      <c r="C158" s="7">
        <v>627</v>
      </c>
      <c r="D158" s="8">
        <v>15710</v>
      </c>
      <c r="E158" s="3">
        <f t="shared" si="39"/>
        <v>1.6207455429497569E-2</v>
      </c>
      <c r="F158" s="4">
        <f t="shared" si="40"/>
        <v>9.6620527312496662</v>
      </c>
      <c r="G158" s="4">
        <f t="shared" si="41"/>
        <v>1.6077516727532843E-2</v>
      </c>
      <c r="H158" s="5">
        <f t="shared" si="30"/>
        <v>6.4409465406329209</v>
      </c>
      <c r="I158" s="9">
        <f t="shared" si="31"/>
        <v>0.96962616822429903</v>
      </c>
      <c r="J158" s="7"/>
      <c r="K158" s="5" t="s">
        <v>8</v>
      </c>
      <c r="L158" s="6">
        <v>43087</v>
      </c>
      <c r="M158" s="7">
        <v>2.78</v>
      </c>
      <c r="N158" s="8">
        <v>652900</v>
      </c>
      <c r="O158">
        <f t="shared" si="32"/>
        <v>-1.0676156583629982E-2</v>
      </c>
      <c r="P158">
        <f t="shared" si="33"/>
        <v>13.389179257174725</v>
      </c>
      <c r="Q158">
        <f t="shared" si="42"/>
        <v>-1.0733555643108777E-2</v>
      </c>
      <c r="R158">
        <f t="shared" si="34"/>
        <v>1.0224509277025455</v>
      </c>
      <c r="S158">
        <f t="shared" si="35"/>
        <v>0.10486891385767783</v>
      </c>
      <c r="U158" s="5" t="s">
        <v>4</v>
      </c>
      <c r="V158" s="6">
        <v>43087</v>
      </c>
      <c r="W158" s="7">
        <v>5.1999999999999998E-3</v>
      </c>
      <c r="X158" s="8">
        <v>463000000</v>
      </c>
      <c r="Y158" s="3">
        <f t="shared" si="36"/>
        <v>0</v>
      </c>
      <c r="Z158" s="4">
        <f t="shared" si="43"/>
        <v>19.953237612050508</v>
      </c>
      <c r="AA158">
        <f t="shared" si="44"/>
        <v>0</v>
      </c>
      <c r="AB158">
        <f t="shared" si="37"/>
        <v>-5.2590966533947556</v>
      </c>
      <c r="AC158">
        <f t="shared" si="38"/>
        <v>0.78388625592417061</v>
      </c>
      <c r="AN158" s="6">
        <v>43087</v>
      </c>
      <c r="AO158">
        <v>1.6077516727532843E-2</v>
      </c>
      <c r="AP158">
        <v>-1.0733555643108777E-2</v>
      </c>
      <c r="AQ158">
        <v>0</v>
      </c>
      <c r="BS158" s="6">
        <v>43479</v>
      </c>
      <c r="BT158">
        <v>1.541227899488678E-2</v>
      </c>
      <c r="BU158">
        <v>4.5542020446916007E-2</v>
      </c>
      <c r="BV158">
        <v>-3.6076056473809646E-2</v>
      </c>
    </row>
    <row r="159" spans="1:74" x14ac:dyDescent="0.3">
      <c r="A159" s="5" t="s">
        <v>9</v>
      </c>
      <c r="B159" s="6">
        <v>43094</v>
      </c>
      <c r="C159" s="7">
        <v>622</v>
      </c>
      <c r="D159" s="8">
        <v>15960</v>
      </c>
      <c r="E159" s="3">
        <f t="shared" si="39"/>
        <v>-7.9744816586921844E-3</v>
      </c>
      <c r="F159" s="4">
        <f t="shared" si="40"/>
        <v>9.6778408710038004</v>
      </c>
      <c r="G159" s="4">
        <f t="shared" si="41"/>
        <v>-8.0064478937412562E-3</v>
      </c>
      <c r="H159" s="5">
        <f t="shared" si="30"/>
        <v>6.4329400927391793</v>
      </c>
      <c r="I159" s="9">
        <f t="shared" si="31"/>
        <v>0.95794392523364491</v>
      </c>
      <c r="J159" s="7"/>
      <c r="K159" s="5" t="s">
        <v>8</v>
      </c>
      <c r="L159" s="6">
        <v>43094</v>
      </c>
      <c r="M159" s="7">
        <v>2.7</v>
      </c>
      <c r="N159" s="8">
        <v>1419100</v>
      </c>
      <c r="O159">
        <f t="shared" si="32"/>
        <v>-2.8776978417266053E-2</v>
      </c>
      <c r="P159">
        <f t="shared" si="33"/>
        <v>14.165533425822629</v>
      </c>
      <c r="Q159">
        <f t="shared" si="42"/>
        <v>-2.9199154692262124E-2</v>
      </c>
      <c r="R159">
        <f t="shared" si="34"/>
        <v>0.99325177301028345</v>
      </c>
      <c r="S159">
        <f t="shared" si="35"/>
        <v>7.4906367041198574E-2</v>
      </c>
      <c r="U159" s="5" t="s">
        <v>4</v>
      </c>
      <c r="V159" s="6">
        <v>43094</v>
      </c>
      <c r="W159" s="7">
        <v>5.2100000000000002E-3</v>
      </c>
      <c r="X159" s="8">
        <v>88000000</v>
      </c>
      <c r="Y159" s="3">
        <f t="shared" si="36"/>
        <v>1.9230769230770117E-3</v>
      </c>
      <c r="Z159" s="4">
        <f t="shared" si="43"/>
        <v>18.29284737244248</v>
      </c>
      <c r="AA159">
        <f t="shared" si="44"/>
        <v>1.9212301778938723E-3</v>
      </c>
      <c r="AB159">
        <f t="shared" si="37"/>
        <v>-5.2571754232168617</v>
      </c>
      <c r="AC159">
        <f t="shared" si="38"/>
        <v>0.78578199052132702</v>
      </c>
      <c r="AN159" s="6">
        <v>43094</v>
      </c>
      <c r="AO159">
        <v>-8.0064478937412562E-3</v>
      </c>
      <c r="AP159">
        <v>-2.9199154692262124E-2</v>
      </c>
      <c r="AQ159">
        <v>1.9212301778938723E-3</v>
      </c>
      <c r="BS159" s="6">
        <v>43486</v>
      </c>
      <c r="BT159">
        <v>-1.1834457647002796E-2</v>
      </c>
      <c r="BU159">
        <v>2.7028672387919419E-2</v>
      </c>
      <c r="BV159">
        <v>0</v>
      </c>
    </row>
    <row r="160" spans="1:74" x14ac:dyDescent="0.3">
      <c r="A160" s="5" t="s">
        <v>9</v>
      </c>
      <c r="B160" s="6">
        <v>43101</v>
      </c>
      <c r="C160" s="7">
        <v>631</v>
      </c>
      <c r="D160" s="8">
        <v>390</v>
      </c>
      <c r="E160" s="3">
        <f t="shared" si="39"/>
        <v>1.4469453376205787E-2</v>
      </c>
      <c r="F160" s="4">
        <f t="shared" si="40"/>
        <v>5.9661467391236922</v>
      </c>
      <c r="G160" s="4">
        <f t="shared" si="41"/>
        <v>1.4365769802033681E-2</v>
      </c>
      <c r="H160" s="5">
        <f t="shared" si="30"/>
        <v>6.4473058625412127</v>
      </c>
      <c r="I160" s="9">
        <f t="shared" si="31"/>
        <v>0.9789719626168224</v>
      </c>
      <c r="J160" s="7"/>
      <c r="K160" s="5" t="s">
        <v>8</v>
      </c>
      <c r="L160" s="6">
        <v>43101</v>
      </c>
      <c r="M160" s="7">
        <v>2.75</v>
      </c>
      <c r="N160" s="8">
        <v>332900</v>
      </c>
      <c r="O160">
        <f t="shared" si="32"/>
        <v>1.8518518518518452E-2</v>
      </c>
      <c r="P160">
        <f t="shared" si="33"/>
        <v>12.715597423563116</v>
      </c>
      <c r="Q160">
        <f t="shared" si="42"/>
        <v>1.8349138668196398E-2</v>
      </c>
      <c r="R160">
        <f t="shared" si="34"/>
        <v>1.0116009116784799</v>
      </c>
      <c r="S160">
        <f t="shared" si="35"/>
        <v>9.3632958801498134E-2</v>
      </c>
      <c r="U160" s="5" t="s">
        <v>4</v>
      </c>
      <c r="V160" s="6">
        <v>43101</v>
      </c>
      <c r="W160" s="7">
        <v>5.1999999999999998E-3</v>
      </c>
      <c r="X160" s="8">
        <v>132000000</v>
      </c>
      <c r="Y160" s="3">
        <f t="shared" si="36"/>
        <v>-1.9193857965451938E-3</v>
      </c>
      <c r="Z160" s="4">
        <f t="shared" si="43"/>
        <v>18.698312480550644</v>
      </c>
      <c r="AA160">
        <f t="shared" si="44"/>
        <v>-1.9212301778939326E-3</v>
      </c>
      <c r="AB160">
        <f t="shared" si="37"/>
        <v>-5.2590966533947556</v>
      </c>
      <c r="AC160">
        <f t="shared" si="38"/>
        <v>0.78388625592417061</v>
      </c>
      <c r="AN160" s="6">
        <v>43101</v>
      </c>
      <c r="AO160">
        <v>1.4365769802033681E-2</v>
      </c>
      <c r="AP160">
        <v>1.8349138668196398E-2</v>
      </c>
      <c r="AQ160">
        <v>-1.9212301778939326E-3</v>
      </c>
      <c r="BS160" s="6">
        <v>43493</v>
      </c>
      <c r="BT160">
        <v>-1.077209698191107E-2</v>
      </c>
      <c r="BU160">
        <v>-1.8503471564559754E-2</v>
      </c>
      <c r="BV160">
        <v>-8.196767204178515E-3</v>
      </c>
    </row>
    <row r="161" spans="1:74" x14ac:dyDescent="0.3">
      <c r="A161" s="5" t="s">
        <v>9</v>
      </c>
      <c r="B161" s="6">
        <v>43108</v>
      </c>
      <c r="C161" s="7">
        <v>634</v>
      </c>
      <c r="D161" s="8">
        <v>68180</v>
      </c>
      <c r="E161" s="3">
        <f t="shared" si="39"/>
        <v>4.7543581616481777E-3</v>
      </c>
      <c r="F161" s="4">
        <f t="shared" si="40"/>
        <v>11.129906545691894</v>
      </c>
      <c r="G161" s="4">
        <f t="shared" si="41"/>
        <v>4.7430918960128529E-3</v>
      </c>
      <c r="H161" s="5">
        <f t="shared" si="30"/>
        <v>6.4520489544372257</v>
      </c>
      <c r="I161" s="9">
        <f t="shared" si="31"/>
        <v>0.98598130841121501</v>
      </c>
      <c r="J161" s="7"/>
      <c r="K161" s="5" t="s">
        <v>8</v>
      </c>
      <c r="L161" s="6">
        <v>43108</v>
      </c>
      <c r="M161" s="7">
        <v>2.79</v>
      </c>
      <c r="N161" s="8">
        <v>279900</v>
      </c>
      <c r="O161">
        <f t="shared" si="32"/>
        <v>1.4545454545454558E-2</v>
      </c>
      <c r="P161">
        <f t="shared" si="33"/>
        <v>12.542187675503545</v>
      </c>
      <c r="Q161">
        <f t="shared" si="42"/>
        <v>1.4440684154794428E-2</v>
      </c>
      <c r="R161">
        <f t="shared" si="34"/>
        <v>1.0260415958332743</v>
      </c>
      <c r="S161">
        <f t="shared" si="35"/>
        <v>0.10861423220973784</v>
      </c>
      <c r="U161" s="5" t="s">
        <v>4</v>
      </c>
      <c r="V161" s="6">
        <v>43108</v>
      </c>
      <c r="W161" s="7">
        <v>5.7299999999999999E-3</v>
      </c>
      <c r="X161" s="8">
        <v>137000000</v>
      </c>
      <c r="Y161" s="3">
        <f t="shared" si="36"/>
        <v>0.10192307692307695</v>
      </c>
      <c r="Z161" s="4">
        <f t="shared" si="43"/>
        <v>18.735491483792398</v>
      </c>
      <c r="AA161">
        <f t="shared" si="44"/>
        <v>9.7056905139266597E-2</v>
      </c>
      <c r="AB161">
        <f t="shared" si="37"/>
        <v>-5.1620397482554887</v>
      </c>
      <c r="AC161">
        <f t="shared" si="38"/>
        <v>0.88436018957345963</v>
      </c>
      <c r="AN161" s="6">
        <v>43108</v>
      </c>
      <c r="AO161">
        <v>4.7430918960128529E-3</v>
      </c>
      <c r="AP161">
        <v>1.4440684154794428E-2</v>
      </c>
      <c r="BS161" s="6">
        <v>43500</v>
      </c>
      <c r="BT161">
        <v>-8.4592649459764632E-3</v>
      </c>
      <c r="BU161">
        <v>-1.71237060785914E-2</v>
      </c>
      <c r="BV161">
        <v>1.2270092591814401E-2</v>
      </c>
    </row>
    <row r="162" spans="1:74" x14ac:dyDescent="0.3">
      <c r="A162" s="5" t="s">
        <v>9</v>
      </c>
      <c r="B162" s="6">
        <v>43115</v>
      </c>
      <c r="C162" s="7">
        <v>632</v>
      </c>
      <c r="D162" s="8">
        <v>9290</v>
      </c>
      <c r="E162" s="3">
        <f t="shared" si="39"/>
        <v>-3.1545741324921135E-3</v>
      </c>
      <c r="F162" s="4">
        <f t="shared" si="40"/>
        <v>9.1366938318078841</v>
      </c>
      <c r="G162" s="4">
        <f t="shared" si="41"/>
        <v>-3.1595602903684815E-3</v>
      </c>
      <c r="H162" s="5">
        <f t="shared" si="30"/>
        <v>6.4488893941468577</v>
      </c>
      <c r="I162" s="9">
        <f t="shared" si="31"/>
        <v>0.98130841121495327</v>
      </c>
      <c r="J162" s="7"/>
      <c r="K162" s="5" t="s">
        <v>8</v>
      </c>
      <c r="L162" s="6">
        <v>43115</v>
      </c>
      <c r="M162" s="7">
        <v>3</v>
      </c>
      <c r="N162" s="8">
        <v>1337800</v>
      </c>
      <c r="O162">
        <f t="shared" si="32"/>
        <v>7.5268817204301064E-2</v>
      </c>
      <c r="P162">
        <f t="shared" si="33"/>
        <v>14.106537031666445</v>
      </c>
      <c r="Q162">
        <f t="shared" si="42"/>
        <v>7.2570692834835374E-2</v>
      </c>
      <c r="R162">
        <f t="shared" si="34"/>
        <v>1.0986122886681098</v>
      </c>
      <c r="S162">
        <f t="shared" si="35"/>
        <v>0.18726591760299627</v>
      </c>
      <c r="U162" s="5" t="s">
        <v>4</v>
      </c>
      <c r="V162" s="6">
        <v>43115</v>
      </c>
      <c r="W162" s="7">
        <v>5.7499999999999999E-3</v>
      </c>
      <c r="X162" s="8">
        <v>264000000</v>
      </c>
      <c r="Y162" s="3">
        <f t="shared" si="36"/>
        <v>3.4904013961605676E-3</v>
      </c>
      <c r="Z162" s="4">
        <f t="shared" si="43"/>
        <v>19.391459661110591</v>
      </c>
      <c r="AA162">
        <f t="shared" si="44"/>
        <v>3.4843240826108427E-3</v>
      </c>
      <c r="AB162">
        <f t="shared" si="37"/>
        <v>-5.1585554241728779</v>
      </c>
      <c r="AC162">
        <f t="shared" si="38"/>
        <v>0.88815165876777247</v>
      </c>
      <c r="AN162" s="6">
        <v>43115</v>
      </c>
      <c r="AO162">
        <v>-3.1595602903684815E-3</v>
      </c>
      <c r="AP162">
        <v>7.2570692834835374E-2</v>
      </c>
      <c r="AQ162">
        <v>3.4843240826108427E-3</v>
      </c>
      <c r="BS162" s="6">
        <v>43507</v>
      </c>
      <c r="BT162">
        <v>-1.4670189747793742E-2</v>
      </c>
      <c r="BU162">
        <v>2.5576841789649776E-2</v>
      </c>
      <c r="BV162">
        <v>-8.1633106391609811E-3</v>
      </c>
    </row>
    <row r="163" spans="1:74" x14ac:dyDescent="0.3">
      <c r="A163" s="5" t="s">
        <v>9</v>
      </c>
      <c r="B163" s="6">
        <v>43122</v>
      </c>
      <c r="C163" s="7">
        <v>634</v>
      </c>
      <c r="D163" s="8">
        <v>5040</v>
      </c>
      <c r="E163" s="3">
        <f t="shared" si="39"/>
        <v>3.1645569620253164E-3</v>
      </c>
      <c r="F163" s="4">
        <f t="shared" si="40"/>
        <v>8.5251613610654147</v>
      </c>
      <c r="G163" s="4">
        <f t="shared" si="41"/>
        <v>3.1595602903685179E-3</v>
      </c>
      <c r="H163" s="5">
        <f t="shared" si="30"/>
        <v>6.4520489544372257</v>
      </c>
      <c r="I163" s="9">
        <f t="shared" si="31"/>
        <v>0.98598130841121501</v>
      </c>
      <c r="J163" s="7"/>
      <c r="K163" s="5" t="s">
        <v>8</v>
      </c>
      <c r="L163" s="6">
        <v>43122</v>
      </c>
      <c r="M163" s="7">
        <v>3.08</v>
      </c>
      <c r="N163" s="8">
        <v>5971100</v>
      </c>
      <c r="O163">
        <f t="shared" si="32"/>
        <v>2.6666666666666689E-2</v>
      </c>
      <c r="P163">
        <f t="shared" si="33"/>
        <v>15.602441723002356</v>
      </c>
      <c r="Q163">
        <f t="shared" si="42"/>
        <v>2.6317308317373358E-2</v>
      </c>
      <c r="R163">
        <f t="shared" si="34"/>
        <v>1.1249295969854831</v>
      </c>
      <c r="S163">
        <f t="shared" si="35"/>
        <v>0.21722846441947569</v>
      </c>
      <c r="U163" s="5" t="s">
        <v>4</v>
      </c>
      <c r="V163" s="6">
        <v>43122</v>
      </c>
      <c r="W163" s="7">
        <v>5.77E-3</v>
      </c>
      <c r="X163" s="8">
        <v>147000000</v>
      </c>
      <c r="Y163" s="3">
        <f t="shared" si="36"/>
        <v>3.4782608695652266E-3</v>
      </c>
      <c r="Z163" s="4">
        <f t="shared" si="43"/>
        <v>18.805943144743011</v>
      </c>
      <c r="AA163">
        <f t="shared" si="44"/>
        <v>3.4722257107490571E-3</v>
      </c>
      <c r="AB163">
        <f t="shared" si="37"/>
        <v>-5.1550831984621288</v>
      </c>
      <c r="AC163">
        <f t="shared" si="38"/>
        <v>0.8919431279620853</v>
      </c>
      <c r="AN163" s="6">
        <v>43122</v>
      </c>
      <c r="AO163">
        <v>3.1595602903685179E-3</v>
      </c>
      <c r="AP163">
        <v>2.6317308317373358E-2</v>
      </c>
      <c r="AQ163">
        <v>3.4722257107490571E-3</v>
      </c>
      <c r="BS163" s="6">
        <v>43514</v>
      </c>
      <c r="BT163">
        <v>-8.6580627431145415E-3</v>
      </c>
      <c r="BU163">
        <v>-5.063301956546762E-3</v>
      </c>
      <c r="BV163">
        <v>-2.4897551621727087E-2</v>
      </c>
    </row>
    <row r="164" spans="1:74" x14ac:dyDescent="0.3">
      <c r="A164" s="5" t="s">
        <v>9</v>
      </c>
      <c r="B164" s="6">
        <v>43129</v>
      </c>
      <c r="C164" s="7">
        <v>628</v>
      </c>
      <c r="D164" s="8">
        <v>6660</v>
      </c>
      <c r="E164" s="3">
        <f t="shared" si="39"/>
        <v>-9.4637223974763408E-3</v>
      </c>
      <c r="F164" s="4">
        <f t="shared" si="40"/>
        <v>8.8038747635344343</v>
      </c>
      <c r="G164" s="4">
        <f t="shared" si="41"/>
        <v>-9.5087879690273006E-3</v>
      </c>
      <c r="H164" s="5">
        <f t="shared" si="30"/>
        <v>6.4425401664681985</v>
      </c>
      <c r="I164" s="9">
        <f t="shared" si="31"/>
        <v>0.9719626168224299</v>
      </c>
      <c r="J164" s="7"/>
      <c r="K164" s="5" t="s">
        <v>8</v>
      </c>
      <c r="L164" s="6">
        <v>43129</v>
      </c>
      <c r="M164" s="7">
        <v>2.99</v>
      </c>
      <c r="N164" s="8">
        <v>1925300</v>
      </c>
      <c r="O164">
        <f t="shared" si="32"/>
        <v>-2.9220779220779175E-2</v>
      </c>
      <c r="P164">
        <f t="shared" si="33"/>
        <v>14.470592357717427</v>
      </c>
      <c r="Q164">
        <f t="shared" si="42"/>
        <v>-2.9656209582887966E-2</v>
      </c>
      <c r="R164">
        <f t="shared" si="34"/>
        <v>1.0952733874025951</v>
      </c>
      <c r="S164">
        <f t="shared" si="35"/>
        <v>0.18352059925093642</v>
      </c>
      <c r="U164" s="5" t="s">
        <v>4</v>
      </c>
      <c r="V164" s="6">
        <v>43129</v>
      </c>
      <c r="W164" s="7">
        <v>6.1399999999999996E-3</v>
      </c>
      <c r="X164" s="8">
        <v>465000000</v>
      </c>
      <c r="Y164" s="3">
        <f t="shared" si="36"/>
        <v>6.4124783362218316E-2</v>
      </c>
      <c r="Z164" s="4">
        <f t="shared" si="43"/>
        <v>19.95754796355163</v>
      </c>
      <c r="AA164">
        <f t="shared" si="44"/>
        <v>6.215266163904281E-2</v>
      </c>
      <c r="AB164">
        <f t="shared" si="37"/>
        <v>-5.0929305368230864</v>
      </c>
      <c r="AC164">
        <f t="shared" si="38"/>
        <v>0.96208530805687198</v>
      </c>
      <c r="AN164" s="6">
        <v>43129</v>
      </c>
      <c r="AO164">
        <v>-9.5087879690273006E-3</v>
      </c>
      <c r="AP164">
        <v>-2.9656209582887966E-2</v>
      </c>
      <c r="AQ164">
        <v>6.215266163904281E-2</v>
      </c>
      <c r="BS164" s="6">
        <v>43521</v>
      </c>
      <c r="BT164">
        <v>-6.2305497506360864E-3</v>
      </c>
      <c r="BU164">
        <v>6.7453881395316551E-3</v>
      </c>
      <c r="BV164">
        <v>0</v>
      </c>
    </row>
    <row r="165" spans="1:74" x14ac:dyDescent="0.3">
      <c r="A165" s="5" t="s">
        <v>9</v>
      </c>
      <c r="B165" s="6">
        <v>43136</v>
      </c>
      <c r="C165" s="7">
        <v>609</v>
      </c>
      <c r="D165" s="8">
        <v>12690</v>
      </c>
      <c r="E165" s="3">
        <f t="shared" si="39"/>
        <v>-3.0254777070063694E-2</v>
      </c>
      <c r="F165" s="4">
        <f t="shared" si="40"/>
        <v>9.4485695607084335</v>
      </c>
      <c r="G165" s="4">
        <f t="shared" si="41"/>
        <v>-3.0721898758301704E-2</v>
      </c>
      <c r="H165" s="5">
        <f t="shared" si="30"/>
        <v>6.4118182677098972</v>
      </c>
      <c r="I165" s="9">
        <f t="shared" si="31"/>
        <v>0.92757009345794394</v>
      </c>
      <c r="J165" s="7"/>
      <c r="K165" s="5" t="s">
        <v>8</v>
      </c>
      <c r="L165" s="6">
        <v>43136</v>
      </c>
      <c r="M165" s="7">
        <v>2.83</v>
      </c>
      <c r="N165" s="8">
        <v>1441900</v>
      </c>
      <c r="O165">
        <f t="shared" si="32"/>
        <v>-5.351170568561877E-2</v>
      </c>
      <c r="P165">
        <f t="shared" si="33"/>
        <v>14.181472246294739</v>
      </c>
      <c r="Q165">
        <f t="shared" si="42"/>
        <v>-5.4996675747448882E-2</v>
      </c>
      <c r="R165">
        <f t="shared" si="34"/>
        <v>1.0402767116551463</v>
      </c>
      <c r="S165">
        <f t="shared" si="35"/>
        <v>0.12359550561797755</v>
      </c>
      <c r="U165" s="5" t="s">
        <v>4</v>
      </c>
      <c r="V165" s="6">
        <v>43136</v>
      </c>
      <c r="W165" s="7">
        <v>5.4999999999999997E-3</v>
      </c>
      <c r="X165" s="8">
        <v>269000000</v>
      </c>
      <c r="Y165" s="3">
        <f t="shared" si="36"/>
        <v>-0.10423452768729641</v>
      </c>
      <c r="Z165" s="4">
        <f t="shared" si="43"/>
        <v>19.410221937566114</v>
      </c>
      <c r="AA165">
        <f t="shared" si="44"/>
        <v>-0.11007664992062591</v>
      </c>
      <c r="AB165">
        <f t="shared" si="37"/>
        <v>-5.2030071867437115</v>
      </c>
      <c r="AC165">
        <f t="shared" si="38"/>
        <v>0.84075829383886247</v>
      </c>
      <c r="AN165" s="6">
        <v>43136</v>
      </c>
      <c r="AO165">
        <v>-3.0721898758301704E-2</v>
      </c>
      <c r="AP165">
        <v>-5.4996675747448882E-2</v>
      </c>
      <c r="BS165" s="6">
        <v>43528</v>
      </c>
      <c r="BT165">
        <v>-2.275698712261618E-2</v>
      </c>
      <c r="BU165">
        <v>3.1433522601512595E-2</v>
      </c>
      <c r="BV165">
        <v>0</v>
      </c>
    </row>
    <row r="166" spans="1:74" x14ac:dyDescent="0.3">
      <c r="A166" s="5" t="s">
        <v>9</v>
      </c>
      <c r="B166" s="6">
        <v>43143</v>
      </c>
      <c r="C166" s="7">
        <v>633</v>
      </c>
      <c r="D166" s="8">
        <v>2810</v>
      </c>
      <c r="E166" s="3">
        <f t="shared" si="39"/>
        <v>3.9408866995073892E-2</v>
      </c>
      <c r="F166" s="4">
        <f t="shared" si="40"/>
        <v>7.9409397623277913</v>
      </c>
      <c r="G166" s="4">
        <f t="shared" si="41"/>
        <v>3.8652154434279114E-2</v>
      </c>
      <c r="H166" s="5">
        <f t="shared" si="30"/>
        <v>6.4504704221441758</v>
      </c>
      <c r="I166" s="9">
        <f t="shared" si="31"/>
        <v>0.98364485981308414</v>
      </c>
      <c r="J166" s="7"/>
      <c r="K166" s="5" t="s">
        <v>8</v>
      </c>
      <c r="L166" s="6">
        <v>43143</v>
      </c>
      <c r="M166" s="7">
        <v>2.91</v>
      </c>
      <c r="N166" s="8">
        <v>535200</v>
      </c>
      <c r="O166">
        <f t="shared" si="32"/>
        <v>2.8268551236749141E-2</v>
      </c>
      <c r="P166">
        <f t="shared" si="33"/>
        <v>13.190395787796156</v>
      </c>
      <c r="Q166">
        <f t="shared" si="42"/>
        <v>2.7876369528254868E-2</v>
      </c>
      <c r="R166">
        <f t="shared" si="34"/>
        <v>1.0681530811834012</v>
      </c>
      <c r="S166">
        <f t="shared" si="35"/>
        <v>0.153558052434457</v>
      </c>
      <c r="U166" s="5" t="s">
        <v>4</v>
      </c>
      <c r="V166" s="6">
        <v>43143</v>
      </c>
      <c r="W166" s="7">
        <v>5.6899999999999997E-3</v>
      </c>
      <c r="X166" s="8">
        <v>159000000</v>
      </c>
      <c r="Y166" s="3">
        <f t="shared" si="36"/>
        <v>3.454545454545456E-2</v>
      </c>
      <c r="Z166" s="4">
        <f t="shared" si="43"/>
        <v>18.884414760184505</v>
      </c>
      <c r="AA166">
        <f t="shared" si="44"/>
        <v>3.3962155899814425E-2</v>
      </c>
      <c r="AB166">
        <f t="shared" si="37"/>
        <v>-5.1690450308438978</v>
      </c>
      <c r="AC166">
        <f t="shared" si="38"/>
        <v>0.87677725118483407</v>
      </c>
      <c r="AN166" s="6">
        <v>43143</v>
      </c>
      <c r="AO166">
        <v>3.8652154434279114E-2</v>
      </c>
      <c r="AP166">
        <v>2.7876369528254868E-2</v>
      </c>
      <c r="AQ166">
        <v>3.3962155899814425E-2</v>
      </c>
      <c r="BS166" s="6">
        <v>43535</v>
      </c>
      <c r="BT166">
        <v>-5.6556819597109308E-2</v>
      </c>
      <c r="BU166">
        <v>5.6977434742540356E-2</v>
      </c>
      <c r="BV166">
        <v>0</v>
      </c>
    </row>
    <row r="167" spans="1:74" x14ac:dyDescent="0.3">
      <c r="A167" s="5" t="s">
        <v>9</v>
      </c>
      <c r="B167" s="6">
        <v>43150</v>
      </c>
      <c r="C167" s="7">
        <v>629</v>
      </c>
      <c r="D167" s="8">
        <v>2640</v>
      </c>
      <c r="E167" s="3">
        <f t="shared" si="39"/>
        <v>-6.3191153238546603E-3</v>
      </c>
      <c r="F167" s="4">
        <f t="shared" si="40"/>
        <v>7.8785341961403619</v>
      </c>
      <c r="G167" s="4">
        <f t="shared" si="41"/>
        <v>-6.339165443735654E-3</v>
      </c>
      <c r="H167" s="5">
        <f t="shared" si="30"/>
        <v>6.444131256700441</v>
      </c>
      <c r="I167" s="9">
        <f t="shared" si="31"/>
        <v>0.97429906542056077</v>
      </c>
      <c r="J167" s="7"/>
      <c r="K167" s="5" t="s">
        <v>8</v>
      </c>
      <c r="L167" s="6">
        <v>43150</v>
      </c>
      <c r="M167" s="7">
        <v>2.89</v>
      </c>
      <c r="N167" s="8">
        <v>316500</v>
      </c>
      <c r="O167">
        <f t="shared" si="32"/>
        <v>-6.8728522336769819E-3</v>
      </c>
      <c r="P167">
        <f t="shared" si="33"/>
        <v>12.665078520566368</v>
      </c>
      <c r="Q167">
        <f t="shared" si="42"/>
        <v>-6.8965790590603286E-3</v>
      </c>
      <c r="R167">
        <f t="shared" si="34"/>
        <v>1.0612565021243408</v>
      </c>
      <c r="S167">
        <f t="shared" si="35"/>
        <v>0.14606741573033713</v>
      </c>
      <c r="U167" s="5" t="s">
        <v>4</v>
      </c>
      <c r="V167" s="6">
        <v>43150</v>
      </c>
      <c r="W167" s="7">
        <v>5.6499999999999996E-3</v>
      </c>
      <c r="X167" s="8">
        <v>18000000</v>
      </c>
      <c r="Y167" s="3">
        <f t="shared" si="36"/>
        <v>-7.0298769771529185E-3</v>
      </c>
      <c r="Z167" s="4">
        <f t="shared" si="43"/>
        <v>16.705882315860439</v>
      </c>
      <c r="AA167">
        <f t="shared" si="44"/>
        <v>-7.0547029798900384E-3</v>
      </c>
      <c r="AB167">
        <f t="shared" si="37"/>
        <v>-5.1760997338237873</v>
      </c>
      <c r="AC167">
        <f t="shared" si="38"/>
        <v>0.8691943127962084</v>
      </c>
      <c r="AN167" s="6">
        <v>43150</v>
      </c>
      <c r="AO167">
        <v>-6.339165443735654E-3</v>
      </c>
      <c r="AP167">
        <v>-6.8965790590603286E-3</v>
      </c>
      <c r="AQ167">
        <v>-7.0547029798900384E-3</v>
      </c>
      <c r="BS167" s="6">
        <v>43542</v>
      </c>
      <c r="BT167">
        <v>-1.2253386805765001E-2</v>
      </c>
      <c r="BU167">
        <v>6.2613592727986681E-2</v>
      </c>
      <c r="BV167">
        <v>0</v>
      </c>
    </row>
    <row r="168" spans="1:74" x14ac:dyDescent="0.3">
      <c r="A168" s="5" t="s">
        <v>9</v>
      </c>
      <c r="B168" s="6">
        <v>43157</v>
      </c>
      <c r="C168" s="7">
        <v>628</v>
      </c>
      <c r="D168" s="8">
        <v>3080</v>
      </c>
      <c r="E168" s="3">
        <f t="shared" si="39"/>
        <v>-1.589825119236884E-3</v>
      </c>
      <c r="F168" s="4">
        <f t="shared" si="40"/>
        <v>8.0326848759676199</v>
      </c>
      <c r="G168" s="4">
        <f t="shared" si="41"/>
        <v>-1.5910902322418517E-3</v>
      </c>
      <c r="H168" s="5">
        <f t="shared" si="30"/>
        <v>6.4425401664681985</v>
      </c>
      <c r="I168" s="9">
        <f t="shared" si="31"/>
        <v>0.9719626168224299</v>
      </c>
      <c r="J168" s="7"/>
      <c r="K168" s="5" t="s">
        <v>8</v>
      </c>
      <c r="L168" s="6">
        <v>43157</v>
      </c>
      <c r="M168" s="7">
        <v>2.84</v>
      </c>
      <c r="N168" s="8">
        <v>382100</v>
      </c>
      <c r="O168">
        <f t="shared" si="32"/>
        <v>-1.7301038062283829E-2</v>
      </c>
      <c r="P168">
        <f t="shared" si="33"/>
        <v>12.853437633434991</v>
      </c>
      <c r="Q168">
        <f t="shared" si="42"/>
        <v>-1.7452449951226166E-2</v>
      </c>
      <c r="R168">
        <f t="shared" si="34"/>
        <v>1.0438040521731147</v>
      </c>
      <c r="S168">
        <f t="shared" si="35"/>
        <v>0.1273408239700374</v>
      </c>
      <c r="U168" s="5" t="s">
        <v>4</v>
      </c>
      <c r="V168" s="6">
        <v>43157</v>
      </c>
      <c r="W168" s="7">
        <v>5.3200000000000001E-3</v>
      </c>
      <c r="X168" s="8">
        <v>146000000</v>
      </c>
      <c r="Y168" s="3">
        <f t="shared" si="36"/>
        <v>-5.8407079646017629E-2</v>
      </c>
      <c r="Z168" s="4">
        <f t="shared" si="43"/>
        <v>18.79911717967261</v>
      </c>
      <c r="AA168">
        <f t="shared" si="44"/>
        <v>-6.0182241804796512E-2</v>
      </c>
      <c r="AB168">
        <f t="shared" si="37"/>
        <v>-5.2362819756285841</v>
      </c>
      <c r="AC168">
        <f t="shared" si="38"/>
        <v>0.8066350710900474</v>
      </c>
      <c r="AN168" s="6">
        <v>43157</v>
      </c>
      <c r="AO168">
        <v>-1.5910902322418517E-3</v>
      </c>
      <c r="AP168">
        <v>-1.7452449951226166E-2</v>
      </c>
      <c r="AQ168">
        <v>-6.0182241804796512E-2</v>
      </c>
      <c r="BS168" s="6">
        <v>43549</v>
      </c>
      <c r="BT168">
        <v>-1.2405396857487741E-2</v>
      </c>
      <c r="BU168">
        <v>-1.0167117355444313E-2</v>
      </c>
      <c r="BV168">
        <v>2.0790769669073689E-2</v>
      </c>
    </row>
    <row r="169" spans="1:74" x14ac:dyDescent="0.3">
      <c r="A169" s="5" t="s">
        <v>9</v>
      </c>
      <c r="B169" s="6">
        <v>43164</v>
      </c>
      <c r="C169" s="7">
        <v>628</v>
      </c>
      <c r="D169" s="8">
        <v>4520</v>
      </c>
      <c r="E169" s="3">
        <f t="shared" si="39"/>
        <v>0</v>
      </c>
      <c r="F169" s="4">
        <f t="shared" si="40"/>
        <v>8.4162672728262766</v>
      </c>
      <c r="G169" s="4">
        <f t="shared" si="41"/>
        <v>0</v>
      </c>
      <c r="H169" s="5">
        <f t="shared" si="30"/>
        <v>6.4425401664681985</v>
      </c>
      <c r="I169" s="9">
        <f t="shared" si="31"/>
        <v>0.9719626168224299</v>
      </c>
      <c r="J169" s="7"/>
      <c r="K169" s="5" t="s">
        <v>8</v>
      </c>
      <c r="L169" s="6">
        <v>43164</v>
      </c>
      <c r="M169" s="7">
        <v>2.86</v>
      </c>
      <c r="N169" s="8">
        <v>454000</v>
      </c>
      <c r="O169">
        <f t="shared" si="32"/>
        <v>7.0422535211267668E-3</v>
      </c>
      <c r="P169">
        <f t="shared" si="33"/>
        <v>13.025852477023484</v>
      </c>
      <c r="Q169">
        <f t="shared" si="42"/>
        <v>7.0175726586465398E-3</v>
      </c>
      <c r="R169">
        <f t="shared" si="34"/>
        <v>1.0508216248317612</v>
      </c>
      <c r="S169">
        <f t="shared" si="35"/>
        <v>0.13483146067415727</v>
      </c>
      <c r="U169" s="5" t="s">
        <v>4</v>
      </c>
      <c r="V169" s="6">
        <v>43164</v>
      </c>
      <c r="W169" s="7">
        <v>5.2399999999999999E-3</v>
      </c>
      <c r="X169" s="8">
        <v>125000000</v>
      </c>
      <c r="Y169" s="3">
        <f t="shared" si="36"/>
        <v>-1.5037593984962445E-2</v>
      </c>
      <c r="Z169" s="4">
        <f t="shared" si="43"/>
        <v>18.643824295266576</v>
      </c>
      <c r="AA169">
        <f t="shared" si="44"/>
        <v>-1.515180502060222E-2</v>
      </c>
      <c r="AB169">
        <f t="shared" si="37"/>
        <v>-5.2514337806491866</v>
      </c>
      <c r="AC169">
        <f t="shared" si="38"/>
        <v>0.79146919431279616</v>
      </c>
      <c r="AN169" s="6">
        <v>43164</v>
      </c>
      <c r="AO169">
        <v>0</v>
      </c>
      <c r="AP169">
        <v>7.0175726586465398E-3</v>
      </c>
      <c r="AQ169">
        <v>-1.515180502060222E-2</v>
      </c>
      <c r="BS169" s="6">
        <v>43556</v>
      </c>
      <c r="BT169">
        <v>1.1034594723709068E-2</v>
      </c>
      <c r="BU169">
        <v>2.0231903971585117E-2</v>
      </c>
      <c r="BV169">
        <v>4.1067819526535024E-3</v>
      </c>
    </row>
    <row r="170" spans="1:74" x14ac:dyDescent="0.3">
      <c r="A170" s="5" t="s">
        <v>9</v>
      </c>
      <c r="B170" s="6">
        <v>43171</v>
      </c>
      <c r="C170" s="7">
        <v>576</v>
      </c>
      <c r="D170" s="8">
        <v>11480</v>
      </c>
      <c r="E170" s="3">
        <f t="shared" si="39"/>
        <v>-8.2802547770700632E-2</v>
      </c>
      <c r="F170" s="4">
        <f t="shared" si="40"/>
        <v>9.3483616698735581</v>
      </c>
      <c r="G170" s="4">
        <f t="shared" si="41"/>
        <v>-8.6432505772307419E-2</v>
      </c>
      <c r="H170" s="5">
        <f t="shared" si="30"/>
        <v>6.3561076606958915</v>
      </c>
      <c r="I170" s="9">
        <f t="shared" si="31"/>
        <v>0.85046728971962615</v>
      </c>
      <c r="J170" s="7"/>
      <c r="K170" s="5" t="s">
        <v>8</v>
      </c>
      <c r="L170" s="6">
        <v>43171</v>
      </c>
      <c r="M170" s="7">
        <v>2.87</v>
      </c>
      <c r="N170" s="8">
        <v>869500</v>
      </c>
      <c r="O170">
        <f t="shared" si="32"/>
        <v>3.4965034965035776E-3</v>
      </c>
      <c r="P170">
        <f t="shared" si="33"/>
        <v>13.675673612776475</v>
      </c>
      <c r="Q170">
        <f t="shared" si="42"/>
        <v>3.4904049397685676E-3</v>
      </c>
      <c r="R170">
        <f t="shared" si="34"/>
        <v>1.0543120297715298</v>
      </c>
      <c r="S170">
        <f t="shared" si="35"/>
        <v>0.13857677902621726</v>
      </c>
      <c r="U170" s="5" t="s">
        <v>4</v>
      </c>
      <c r="V170" s="6">
        <v>43171</v>
      </c>
      <c r="W170" s="7">
        <v>5.28E-3</v>
      </c>
      <c r="X170" s="8">
        <v>107000000</v>
      </c>
      <c r="Y170" s="3">
        <f t="shared" si="36"/>
        <v>7.6335877862595625E-3</v>
      </c>
      <c r="Z170" s="4">
        <f t="shared" si="43"/>
        <v>18.48833939242618</v>
      </c>
      <c r="AA170">
        <f t="shared" si="44"/>
        <v>7.6045993852194328E-3</v>
      </c>
      <c r="AB170">
        <f t="shared" si="37"/>
        <v>-5.2438291812639672</v>
      </c>
      <c r="AC170">
        <f t="shared" si="38"/>
        <v>0.79905213270142172</v>
      </c>
      <c r="AN170" s="6">
        <v>43171</v>
      </c>
      <c r="AP170">
        <v>3.4904049397685676E-3</v>
      </c>
      <c r="AQ170">
        <v>7.6045993852194328E-3</v>
      </c>
      <c r="BS170" s="6">
        <v>43563</v>
      </c>
      <c r="BT170">
        <v>-1.3726838119721356E-3</v>
      </c>
      <c r="BU170">
        <v>1.8427169178165587E-2</v>
      </c>
      <c r="BV170">
        <v>-1.2371291802546942E-2</v>
      </c>
    </row>
    <row r="171" spans="1:74" x14ac:dyDescent="0.3">
      <c r="A171" s="5" t="s">
        <v>9</v>
      </c>
      <c r="B171" s="6">
        <v>43178</v>
      </c>
      <c r="C171" s="7">
        <v>566</v>
      </c>
      <c r="D171" s="8">
        <v>17000</v>
      </c>
      <c r="E171" s="3">
        <f t="shared" si="39"/>
        <v>-1.7361111111111112E-2</v>
      </c>
      <c r="F171" s="4">
        <f t="shared" si="40"/>
        <v>9.7409686230383539</v>
      </c>
      <c r="G171" s="4">
        <f t="shared" si="41"/>
        <v>-1.7513582492708357E-2</v>
      </c>
      <c r="H171" s="5">
        <f t="shared" si="30"/>
        <v>6.3385940782031831</v>
      </c>
      <c r="I171" s="9">
        <f t="shared" si="31"/>
        <v>0.82710280373831779</v>
      </c>
      <c r="J171" s="7"/>
      <c r="K171" s="5" t="s">
        <v>8</v>
      </c>
      <c r="L171" s="6">
        <v>43178</v>
      </c>
      <c r="M171" s="7">
        <v>2.86</v>
      </c>
      <c r="N171" s="8">
        <v>446800</v>
      </c>
      <c r="O171">
        <f t="shared" si="32"/>
        <v>-3.4843205574913694E-3</v>
      </c>
      <c r="P171">
        <f t="shared" si="33"/>
        <v>13.009866346177184</v>
      </c>
      <c r="Q171">
        <f t="shared" si="42"/>
        <v>-3.4904049397686022E-3</v>
      </c>
      <c r="R171">
        <f t="shared" si="34"/>
        <v>1.0508216248317612</v>
      </c>
      <c r="S171">
        <f t="shared" si="35"/>
        <v>0.13483146067415727</v>
      </c>
      <c r="U171" s="5" t="s">
        <v>4</v>
      </c>
      <c r="V171" s="6">
        <v>43178</v>
      </c>
      <c r="W171" s="7">
        <v>5.1999999999999998E-3</v>
      </c>
      <c r="X171" s="8">
        <v>171000000</v>
      </c>
      <c r="Y171" s="3">
        <f t="shared" si="36"/>
        <v>-1.5151515151515192E-2</v>
      </c>
      <c r="Z171" s="4">
        <f t="shared" si="43"/>
        <v>18.957174114466934</v>
      </c>
      <c r="AA171">
        <f t="shared" si="44"/>
        <v>-1.5267472130788421E-2</v>
      </c>
      <c r="AB171">
        <f t="shared" si="37"/>
        <v>-5.2590966533947556</v>
      </c>
      <c r="AC171">
        <f t="shared" si="38"/>
        <v>0.78388625592417061</v>
      </c>
      <c r="AN171" s="6">
        <v>43178</v>
      </c>
      <c r="AO171">
        <v>-1.7513582492708357E-2</v>
      </c>
      <c r="AP171">
        <v>-3.4904049397686022E-3</v>
      </c>
      <c r="AQ171">
        <v>-1.5267472130788421E-2</v>
      </c>
      <c r="BS171" s="6">
        <v>43577</v>
      </c>
      <c r="BT171">
        <v>-2.0086758566737344E-2</v>
      </c>
      <c r="BU171">
        <v>-5.8118354840375287E-2</v>
      </c>
      <c r="BV171">
        <v>0</v>
      </c>
    </row>
    <row r="172" spans="1:74" x14ac:dyDescent="0.3">
      <c r="A172" s="5" t="s">
        <v>9</v>
      </c>
      <c r="B172" s="6">
        <v>43185</v>
      </c>
      <c r="C172" s="7">
        <v>565</v>
      </c>
      <c r="D172" s="8">
        <v>12920</v>
      </c>
      <c r="E172" s="3">
        <f t="shared" si="39"/>
        <v>-1.7667844522968198E-3</v>
      </c>
      <c r="F172" s="4">
        <f t="shared" si="40"/>
        <v>9.4665317773365931</v>
      </c>
      <c r="G172" s="4">
        <f t="shared" si="41"/>
        <v>-1.7683470567420034E-3</v>
      </c>
      <c r="H172" s="5">
        <f t="shared" si="30"/>
        <v>6.3368257311464413</v>
      </c>
      <c r="I172" s="9">
        <f t="shared" si="31"/>
        <v>0.82476635514018692</v>
      </c>
      <c r="J172" s="7"/>
      <c r="K172" s="5" t="s">
        <v>8</v>
      </c>
      <c r="L172" s="6">
        <v>43185</v>
      </c>
      <c r="M172" s="7">
        <v>2.84</v>
      </c>
      <c r="N172" s="8">
        <v>706600</v>
      </c>
      <c r="O172">
        <f t="shared" si="32"/>
        <v>-6.9930069930069999E-3</v>
      </c>
      <c r="P172">
        <f t="shared" si="33"/>
        <v>13.468220013907182</v>
      </c>
      <c r="Q172">
        <f t="shared" si="42"/>
        <v>-7.0175726586465346E-3</v>
      </c>
      <c r="R172">
        <f t="shared" si="34"/>
        <v>1.0438040521731147</v>
      </c>
      <c r="S172">
        <f t="shared" si="35"/>
        <v>0.1273408239700374</v>
      </c>
      <c r="U172" s="5" t="s">
        <v>4</v>
      </c>
      <c r="V172" s="6">
        <v>43185</v>
      </c>
      <c r="W172" s="7">
        <v>5.2100000000000002E-3</v>
      </c>
      <c r="X172" s="8">
        <v>364000000</v>
      </c>
      <c r="Y172" s="3">
        <f t="shared" si="36"/>
        <v>1.9230769230770117E-3</v>
      </c>
      <c r="Z172" s="4">
        <f t="shared" si="43"/>
        <v>19.712664425601016</v>
      </c>
      <c r="AA172">
        <f t="shared" si="44"/>
        <v>1.9212301778938723E-3</v>
      </c>
      <c r="AB172">
        <f t="shared" si="37"/>
        <v>-5.2571754232168617</v>
      </c>
      <c r="AC172">
        <f t="shared" si="38"/>
        <v>0.78578199052132702</v>
      </c>
      <c r="AN172" s="6">
        <v>43185</v>
      </c>
      <c r="AO172">
        <v>-1.7683470567420034E-3</v>
      </c>
      <c r="AP172">
        <v>-7.0175726586465346E-3</v>
      </c>
      <c r="AQ172">
        <v>1.9212301778938723E-3</v>
      </c>
      <c r="BS172" s="6">
        <v>43584</v>
      </c>
      <c r="BT172">
        <v>0</v>
      </c>
      <c r="BU172">
        <v>8.02063604028109E-2</v>
      </c>
      <c r="BV172">
        <v>2.4794658613216274E-2</v>
      </c>
    </row>
    <row r="173" spans="1:74" x14ac:dyDescent="0.3">
      <c r="A173" s="5" t="s">
        <v>9</v>
      </c>
      <c r="B173" s="6">
        <v>43192</v>
      </c>
      <c r="C173" s="7">
        <v>528</v>
      </c>
      <c r="D173" s="8">
        <v>13890</v>
      </c>
      <c r="E173" s="3">
        <f t="shared" si="39"/>
        <v>-6.5486725663716813E-2</v>
      </c>
      <c r="F173" s="4">
        <f t="shared" si="40"/>
        <v>9.53892443574839</v>
      </c>
      <c r="G173" s="4">
        <f t="shared" si="41"/>
        <v>-6.7729447440179488E-2</v>
      </c>
      <c r="H173" s="5">
        <f t="shared" si="30"/>
        <v>6.2690962837062614</v>
      </c>
      <c r="I173" s="9">
        <f t="shared" si="31"/>
        <v>0.73831775700934577</v>
      </c>
      <c r="J173" s="7"/>
      <c r="K173" s="5" t="s">
        <v>8</v>
      </c>
      <c r="L173" s="6">
        <v>43192</v>
      </c>
      <c r="M173" s="7">
        <v>2.81</v>
      </c>
      <c r="N173" s="8">
        <v>737500</v>
      </c>
      <c r="O173">
        <f t="shared" si="32"/>
        <v>-1.0563380281690073E-2</v>
      </c>
      <c r="P173">
        <f t="shared" si="33"/>
        <v>13.511021367196111</v>
      </c>
      <c r="Q173">
        <f t="shared" si="42"/>
        <v>-1.0619568827460261E-2</v>
      </c>
      <c r="R173">
        <f t="shared" si="34"/>
        <v>1.0331844833456545</v>
      </c>
      <c r="S173">
        <f t="shared" si="35"/>
        <v>0.1161048689138577</v>
      </c>
      <c r="U173" s="5" t="s">
        <v>4</v>
      </c>
      <c r="V173" s="6">
        <v>43192</v>
      </c>
      <c r="W173" s="7">
        <v>5.47E-3</v>
      </c>
      <c r="X173" s="8">
        <v>686000000</v>
      </c>
      <c r="Y173" s="3">
        <f t="shared" si="36"/>
        <v>4.9904030710172707E-2</v>
      </c>
      <c r="Z173" s="4">
        <f t="shared" si="43"/>
        <v>20.346388185690159</v>
      </c>
      <c r="AA173">
        <f t="shared" si="44"/>
        <v>4.8698760668614338E-2</v>
      </c>
      <c r="AB173">
        <f t="shared" si="37"/>
        <v>-5.2084766625482475</v>
      </c>
      <c r="AC173">
        <f t="shared" si="38"/>
        <v>0.83507109004739333</v>
      </c>
      <c r="AN173" s="6">
        <v>43192</v>
      </c>
      <c r="AO173">
        <v>-6.7729447440179488E-2</v>
      </c>
      <c r="AP173">
        <v>-1.0619568827460261E-2</v>
      </c>
      <c r="AQ173">
        <v>4.8698760668614338E-2</v>
      </c>
      <c r="BS173" s="6">
        <v>43591</v>
      </c>
      <c r="BT173">
        <v>-5.8139698654198447E-3</v>
      </c>
      <c r="BU173">
        <v>-6.48985925010582E-2</v>
      </c>
      <c r="BV173">
        <v>-2.8987536873252187E-2</v>
      </c>
    </row>
    <row r="174" spans="1:74" x14ac:dyDescent="0.3">
      <c r="A174" s="5" t="s">
        <v>9</v>
      </c>
      <c r="B174" s="6">
        <v>43199</v>
      </c>
      <c r="C174" s="7">
        <v>500</v>
      </c>
      <c r="D174" s="8">
        <v>65460</v>
      </c>
      <c r="E174" s="3">
        <f t="shared" si="39"/>
        <v>-5.3030303030303032E-2</v>
      </c>
      <c r="F174" s="4">
        <f t="shared" si="40"/>
        <v>11.089194548055172</v>
      </c>
      <c r="G174" s="4">
        <f t="shared" si="41"/>
        <v>-5.4488185284069679E-2</v>
      </c>
      <c r="H174" s="5">
        <f t="shared" si="30"/>
        <v>6.2146080984221914</v>
      </c>
      <c r="I174" s="9">
        <f t="shared" si="31"/>
        <v>0.67289719626168221</v>
      </c>
      <c r="J174" s="7"/>
      <c r="K174" s="5" t="s">
        <v>8</v>
      </c>
      <c r="L174" s="6">
        <v>43199</v>
      </c>
      <c r="M174" s="7">
        <v>2.65</v>
      </c>
      <c r="N174" s="8">
        <v>1572700</v>
      </c>
      <c r="O174">
        <f t="shared" si="32"/>
        <v>-5.6939501779359483E-2</v>
      </c>
      <c r="P174">
        <f t="shared" si="33"/>
        <v>14.268304445478817</v>
      </c>
      <c r="Q174">
        <f t="shared" si="42"/>
        <v>-5.8624843347523596E-2</v>
      </c>
      <c r="R174">
        <f t="shared" si="34"/>
        <v>0.97455963999813078</v>
      </c>
      <c r="S174">
        <f t="shared" si="35"/>
        <v>5.6179775280898847E-2</v>
      </c>
      <c r="U174" s="5" t="s">
        <v>4</v>
      </c>
      <c r="V174" s="6">
        <v>43199</v>
      </c>
      <c r="W174" s="7">
        <v>5.1999999999999998E-3</v>
      </c>
      <c r="X174" s="8">
        <v>688000000</v>
      </c>
      <c r="Y174" s="3">
        <f t="shared" si="36"/>
        <v>-4.9360146252285242E-2</v>
      </c>
      <c r="Z174" s="4">
        <f t="shared" si="43"/>
        <v>20.349299395897617</v>
      </c>
      <c r="AA174">
        <f t="shared" si="44"/>
        <v>-5.0619990846508221E-2</v>
      </c>
      <c r="AB174">
        <f t="shared" si="37"/>
        <v>-5.2590966533947556</v>
      </c>
      <c r="AC174">
        <f t="shared" si="38"/>
        <v>0.78388625592417061</v>
      </c>
      <c r="AN174" s="6">
        <v>43199</v>
      </c>
      <c r="AO174">
        <v>-5.4488185284069679E-2</v>
      </c>
      <c r="AP174">
        <v>-5.8624843347523596E-2</v>
      </c>
      <c r="AQ174">
        <v>-5.0619990846508221E-2</v>
      </c>
      <c r="BS174" s="6">
        <v>43605</v>
      </c>
      <c r="BT174">
        <v>4.993236874820893E-2</v>
      </c>
      <c r="BU174">
        <v>7.0748594420284808E-3</v>
      </c>
      <c r="BV174">
        <v>6.3358184490857035E-3</v>
      </c>
    </row>
    <row r="175" spans="1:74" x14ac:dyDescent="0.3">
      <c r="A175" s="5" t="s">
        <v>9</v>
      </c>
      <c r="B175" s="6">
        <v>43206</v>
      </c>
      <c r="C175" s="7">
        <v>506</v>
      </c>
      <c r="D175" s="8">
        <v>44260</v>
      </c>
      <c r="E175" s="3">
        <f t="shared" si="39"/>
        <v>1.2E-2</v>
      </c>
      <c r="F175" s="4">
        <f t="shared" si="40"/>
        <v>10.697836613605041</v>
      </c>
      <c r="G175" s="4">
        <f t="shared" si="41"/>
        <v>1.1928570865273812E-2</v>
      </c>
      <c r="H175" s="5">
        <f t="shared" si="30"/>
        <v>6.2265366692874657</v>
      </c>
      <c r="I175" s="9">
        <f t="shared" si="31"/>
        <v>0.68691588785046731</v>
      </c>
      <c r="J175" s="7"/>
      <c r="K175" s="5" t="s">
        <v>8</v>
      </c>
      <c r="L175" s="6">
        <v>43206</v>
      </c>
      <c r="M175" s="7">
        <v>2.63</v>
      </c>
      <c r="N175" s="8">
        <v>259400</v>
      </c>
      <c r="O175">
        <f t="shared" si="32"/>
        <v>-7.5471698113207617E-3</v>
      </c>
      <c r="P175">
        <f t="shared" si="33"/>
        <v>12.46612655086448</v>
      </c>
      <c r="Q175">
        <f t="shared" si="42"/>
        <v>-7.5757938084576558E-3</v>
      </c>
      <c r="R175">
        <f t="shared" si="34"/>
        <v>0.96698384618967315</v>
      </c>
      <c r="S175">
        <f t="shared" si="35"/>
        <v>4.8689138576778986E-2</v>
      </c>
      <c r="U175" s="5" t="s">
        <v>4</v>
      </c>
      <c r="V175" s="6">
        <v>43206</v>
      </c>
      <c r="W175" s="7">
        <v>5.7099999999999998E-3</v>
      </c>
      <c r="X175" s="8">
        <v>347000000</v>
      </c>
      <c r="Y175" s="3">
        <f t="shared" si="36"/>
        <v>9.8076923076923089E-2</v>
      </c>
      <c r="Z175" s="4">
        <f t="shared" si="43"/>
        <v>19.664835337911132</v>
      </c>
      <c r="AA175">
        <f t="shared" si="44"/>
        <v>9.356039808053726E-2</v>
      </c>
      <c r="AB175">
        <f t="shared" si="37"/>
        <v>-5.1655362553142181</v>
      </c>
      <c r="AC175">
        <f t="shared" si="38"/>
        <v>0.88056872037914691</v>
      </c>
      <c r="AN175" s="6">
        <v>43206</v>
      </c>
      <c r="AO175">
        <v>1.1928570865273812E-2</v>
      </c>
      <c r="AP175">
        <v>-7.5757938084576558E-3</v>
      </c>
      <c r="BS175" s="6">
        <v>43612</v>
      </c>
      <c r="BT175">
        <v>-2.1539294246991122E-2</v>
      </c>
      <c r="BU175">
        <v>3.0442938371889921E-2</v>
      </c>
      <c r="BV175">
        <v>-2.1277398447284965E-2</v>
      </c>
    </row>
    <row r="176" spans="1:74" x14ac:dyDescent="0.3">
      <c r="A176" s="5" t="s">
        <v>9</v>
      </c>
      <c r="B176" s="6">
        <v>43213</v>
      </c>
      <c r="C176" s="7">
        <v>509</v>
      </c>
      <c r="D176" s="8">
        <v>30960</v>
      </c>
      <c r="E176" s="3">
        <f t="shared" si="39"/>
        <v>5.9288537549407111E-3</v>
      </c>
      <c r="F176" s="4">
        <f t="shared" si="40"/>
        <v>10.340451327703663</v>
      </c>
      <c r="G176" s="4">
        <f t="shared" si="41"/>
        <v>5.9113472630571645E-3</v>
      </c>
      <c r="H176" s="5">
        <f t="shared" si="30"/>
        <v>6.2324480165505225</v>
      </c>
      <c r="I176" s="9">
        <f t="shared" si="31"/>
        <v>0.69392523364485981</v>
      </c>
      <c r="J176" s="7"/>
      <c r="K176" s="5" t="s">
        <v>8</v>
      </c>
      <c r="L176" s="6">
        <v>43213</v>
      </c>
      <c r="M176" s="7">
        <v>2.71</v>
      </c>
      <c r="N176" s="8">
        <v>461300</v>
      </c>
      <c r="O176">
        <f t="shared" si="32"/>
        <v>3.041825095057037E-2</v>
      </c>
      <c r="P176">
        <f t="shared" si="33"/>
        <v>13.041803869545912</v>
      </c>
      <c r="Q176">
        <f t="shared" si="42"/>
        <v>2.9964788701936387E-2</v>
      </c>
      <c r="R176">
        <f t="shared" si="34"/>
        <v>0.99694863489160956</v>
      </c>
      <c r="S176">
        <f t="shared" si="35"/>
        <v>7.8651685393258411E-2</v>
      </c>
      <c r="U176" s="5" t="s">
        <v>4</v>
      </c>
      <c r="V176" s="6">
        <v>43213</v>
      </c>
      <c r="W176" s="7">
        <v>5.7000000000000002E-3</v>
      </c>
      <c r="X176" s="8">
        <v>170000000</v>
      </c>
      <c r="Y176" s="3">
        <f t="shared" si="36"/>
        <v>-1.751313485113764E-3</v>
      </c>
      <c r="Z176" s="4">
        <f t="shared" si="43"/>
        <v>18.951308995014536</v>
      </c>
      <c r="AA176">
        <f t="shared" si="44"/>
        <v>-1.7528488274143605E-3</v>
      </c>
      <c r="AB176">
        <f t="shared" si="37"/>
        <v>-5.1672891041416324</v>
      </c>
      <c r="AC176">
        <f t="shared" si="38"/>
        <v>0.87867298578199049</v>
      </c>
      <c r="AN176" s="6">
        <v>43213</v>
      </c>
      <c r="AO176">
        <v>5.9113472630571645E-3</v>
      </c>
      <c r="AP176">
        <v>2.9964788701936387E-2</v>
      </c>
      <c r="AQ176">
        <v>-1.7528488274143605E-3</v>
      </c>
      <c r="BS176" s="6">
        <v>43619</v>
      </c>
      <c r="BT176">
        <v>-3.9656266779928617E-2</v>
      </c>
      <c r="BU176">
        <v>1.7210333524810408E-2</v>
      </c>
      <c r="BV176">
        <v>-2.6145280104322131E-2</v>
      </c>
    </row>
    <row r="177" spans="1:74" x14ac:dyDescent="0.3">
      <c r="A177" s="5" t="s">
        <v>9</v>
      </c>
      <c r="B177" s="6">
        <v>43220</v>
      </c>
      <c r="C177" s="7">
        <v>512</v>
      </c>
      <c r="D177" s="8">
        <v>8620</v>
      </c>
      <c r="E177" s="3">
        <f t="shared" si="39"/>
        <v>5.893909626719057E-3</v>
      </c>
      <c r="F177" s="4">
        <f t="shared" si="40"/>
        <v>9.0618403636577387</v>
      </c>
      <c r="G177" s="4">
        <f t="shared" si="41"/>
        <v>5.8766084889849707E-3</v>
      </c>
      <c r="H177" s="5">
        <f t="shared" si="30"/>
        <v>6.2383246250395077</v>
      </c>
      <c r="I177" s="9">
        <f t="shared" si="31"/>
        <v>0.7009345794392523</v>
      </c>
      <c r="J177" s="7"/>
      <c r="K177" s="5" t="s">
        <v>8</v>
      </c>
      <c r="L177" s="6">
        <v>43220</v>
      </c>
      <c r="M177" s="7">
        <v>2.75</v>
      </c>
      <c r="N177" s="8">
        <v>151500</v>
      </c>
      <c r="O177">
        <f t="shared" si="32"/>
        <v>1.4760147601476028E-2</v>
      </c>
      <c r="P177">
        <f t="shared" si="33"/>
        <v>11.928340903931561</v>
      </c>
      <c r="Q177">
        <f t="shared" si="42"/>
        <v>1.4652276786870415E-2</v>
      </c>
      <c r="R177">
        <f t="shared" si="34"/>
        <v>1.0116009116784799</v>
      </c>
      <c r="S177">
        <f t="shared" si="35"/>
        <v>9.3632958801498134E-2</v>
      </c>
      <c r="U177" s="5" t="s">
        <v>4</v>
      </c>
      <c r="V177" s="6">
        <v>43220</v>
      </c>
      <c r="W177" s="7">
        <v>5.7000000000000002E-3</v>
      </c>
      <c r="X177" s="8">
        <v>83000000</v>
      </c>
      <c r="Y177" s="3">
        <f t="shared" si="36"/>
        <v>0</v>
      </c>
      <c r="Z177" s="4">
        <f t="shared" si="43"/>
        <v>18.234351165760874</v>
      </c>
      <c r="AA177">
        <f t="shared" si="44"/>
        <v>0</v>
      </c>
      <c r="AB177">
        <f t="shared" si="37"/>
        <v>-5.1672891041416324</v>
      </c>
      <c r="AC177">
        <f t="shared" si="38"/>
        <v>0.87867298578199049</v>
      </c>
      <c r="AN177" s="6">
        <v>43220</v>
      </c>
      <c r="AO177">
        <v>5.8766084889849707E-3</v>
      </c>
      <c r="AP177">
        <v>1.4652276786870415E-2</v>
      </c>
      <c r="AQ177">
        <v>0</v>
      </c>
      <c r="BS177" s="6">
        <v>43626</v>
      </c>
      <c r="BT177">
        <v>8.0580613297624414E-3</v>
      </c>
      <c r="BU177">
        <v>3.3556783528842768E-2</v>
      </c>
      <c r="BV177">
        <v>-2.2099456508029554E-3</v>
      </c>
    </row>
    <row r="178" spans="1:74" x14ac:dyDescent="0.3">
      <c r="A178" s="5" t="s">
        <v>9</v>
      </c>
      <c r="B178" s="6">
        <v>43227</v>
      </c>
      <c r="C178" s="7">
        <v>501</v>
      </c>
      <c r="D178" s="8">
        <v>7300</v>
      </c>
      <c r="E178" s="3">
        <f t="shared" si="39"/>
        <v>-2.1484375E-2</v>
      </c>
      <c r="F178" s="4">
        <f t="shared" si="40"/>
        <v>8.8956296271364828</v>
      </c>
      <c r="G178" s="4">
        <f t="shared" si="41"/>
        <v>-2.1718523954642986E-2</v>
      </c>
      <c r="H178" s="5">
        <f t="shared" si="30"/>
        <v>6.2166061010848646</v>
      </c>
      <c r="I178" s="9">
        <f t="shared" si="31"/>
        <v>0.67523364485981308</v>
      </c>
      <c r="J178" s="7"/>
      <c r="K178" s="5" t="s">
        <v>8</v>
      </c>
      <c r="L178" s="6">
        <v>43227</v>
      </c>
      <c r="M178" s="7">
        <v>2.75</v>
      </c>
      <c r="N178" s="8">
        <v>192000</v>
      </c>
      <c r="O178">
        <f t="shared" si="32"/>
        <v>0</v>
      </c>
      <c r="P178">
        <f t="shared" si="33"/>
        <v>12.165250651009918</v>
      </c>
      <c r="Q178">
        <f t="shared" si="42"/>
        <v>0</v>
      </c>
      <c r="R178">
        <f t="shared" si="34"/>
        <v>1.0116009116784799</v>
      </c>
      <c r="S178">
        <f t="shared" si="35"/>
        <v>9.3632958801498134E-2</v>
      </c>
      <c r="U178" s="5" t="s">
        <v>4</v>
      </c>
      <c r="V178" s="6">
        <v>43227</v>
      </c>
      <c r="W178" s="7">
        <v>5.79E-3</v>
      </c>
      <c r="X178" s="8">
        <v>58000000</v>
      </c>
      <c r="Y178" s="3">
        <f t="shared" si="36"/>
        <v>1.5789473684210492E-2</v>
      </c>
      <c r="Z178" s="4">
        <f t="shared" si="43"/>
        <v>17.875953568510692</v>
      </c>
      <c r="AA178">
        <f t="shared" si="44"/>
        <v>1.5666116744399456E-2</v>
      </c>
      <c r="AB178">
        <f t="shared" si="37"/>
        <v>-5.151622987397233</v>
      </c>
      <c r="AC178">
        <f t="shared" si="38"/>
        <v>0.89573459715639803</v>
      </c>
      <c r="AN178" s="6">
        <v>43227</v>
      </c>
      <c r="AO178">
        <v>-2.1718523954642986E-2</v>
      </c>
      <c r="AP178">
        <v>0</v>
      </c>
      <c r="AQ178">
        <v>1.5666116744399456E-2</v>
      </c>
      <c r="BS178" s="6">
        <v>43633</v>
      </c>
      <c r="BT178">
        <v>-4.8270407483158679E-3</v>
      </c>
      <c r="BU178">
        <v>-8.5363310222863354E-3</v>
      </c>
      <c r="BV178">
        <v>-1.1123585218662316E-2</v>
      </c>
    </row>
    <row r="179" spans="1:74" x14ac:dyDescent="0.3">
      <c r="A179" s="5" t="s">
        <v>9</v>
      </c>
      <c r="B179" s="6">
        <v>43234</v>
      </c>
      <c r="C179" s="7">
        <v>492</v>
      </c>
      <c r="D179" s="8">
        <v>47110</v>
      </c>
      <c r="E179" s="3">
        <f t="shared" si="39"/>
        <v>-1.7964071856287425E-2</v>
      </c>
      <c r="F179" s="4">
        <f t="shared" si="40"/>
        <v>10.760240571694087</v>
      </c>
      <c r="G179" s="4">
        <f t="shared" si="41"/>
        <v>-1.8127384592556715E-2</v>
      </c>
      <c r="H179" s="5">
        <f t="shared" si="30"/>
        <v>6.1984787164923079</v>
      </c>
      <c r="I179" s="9">
        <f t="shared" si="31"/>
        <v>0.65420560747663548</v>
      </c>
      <c r="J179" s="7"/>
      <c r="K179" s="5" t="s">
        <v>8</v>
      </c>
      <c r="L179" s="6">
        <v>43234</v>
      </c>
      <c r="M179" s="7">
        <v>2.72</v>
      </c>
      <c r="N179" s="8">
        <v>189900</v>
      </c>
      <c r="O179">
        <f t="shared" si="32"/>
        <v>-1.0909090909090839E-2</v>
      </c>
      <c r="P179">
        <f t="shared" si="33"/>
        <v>12.154252896800378</v>
      </c>
      <c r="Q179">
        <f t="shared" si="42"/>
        <v>-1.0969031370573933E-2</v>
      </c>
      <c r="R179">
        <f t="shared" si="34"/>
        <v>1.000631880307906</v>
      </c>
      <c r="S179">
        <f t="shared" si="35"/>
        <v>8.2397003745318428E-2</v>
      </c>
      <c r="U179" s="5" t="s">
        <v>4</v>
      </c>
      <c r="V179" s="6">
        <v>43234</v>
      </c>
      <c r="W179" s="7">
        <v>5.7099999999999998E-3</v>
      </c>
      <c r="X179" s="8">
        <v>478000000</v>
      </c>
      <c r="Y179" s="3">
        <f t="shared" si="36"/>
        <v>-1.3816925734024215E-2</v>
      </c>
      <c r="Z179" s="4">
        <f t="shared" si="43"/>
        <v>19.98512129045573</v>
      </c>
      <c r="AA179">
        <f t="shared" si="44"/>
        <v>-1.3913267916985115E-2</v>
      </c>
      <c r="AB179">
        <f t="shared" si="37"/>
        <v>-5.1655362553142181</v>
      </c>
      <c r="AC179">
        <f t="shared" si="38"/>
        <v>0.88056872037914691</v>
      </c>
      <c r="AN179" s="6">
        <v>43234</v>
      </c>
      <c r="AO179">
        <v>-1.8127384592556715E-2</v>
      </c>
      <c r="AP179">
        <v>-1.0969031370573933E-2</v>
      </c>
      <c r="AQ179">
        <v>-1.3913267916985115E-2</v>
      </c>
      <c r="BS179" s="6">
        <v>43640</v>
      </c>
      <c r="BT179">
        <v>2.3905520853554386E-2</v>
      </c>
      <c r="BU179">
        <v>1.451840269983377E-2</v>
      </c>
      <c r="BV179">
        <v>-8.9888245684332183E-3</v>
      </c>
    </row>
    <row r="180" spans="1:74" x14ac:dyDescent="0.3">
      <c r="A180" s="5" t="s">
        <v>9</v>
      </c>
      <c r="B180" s="6">
        <v>43241</v>
      </c>
      <c r="C180" s="7">
        <v>468</v>
      </c>
      <c r="D180" s="8">
        <v>21340</v>
      </c>
      <c r="E180" s="3">
        <f t="shared" si="39"/>
        <v>-4.878048780487805E-2</v>
      </c>
      <c r="F180" s="4">
        <f t="shared" si="40"/>
        <v>9.9683385248557439</v>
      </c>
      <c r="G180" s="4">
        <f t="shared" si="41"/>
        <v>-5.0010420574661422E-2</v>
      </c>
      <c r="H180" s="5">
        <f t="shared" si="30"/>
        <v>6.1484682959176471</v>
      </c>
      <c r="I180" s="9">
        <f t="shared" si="31"/>
        <v>0.59813084112149528</v>
      </c>
      <c r="J180" s="7"/>
      <c r="K180" s="5" t="s">
        <v>8</v>
      </c>
      <c r="L180" s="6">
        <v>43241</v>
      </c>
      <c r="M180" s="7">
        <v>2.71</v>
      </c>
      <c r="N180" s="8">
        <v>368600</v>
      </c>
      <c r="O180">
        <f t="shared" si="32"/>
        <v>-3.6764705882353786E-3</v>
      </c>
      <c r="P180">
        <f t="shared" si="33"/>
        <v>12.81746732421786</v>
      </c>
      <c r="Q180">
        <f t="shared" si="42"/>
        <v>-3.6832454162965163E-3</v>
      </c>
      <c r="R180">
        <f t="shared" si="34"/>
        <v>0.99694863489160956</v>
      </c>
      <c r="S180">
        <f t="shared" si="35"/>
        <v>7.8651685393258411E-2</v>
      </c>
      <c r="U180" s="5" t="s">
        <v>4</v>
      </c>
      <c r="V180" s="6">
        <v>43241</v>
      </c>
      <c r="W180" s="7">
        <v>5.5799999999999999E-3</v>
      </c>
      <c r="X180" s="8">
        <v>181000000</v>
      </c>
      <c r="Y180" s="3">
        <f t="shared" si="36"/>
        <v>-2.2767075306479846E-2</v>
      </c>
      <c r="Z180" s="4">
        <f t="shared" si="43"/>
        <v>19.014007589230101</v>
      </c>
      <c r="AA180">
        <f t="shared" si="44"/>
        <v>-2.3030247274699229E-2</v>
      </c>
      <c r="AB180">
        <f t="shared" si="37"/>
        <v>-5.1885665025889178</v>
      </c>
      <c r="AC180">
        <f t="shared" si="38"/>
        <v>0.8559241706161137</v>
      </c>
      <c r="AN180" s="6">
        <v>43241</v>
      </c>
      <c r="AO180">
        <v>-5.0010420574661422E-2</v>
      </c>
      <c r="AP180">
        <v>-3.6832454162965163E-3</v>
      </c>
      <c r="AQ180">
        <v>-2.3030247274699229E-2</v>
      </c>
      <c r="BS180" s="6">
        <v>43647</v>
      </c>
      <c r="BT180">
        <v>-7.9051795071132611E-3</v>
      </c>
      <c r="BU180">
        <v>-7.4831978038145093E-3</v>
      </c>
      <c r="BV180">
        <v>1.7897569457542666E-2</v>
      </c>
    </row>
    <row r="181" spans="1:74" x14ac:dyDescent="0.3">
      <c r="A181" s="5" t="s">
        <v>9</v>
      </c>
      <c r="B181" s="6">
        <v>43248</v>
      </c>
      <c r="C181" s="7">
        <v>462</v>
      </c>
      <c r="D181" s="8">
        <v>27950</v>
      </c>
      <c r="E181" s="3">
        <f t="shared" si="39"/>
        <v>-1.282051282051282E-2</v>
      </c>
      <c r="F181" s="4">
        <f t="shared" si="40"/>
        <v>10.238172478583245</v>
      </c>
      <c r="G181" s="4">
        <f t="shared" si="41"/>
        <v>-1.2903404835907841E-2</v>
      </c>
      <c r="H181" s="5">
        <f t="shared" si="30"/>
        <v>6.1355648910817386</v>
      </c>
      <c r="I181" s="9">
        <f t="shared" si="31"/>
        <v>0.58411214953271029</v>
      </c>
      <c r="J181" s="7"/>
      <c r="K181" s="5" t="s">
        <v>8</v>
      </c>
      <c r="L181" s="6">
        <v>43248</v>
      </c>
      <c r="M181" s="7">
        <v>2.7</v>
      </c>
      <c r="N181" s="8">
        <v>219900</v>
      </c>
      <c r="O181">
        <f t="shared" si="32"/>
        <v>-3.6900369003689251E-3</v>
      </c>
      <c r="P181">
        <f t="shared" si="33"/>
        <v>12.300928176542852</v>
      </c>
      <c r="Q181">
        <f t="shared" si="42"/>
        <v>-3.6968618813260916E-3</v>
      </c>
      <c r="R181">
        <f t="shared" si="34"/>
        <v>0.99325177301028345</v>
      </c>
      <c r="S181">
        <f t="shared" si="35"/>
        <v>7.4906367041198574E-2</v>
      </c>
      <c r="U181" s="5" t="s">
        <v>4</v>
      </c>
      <c r="V181" s="6">
        <v>43248</v>
      </c>
      <c r="W181" s="7">
        <v>5.4900000000000001E-3</v>
      </c>
      <c r="X181" s="8">
        <v>193000000</v>
      </c>
      <c r="Y181" s="3">
        <f t="shared" si="36"/>
        <v>-1.6129032258064481E-2</v>
      </c>
      <c r="Z181" s="4">
        <f t="shared" si="43"/>
        <v>19.078200746869161</v>
      </c>
      <c r="AA181">
        <f t="shared" si="44"/>
        <v>-1.6260520871780291E-2</v>
      </c>
      <c r="AB181">
        <f t="shared" si="37"/>
        <v>-5.2048270234606981</v>
      </c>
      <c r="AC181">
        <f t="shared" si="38"/>
        <v>0.83886255924170616</v>
      </c>
      <c r="AN181" s="6">
        <v>43248</v>
      </c>
      <c r="AO181">
        <v>-1.2903404835907841E-2</v>
      </c>
      <c r="AP181">
        <v>-3.6968618813260916E-3</v>
      </c>
      <c r="AQ181">
        <v>-1.6260520871780291E-2</v>
      </c>
      <c r="BS181" s="6">
        <v>43654</v>
      </c>
      <c r="BT181">
        <v>3.1695747612790395E-3</v>
      </c>
      <c r="BU181">
        <v>-4.0140545618430647E-3</v>
      </c>
      <c r="BV181">
        <v>-8.9087448891095548E-3</v>
      </c>
    </row>
    <row r="182" spans="1:74" x14ac:dyDescent="0.3">
      <c r="A182" s="5" t="s">
        <v>9</v>
      </c>
      <c r="B182" s="6">
        <v>43255</v>
      </c>
      <c r="C182" s="7">
        <v>474</v>
      </c>
      <c r="D182" s="8">
        <v>70550</v>
      </c>
      <c r="E182" s="3">
        <f t="shared" si="39"/>
        <v>2.5974025974025976E-2</v>
      </c>
      <c r="F182" s="4">
        <f t="shared" si="40"/>
        <v>11.16407695728096</v>
      </c>
      <c r="G182" s="4">
        <f t="shared" si="41"/>
        <v>2.5642430613337652E-2</v>
      </c>
      <c r="H182" s="5">
        <f t="shared" si="30"/>
        <v>6.1612073216950769</v>
      </c>
      <c r="I182" s="9">
        <f t="shared" si="31"/>
        <v>0.61214953271028039</v>
      </c>
      <c r="J182" s="7"/>
      <c r="K182" s="5" t="s">
        <v>8</v>
      </c>
      <c r="L182" s="6">
        <v>43255</v>
      </c>
      <c r="M182" s="7">
        <v>2.67</v>
      </c>
      <c r="N182" s="8">
        <v>327200</v>
      </c>
      <c r="O182">
        <f t="shared" si="32"/>
        <v>-1.1111111111111202E-2</v>
      </c>
      <c r="P182">
        <f t="shared" si="33"/>
        <v>12.698326883710729</v>
      </c>
      <c r="Q182">
        <f t="shared" si="42"/>
        <v>-1.1173300598125302E-2</v>
      </c>
      <c r="R182">
        <f t="shared" si="34"/>
        <v>0.98207847241215818</v>
      </c>
      <c r="S182">
        <f t="shared" si="35"/>
        <v>6.3670411985018702E-2</v>
      </c>
      <c r="U182" s="5" t="s">
        <v>4</v>
      </c>
      <c r="V182" s="6">
        <v>43255</v>
      </c>
      <c r="W182" s="7">
        <v>5.3899999999999998E-3</v>
      </c>
      <c r="X182" s="8">
        <v>105000000</v>
      </c>
      <c r="Y182" s="3">
        <f t="shared" si="36"/>
        <v>-1.821493624772318E-2</v>
      </c>
      <c r="Z182" s="4">
        <f t="shared" si="43"/>
        <v>18.469470908121796</v>
      </c>
      <c r="AA182">
        <f t="shared" si="44"/>
        <v>-1.8382870600533535E-2</v>
      </c>
      <c r="AB182">
        <f t="shared" si="37"/>
        <v>-5.223209894061231</v>
      </c>
      <c r="AC182">
        <f t="shared" si="38"/>
        <v>0.8199052132701421</v>
      </c>
      <c r="AN182" s="6">
        <v>43255</v>
      </c>
      <c r="AO182">
        <v>2.5642430613337652E-2</v>
      </c>
      <c r="AP182">
        <v>-1.1173300598125302E-2</v>
      </c>
      <c r="AQ182">
        <v>-1.8382870600533535E-2</v>
      </c>
      <c r="BS182" s="6">
        <v>43661</v>
      </c>
      <c r="BT182">
        <v>4.7356047458342503E-3</v>
      </c>
      <c r="BU182">
        <v>2.0896282726412412E-2</v>
      </c>
      <c r="BV182">
        <v>1.773882433738163E-2</v>
      </c>
    </row>
    <row r="183" spans="1:74" x14ac:dyDescent="0.3">
      <c r="A183" s="5" t="s">
        <v>9</v>
      </c>
      <c r="B183" s="6">
        <v>43262</v>
      </c>
      <c r="C183" s="7">
        <v>495</v>
      </c>
      <c r="D183" s="8">
        <v>22860</v>
      </c>
      <c r="E183" s="3">
        <f t="shared" si="39"/>
        <v>4.4303797468354431E-2</v>
      </c>
      <c r="F183" s="4">
        <f t="shared" si="40"/>
        <v>10.037143937348802</v>
      </c>
      <c r="G183" s="4">
        <f t="shared" si="41"/>
        <v>4.3350440873613817E-2</v>
      </c>
      <c r="H183" s="5">
        <f t="shared" si="30"/>
        <v>6.2045577625686903</v>
      </c>
      <c r="I183" s="9">
        <f t="shared" si="31"/>
        <v>0.66121495327102808</v>
      </c>
      <c r="J183" s="7"/>
      <c r="K183" s="5" t="s">
        <v>8</v>
      </c>
      <c r="L183" s="6">
        <v>43262</v>
      </c>
      <c r="M183" s="7">
        <v>2.66</v>
      </c>
      <c r="N183" s="8">
        <v>88700</v>
      </c>
      <c r="O183">
        <f t="shared" si="32"/>
        <v>-3.7453183520598453E-3</v>
      </c>
      <c r="P183">
        <f t="shared" si="33"/>
        <v>11.393015168297671</v>
      </c>
      <c r="Q183">
        <f t="shared" si="42"/>
        <v>-3.7523496185503527E-3</v>
      </c>
      <c r="R183">
        <f t="shared" si="34"/>
        <v>0.97832612279360776</v>
      </c>
      <c r="S183">
        <f t="shared" si="35"/>
        <v>5.9925093632958858E-2</v>
      </c>
      <c r="U183" s="5" t="s">
        <v>4</v>
      </c>
      <c r="V183" s="6">
        <v>43262</v>
      </c>
      <c r="W183" s="7">
        <v>5.1999999999999998E-3</v>
      </c>
      <c r="X183" s="8">
        <v>350000000</v>
      </c>
      <c r="Y183" s="3">
        <f t="shared" si="36"/>
        <v>-3.5250463821892404E-2</v>
      </c>
      <c r="Z183" s="4">
        <f t="shared" si="43"/>
        <v>19.673443712447732</v>
      </c>
      <c r="AA183">
        <f t="shared" si="44"/>
        <v>-3.5886759333524178E-2</v>
      </c>
      <c r="AB183">
        <f t="shared" si="37"/>
        <v>-5.2590966533947556</v>
      </c>
      <c r="AC183">
        <f t="shared" si="38"/>
        <v>0.78388625592417061</v>
      </c>
      <c r="AN183" s="6">
        <v>43262</v>
      </c>
      <c r="AO183">
        <v>4.3350440873613817E-2</v>
      </c>
      <c r="AP183">
        <v>-3.7523496185503527E-3</v>
      </c>
      <c r="AQ183">
        <v>-3.5886759333524178E-2</v>
      </c>
      <c r="BS183" s="6">
        <v>43668</v>
      </c>
      <c r="BT183">
        <v>-1.5873349156290122E-2</v>
      </c>
      <c r="BU183">
        <v>-1.7383104708975423E-2</v>
      </c>
      <c r="BV183">
        <v>0</v>
      </c>
    </row>
    <row r="184" spans="1:74" x14ac:dyDescent="0.3">
      <c r="A184" s="5" t="s">
        <v>9</v>
      </c>
      <c r="B184" s="6">
        <v>43269</v>
      </c>
      <c r="C184" s="7">
        <v>530</v>
      </c>
      <c r="D184" s="8">
        <v>59970</v>
      </c>
      <c r="E184" s="3">
        <f t="shared" si="39"/>
        <v>7.0707070707070704E-2</v>
      </c>
      <c r="F184" s="4">
        <f t="shared" si="40"/>
        <v>11.001599716162556</v>
      </c>
      <c r="G184" s="4">
        <f t="shared" si="41"/>
        <v>6.8319243977477226E-2</v>
      </c>
      <c r="H184" s="5">
        <f t="shared" si="30"/>
        <v>6.2728770065461674</v>
      </c>
      <c r="I184" s="9">
        <f t="shared" si="31"/>
        <v>0.7429906542056075</v>
      </c>
      <c r="J184" s="7"/>
      <c r="K184" s="5" t="s">
        <v>8</v>
      </c>
      <c r="L184" s="6">
        <v>43269</v>
      </c>
      <c r="M184" s="7">
        <v>2.66</v>
      </c>
      <c r="N184" s="8">
        <v>177300</v>
      </c>
      <c r="O184">
        <f t="shared" si="32"/>
        <v>0</v>
      </c>
      <c r="P184">
        <f t="shared" si="33"/>
        <v>12.085598492062299</v>
      </c>
      <c r="Q184">
        <f t="shared" si="42"/>
        <v>0</v>
      </c>
      <c r="R184">
        <f t="shared" si="34"/>
        <v>0.97832612279360776</v>
      </c>
      <c r="S184">
        <f t="shared" si="35"/>
        <v>5.9925093632958858E-2</v>
      </c>
      <c r="U184" s="5" t="s">
        <v>4</v>
      </c>
      <c r="V184" s="6">
        <v>43269</v>
      </c>
      <c r="W184" s="7">
        <v>5.1999999999999998E-3</v>
      </c>
      <c r="X184" s="8">
        <v>690000000</v>
      </c>
      <c r="Y184" s="3">
        <f t="shared" si="36"/>
        <v>0</v>
      </c>
      <c r="Z184" s="4">
        <f t="shared" si="43"/>
        <v>20.352202155555577</v>
      </c>
      <c r="AA184">
        <f t="shared" si="44"/>
        <v>0</v>
      </c>
      <c r="AB184">
        <f t="shared" si="37"/>
        <v>-5.2590966533947556</v>
      </c>
      <c r="AC184">
        <f t="shared" si="38"/>
        <v>0.78388625592417061</v>
      </c>
      <c r="AN184" s="6">
        <v>43269</v>
      </c>
      <c r="AO184">
        <v>6.8319243977477226E-2</v>
      </c>
      <c r="AP184">
        <v>0</v>
      </c>
      <c r="AQ184">
        <v>0</v>
      </c>
      <c r="BS184" s="6">
        <v>43675</v>
      </c>
      <c r="BT184">
        <v>-6.4205678029226948E-3</v>
      </c>
      <c r="BU184">
        <v>9.9701723198498508E-3</v>
      </c>
      <c r="BV184">
        <v>-1.5504186535965424E-2</v>
      </c>
    </row>
    <row r="185" spans="1:74" x14ac:dyDescent="0.3">
      <c r="A185" s="5" t="s">
        <v>9</v>
      </c>
      <c r="B185" s="6">
        <v>43276</v>
      </c>
      <c r="C185" s="7">
        <v>517</v>
      </c>
      <c r="D185" s="8">
        <v>191030</v>
      </c>
      <c r="E185" s="3">
        <f t="shared" si="39"/>
        <v>-2.4528301886792454E-2</v>
      </c>
      <c r="F185" s="4">
        <f t="shared" si="40"/>
        <v>12.160185762757697</v>
      </c>
      <c r="G185" s="4">
        <f t="shared" si="41"/>
        <v>-2.483413203773838E-2</v>
      </c>
      <c r="H185" s="5">
        <f t="shared" si="30"/>
        <v>6.2480428745084291</v>
      </c>
      <c r="I185" s="9">
        <f t="shared" si="31"/>
        <v>0.71261682242990654</v>
      </c>
      <c r="J185" s="7"/>
      <c r="K185" s="5" t="s">
        <v>8</v>
      </c>
      <c r="L185" s="6">
        <v>43276</v>
      </c>
      <c r="M185" s="7">
        <v>2.94</v>
      </c>
      <c r="N185" s="8">
        <v>1377800</v>
      </c>
      <c r="O185">
        <f t="shared" si="32"/>
        <v>0.10526315789473677</v>
      </c>
      <c r="P185">
        <f t="shared" si="33"/>
        <v>14.135998582141232</v>
      </c>
      <c r="Q185">
        <f t="shared" si="42"/>
        <v>0.10008345855698243</v>
      </c>
      <c r="R185">
        <f t="shared" si="34"/>
        <v>1.0784095813505903</v>
      </c>
      <c r="S185">
        <f t="shared" si="35"/>
        <v>0.16479400749063669</v>
      </c>
      <c r="U185" s="5" t="s">
        <v>4</v>
      </c>
      <c r="V185" s="6">
        <v>43276</v>
      </c>
      <c r="W185" s="7">
        <v>5.3E-3</v>
      </c>
      <c r="X185" s="8">
        <v>429000000</v>
      </c>
      <c r="Y185" s="3">
        <f t="shared" si="36"/>
        <v>1.923076923076928E-2</v>
      </c>
      <c r="Z185" s="4">
        <f t="shared" si="43"/>
        <v>19.87696747689229</v>
      </c>
      <c r="AA185">
        <f t="shared" si="44"/>
        <v>1.904819497069463E-2</v>
      </c>
      <c r="AB185">
        <f t="shared" si="37"/>
        <v>-5.2400484584240612</v>
      </c>
      <c r="AC185">
        <f t="shared" si="38"/>
        <v>0.80284360189573456</v>
      </c>
      <c r="AN185" s="6">
        <v>43276</v>
      </c>
      <c r="AO185">
        <v>-2.483413203773838E-2</v>
      </c>
      <c r="AQ185">
        <v>1.904819497069463E-2</v>
      </c>
      <c r="BS185" s="6">
        <v>43682</v>
      </c>
      <c r="BT185">
        <v>-3.2258092488826771E-3</v>
      </c>
      <c r="BU185">
        <v>-9.9255591275173899E-4</v>
      </c>
      <c r="BV185">
        <v>-2.944720132630102E-2</v>
      </c>
    </row>
    <row r="186" spans="1:74" x14ac:dyDescent="0.3">
      <c r="A186" s="5" t="s">
        <v>9</v>
      </c>
      <c r="B186" s="6">
        <v>43283</v>
      </c>
      <c r="C186" s="7">
        <v>500</v>
      </c>
      <c r="D186" s="8">
        <v>11340</v>
      </c>
      <c r="E186" s="3">
        <f t="shared" si="39"/>
        <v>-3.2882011605415859E-2</v>
      </c>
      <c r="F186" s="4">
        <f t="shared" si="40"/>
        <v>9.3360915772817439</v>
      </c>
      <c r="G186" s="4">
        <f t="shared" si="41"/>
        <v>-3.3434776086237343E-2</v>
      </c>
      <c r="H186" s="5">
        <f t="shared" si="30"/>
        <v>6.2146080984221914</v>
      </c>
      <c r="I186" s="9">
        <f t="shared" si="31"/>
        <v>0.67289719626168221</v>
      </c>
      <c r="J186" s="7"/>
      <c r="K186" s="5" t="s">
        <v>8</v>
      </c>
      <c r="L186" s="6">
        <v>43283</v>
      </c>
      <c r="M186" s="7">
        <v>2.84</v>
      </c>
      <c r="N186" s="8">
        <v>1485500</v>
      </c>
      <c r="O186">
        <f t="shared" si="32"/>
        <v>-3.4013605442176902E-2</v>
      </c>
      <c r="P186">
        <f t="shared" si="33"/>
        <v>14.211261973884799</v>
      </c>
      <c r="Q186">
        <f t="shared" si="42"/>
        <v>-3.4605529177475607E-2</v>
      </c>
      <c r="R186">
        <f t="shared" si="34"/>
        <v>1.0438040521731147</v>
      </c>
      <c r="S186">
        <f t="shared" si="35"/>
        <v>0.1273408239700374</v>
      </c>
      <c r="U186" s="5" t="s">
        <v>4</v>
      </c>
      <c r="V186" s="6">
        <v>43283</v>
      </c>
      <c r="W186" s="7">
        <v>5.2900000000000004E-3</v>
      </c>
      <c r="X186" s="8">
        <v>182000000</v>
      </c>
      <c r="Y186" s="3">
        <f t="shared" si="36"/>
        <v>-1.8867924528301117E-3</v>
      </c>
      <c r="Z186" s="4">
        <f t="shared" si="43"/>
        <v>19.019517245041069</v>
      </c>
      <c r="AA186">
        <f t="shared" si="44"/>
        <v>-1.888574687868025E-3</v>
      </c>
      <c r="AB186">
        <f t="shared" si="37"/>
        <v>-5.2419370331119293</v>
      </c>
      <c r="AC186">
        <f t="shared" si="38"/>
        <v>0.80094786729857825</v>
      </c>
      <c r="AN186" s="6">
        <v>43283</v>
      </c>
      <c r="AO186">
        <v>-3.3434776086237343E-2</v>
      </c>
      <c r="AP186">
        <v>-3.4605529177475607E-2</v>
      </c>
      <c r="AQ186">
        <v>-1.888574687868025E-3</v>
      </c>
      <c r="BS186" s="6">
        <v>43689</v>
      </c>
      <c r="BT186">
        <v>-2.7847827375775038E-2</v>
      </c>
      <c r="BU186">
        <v>-1.0983635133963963E-2</v>
      </c>
      <c r="BV186">
        <v>6.8728792877620504E-3</v>
      </c>
    </row>
    <row r="187" spans="1:74" x14ac:dyDescent="0.3">
      <c r="A187" s="5" t="s">
        <v>9</v>
      </c>
      <c r="B187" s="6">
        <v>43290</v>
      </c>
      <c r="C187" s="7">
        <v>513</v>
      </c>
      <c r="D187" s="8">
        <v>5070</v>
      </c>
      <c r="E187" s="3">
        <f t="shared" si="39"/>
        <v>2.5999999999999999E-2</v>
      </c>
      <c r="F187" s="4">
        <f t="shared" si="40"/>
        <v>8.5310960965852285</v>
      </c>
      <c r="G187" s="4">
        <f t="shared" si="41"/>
        <v>2.5667746748577813E-2</v>
      </c>
      <c r="H187" s="5">
        <f t="shared" si="30"/>
        <v>6.2402758451707694</v>
      </c>
      <c r="I187" s="9">
        <f t="shared" si="31"/>
        <v>0.70327102803738317</v>
      </c>
      <c r="J187" s="7"/>
      <c r="K187" s="5" t="s">
        <v>8</v>
      </c>
      <c r="L187" s="6">
        <v>43290</v>
      </c>
      <c r="M187" s="7">
        <v>2.86</v>
      </c>
      <c r="N187" s="8">
        <v>433800</v>
      </c>
      <c r="O187">
        <f t="shared" si="32"/>
        <v>7.0422535211267668E-3</v>
      </c>
      <c r="P187">
        <f t="shared" si="33"/>
        <v>12.98033887737491</v>
      </c>
      <c r="Q187">
        <f t="shared" si="42"/>
        <v>7.0175726586465398E-3</v>
      </c>
      <c r="R187">
        <f t="shared" si="34"/>
        <v>1.0508216248317612</v>
      </c>
      <c r="S187">
        <f t="shared" si="35"/>
        <v>0.13483146067415727</v>
      </c>
      <c r="U187" s="5" t="s">
        <v>4</v>
      </c>
      <c r="V187" s="6">
        <v>43290</v>
      </c>
      <c r="W187" s="7">
        <v>5.2300000000000003E-3</v>
      </c>
      <c r="X187" s="8">
        <v>133000000</v>
      </c>
      <c r="Y187" s="3">
        <f t="shared" si="36"/>
        <v>-1.1342155009451824E-2</v>
      </c>
      <c r="Z187" s="4">
        <f t="shared" si="43"/>
        <v>18.705859686186027</v>
      </c>
      <c r="AA187">
        <f t="shared" si="44"/>
        <v>-1.1406967793376478E-2</v>
      </c>
      <c r="AB187">
        <f t="shared" si="37"/>
        <v>-5.2533440009053054</v>
      </c>
      <c r="AC187">
        <f t="shared" si="38"/>
        <v>0.78957345971563986</v>
      </c>
      <c r="AN187" s="6">
        <v>43290</v>
      </c>
      <c r="AO187">
        <v>2.5667746748577813E-2</v>
      </c>
      <c r="AP187">
        <v>7.0175726586465398E-3</v>
      </c>
      <c r="AQ187">
        <v>-1.1406967793376478E-2</v>
      </c>
      <c r="BS187" s="6">
        <v>43696</v>
      </c>
      <c r="BT187">
        <v>9.9174366573459242E-3</v>
      </c>
      <c r="BU187">
        <v>-3.5202450232526879E-3</v>
      </c>
      <c r="BV187">
        <v>-1.1481182373956367E-2</v>
      </c>
    </row>
    <row r="188" spans="1:74" x14ac:dyDescent="0.3">
      <c r="A188" s="5" t="s">
        <v>9</v>
      </c>
      <c r="B188" s="6">
        <v>43297</v>
      </c>
      <c r="C188" s="7">
        <v>504</v>
      </c>
      <c r="D188" s="8">
        <v>6400</v>
      </c>
      <c r="E188" s="3">
        <f t="shared" si="39"/>
        <v>-1.7543859649122806E-2</v>
      </c>
      <c r="F188" s="4">
        <f t="shared" si="40"/>
        <v>8.7640532693477624</v>
      </c>
      <c r="G188" s="4">
        <f t="shared" si="41"/>
        <v>-1.7699577099400975E-2</v>
      </c>
      <c r="H188" s="5">
        <f t="shared" si="30"/>
        <v>6.2225762680713688</v>
      </c>
      <c r="I188" s="9">
        <f t="shared" si="31"/>
        <v>0.68224299065420557</v>
      </c>
      <c r="J188" s="7"/>
      <c r="K188" s="5" t="s">
        <v>8</v>
      </c>
      <c r="L188" s="6">
        <v>43297</v>
      </c>
      <c r="M188" s="7">
        <v>2.99</v>
      </c>
      <c r="N188" s="8">
        <v>1755700</v>
      </c>
      <c r="O188">
        <f t="shared" si="32"/>
        <v>4.5454545454545574E-2</v>
      </c>
      <c r="P188">
        <f t="shared" si="33"/>
        <v>14.3783781957573</v>
      </c>
      <c r="Q188">
        <f t="shared" si="42"/>
        <v>4.4451762570834011E-2</v>
      </c>
      <c r="R188">
        <f t="shared" si="34"/>
        <v>1.0952733874025951</v>
      </c>
      <c r="S188">
        <f t="shared" si="35"/>
        <v>0.18352059925093642</v>
      </c>
      <c r="U188" s="5" t="s">
        <v>4</v>
      </c>
      <c r="V188" s="6">
        <v>43297</v>
      </c>
      <c r="W188" s="7">
        <v>5.1999999999999998E-3</v>
      </c>
      <c r="X188" s="8">
        <v>164000000</v>
      </c>
      <c r="Y188" s="3">
        <f t="shared" si="36"/>
        <v>-5.7361376673041127E-3</v>
      </c>
      <c r="Z188" s="4">
        <f t="shared" si="43"/>
        <v>18.915376985788473</v>
      </c>
      <c r="AA188">
        <f t="shared" si="44"/>
        <v>-5.752652489449922E-3</v>
      </c>
      <c r="AB188">
        <f t="shared" si="37"/>
        <v>-5.2590966533947556</v>
      </c>
      <c r="AC188">
        <f t="shared" si="38"/>
        <v>0.78388625592417061</v>
      </c>
      <c r="AN188" s="6">
        <v>43297</v>
      </c>
      <c r="AO188">
        <v>-1.7699577099400975E-2</v>
      </c>
      <c r="AP188">
        <v>4.4451762570834011E-2</v>
      </c>
      <c r="AQ188">
        <v>-5.752652489449922E-3</v>
      </c>
      <c r="BS188" s="6">
        <v>43703</v>
      </c>
      <c r="BT188">
        <v>-4.9464239353255741E-3</v>
      </c>
      <c r="BU188">
        <v>5.0365148382708531E-4</v>
      </c>
      <c r="BV188">
        <v>-6.9525193148816406E-3</v>
      </c>
    </row>
    <row r="189" spans="1:74" x14ac:dyDescent="0.3">
      <c r="A189" s="5" t="s">
        <v>9</v>
      </c>
      <c r="B189" s="6">
        <v>43304</v>
      </c>
      <c r="C189" s="7">
        <v>499</v>
      </c>
      <c r="D189" s="8">
        <v>3370</v>
      </c>
      <c r="E189" s="3">
        <f t="shared" si="39"/>
        <v>-9.9206349206349201E-3</v>
      </c>
      <c r="F189" s="4">
        <f t="shared" si="40"/>
        <v>8.1226680233464066</v>
      </c>
      <c r="G189" s="4">
        <f t="shared" si="41"/>
        <v>-9.970172319849915E-3</v>
      </c>
      <c r="H189" s="5">
        <f t="shared" si="30"/>
        <v>6.2126060957515188</v>
      </c>
      <c r="I189" s="9">
        <f t="shared" si="31"/>
        <v>0.67056074766355145</v>
      </c>
      <c r="J189" s="7"/>
      <c r="K189" s="5" t="s">
        <v>8</v>
      </c>
      <c r="L189" s="6">
        <v>43304</v>
      </c>
      <c r="M189" s="7">
        <v>2.92</v>
      </c>
      <c r="N189" s="8">
        <v>393700</v>
      </c>
      <c r="O189">
        <f t="shared" si="32"/>
        <v>-2.3411371237458286E-2</v>
      </c>
      <c r="P189">
        <f t="shared" si="33"/>
        <v>12.883344476931828</v>
      </c>
      <c r="Q189">
        <f t="shared" si="42"/>
        <v>-2.3689771122404776E-2</v>
      </c>
      <c r="R189">
        <f t="shared" si="34"/>
        <v>1.0715836162801904</v>
      </c>
      <c r="S189">
        <f t="shared" si="35"/>
        <v>0.15730337078651682</v>
      </c>
      <c r="U189" s="5" t="s">
        <v>4</v>
      </c>
      <c r="V189" s="6">
        <v>43304</v>
      </c>
      <c r="W189" s="7">
        <v>5.1999999999999998E-3</v>
      </c>
      <c r="X189" s="8">
        <v>392000000</v>
      </c>
      <c r="Y189" s="3">
        <f t="shared" si="36"/>
        <v>0</v>
      </c>
      <c r="Z189" s="4">
        <f t="shared" si="43"/>
        <v>19.786772397754735</v>
      </c>
      <c r="AA189">
        <f t="shared" si="44"/>
        <v>0</v>
      </c>
      <c r="AB189">
        <f t="shared" si="37"/>
        <v>-5.2590966533947556</v>
      </c>
      <c r="AC189">
        <f t="shared" si="38"/>
        <v>0.78388625592417061</v>
      </c>
      <c r="AN189" s="6">
        <v>43304</v>
      </c>
      <c r="AO189">
        <v>-9.970172319849915E-3</v>
      </c>
      <c r="AP189">
        <v>-2.3689771122404776E-2</v>
      </c>
      <c r="AQ189">
        <v>0</v>
      </c>
      <c r="BS189" s="6">
        <v>43710</v>
      </c>
      <c r="BT189">
        <v>-6.633523495633906E-3</v>
      </c>
      <c r="BU189">
        <v>3.5184756076769171E-3</v>
      </c>
      <c r="BV189">
        <v>4.6403795565023009E-3</v>
      </c>
    </row>
    <row r="190" spans="1:74" x14ac:dyDescent="0.3">
      <c r="A190" s="5" t="s">
        <v>9</v>
      </c>
      <c r="B190" s="6">
        <v>43311</v>
      </c>
      <c r="C190" s="7">
        <v>515</v>
      </c>
      <c r="D190" s="8">
        <v>4180</v>
      </c>
      <c r="E190" s="3">
        <f t="shared" si="39"/>
        <v>3.2064128256513023E-2</v>
      </c>
      <c r="F190" s="4">
        <f t="shared" si="40"/>
        <v>8.3380665255188013</v>
      </c>
      <c r="G190" s="4">
        <f t="shared" si="41"/>
        <v>3.1560804912217508E-2</v>
      </c>
      <c r="H190" s="5">
        <f t="shared" si="30"/>
        <v>6.2441669006637364</v>
      </c>
      <c r="I190" s="9">
        <f t="shared" si="31"/>
        <v>0.70794392523364491</v>
      </c>
      <c r="J190" s="7"/>
      <c r="K190" s="5" t="s">
        <v>8</v>
      </c>
      <c r="L190" s="6">
        <v>43311</v>
      </c>
      <c r="M190" s="7">
        <v>2.86</v>
      </c>
      <c r="N190" s="8">
        <v>173900</v>
      </c>
      <c r="O190">
        <f t="shared" si="32"/>
        <v>-2.0547945205479472E-2</v>
      </c>
      <c r="P190">
        <f t="shared" si="33"/>
        <v>12.066235700342375</v>
      </c>
      <c r="Q190">
        <f t="shared" si="42"/>
        <v>-2.0761991448429128E-2</v>
      </c>
      <c r="R190">
        <f t="shared" si="34"/>
        <v>1.0508216248317612</v>
      </c>
      <c r="S190">
        <f t="shared" si="35"/>
        <v>0.13483146067415727</v>
      </c>
      <c r="U190" s="5" t="s">
        <v>4</v>
      </c>
      <c r="V190" s="6">
        <v>43311</v>
      </c>
      <c r="W190" s="7">
        <v>5.3200000000000001E-3</v>
      </c>
      <c r="X190" s="8">
        <v>131000000</v>
      </c>
      <c r="Y190" s="3">
        <f t="shared" si="36"/>
        <v>2.3076923076923137E-2</v>
      </c>
      <c r="Z190" s="4">
        <f t="shared" si="43"/>
        <v>18.690707881165427</v>
      </c>
      <c r="AA190">
        <f t="shared" si="44"/>
        <v>2.2814677766171482E-2</v>
      </c>
      <c r="AB190">
        <f t="shared" si="37"/>
        <v>-5.2362819756285841</v>
      </c>
      <c r="AC190">
        <f t="shared" si="38"/>
        <v>0.8066350710900474</v>
      </c>
      <c r="AN190" s="6">
        <v>43311</v>
      </c>
      <c r="AO190">
        <v>3.1560804912217508E-2</v>
      </c>
      <c r="AP190">
        <v>-2.0761991448429128E-2</v>
      </c>
      <c r="AQ190">
        <v>2.2814677766171482E-2</v>
      </c>
      <c r="BS190" s="6">
        <v>43717</v>
      </c>
      <c r="BT190">
        <v>8.2850515341068645E-3</v>
      </c>
      <c r="BU190">
        <v>-1.3640019505682921E-2</v>
      </c>
      <c r="BV190">
        <v>3.8597299498143986E-2</v>
      </c>
    </row>
    <row r="191" spans="1:74" x14ac:dyDescent="0.3">
      <c r="A191" s="5" t="s">
        <v>9</v>
      </c>
      <c r="B191" s="6">
        <v>43318</v>
      </c>
      <c r="C191" s="7">
        <v>499</v>
      </c>
      <c r="D191" s="8">
        <v>22470</v>
      </c>
      <c r="E191" s="3">
        <f t="shared" si="39"/>
        <v>-3.1067961165048542E-2</v>
      </c>
      <c r="F191" s="4">
        <f t="shared" si="40"/>
        <v>10.019936365179374</v>
      </c>
      <c r="G191" s="4">
        <f t="shared" si="41"/>
        <v>-3.1560804912217445E-2</v>
      </c>
      <c r="H191" s="5">
        <f t="shared" si="30"/>
        <v>6.2126060957515188</v>
      </c>
      <c r="I191" s="9">
        <f t="shared" si="31"/>
        <v>0.67056074766355145</v>
      </c>
      <c r="J191" s="7"/>
      <c r="K191" s="5" t="s">
        <v>8</v>
      </c>
      <c r="L191" s="6">
        <v>43318</v>
      </c>
      <c r="M191" s="7">
        <v>2.75</v>
      </c>
      <c r="N191" s="8">
        <v>658500</v>
      </c>
      <c r="O191">
        <f t="shared" si="32"/>
        <v>-3.8461538461538422E-2</v>
      </c>
      <c r="P191">
        <f t="shared" si="33"/>
        <v>13.397719800165472</v>
      </c>
      <c r="Q191">
        <f t="shared" si="42"/>
        <v>-3.9220713153281267E-2</v>
      </c>
      <c r="R191">
        <f t="shared" si="34"/>
        <v>1.0116009116784799</v>
      </c>
      <c r="S191">
        <f t="shared" si="35"/>
        <v>9.3632958801498134E-2</v>
      </c>
      <c r="U191" s="5" t="s">
        <v>4</v>
      </c>
      <c r="V191" s="6">
        <v>43318</v>
      </c>
      <c r="W191" s="7">
        <v>5.1999999999999998E-3</v>
      </c>
      <c r="X191" s="8">
        <v>178000000</v>
      </c>
      <c r="Y191" s="3">
        <f t="shared" si="36"/>
        <v>-2.2556390977443667E-2</v>
      </c>
      <c r="Z191" s="4">
        <f t="shared" si="43"/>
        <v>18.997294108256359</v>
      </c>
      <c r="AA191">
        <f t="shared" si="44"/>
        <v>-2.2814677766171399E-2</v>
      </c>
      <c r="AB191">
        <f t="shared" si="37"/>
        <v>-5.2590966533947556</v>
      </c>
      <c r="AC191">
        <f t="shared" si="38"/>
        <v>0.78388625592417061</v>
      </c>
      <c r="AN191" s="6">
        <v>43318</v>
      </c>
      <c r="AO191">
        <v>-3.1560804912217445E-2</v>
      </c>
      <c r="AP191">
        <v>-3.9220713153281267E-2</v>
      </c>
      <c r="AQ191">
        <v>-2.2814677766171399E-2</v>
      </c>
      <c r="BS191" s="6">
        <v>43724</v>
      </c>
      <c r="BT191">
        <v>-1.4962872676712377E-2</v>
      </c>
      <c r="BU191">
        <v>-5.0877640375022115E-4</v>
      </c>
      <c r="BV191">
        <v>-8.9486055760141445E-3</v>
      </c>
    </row>
    <row r="192" spans="1:74" x14ac:dyDescent="0.3">
      <c r="A192" s="5" t="s">
        <v>9</v>
      </c>
      <c r="B192" s="6">
        <v>43325</v>
      </c>
      <c r="C192" s="7">
        <v>504</v>
      </c>
      <c r="D192" s="8">
        <v>15730</v>
      </c>
      <c r="E192" s="3">
        <f t="shared" si="39"/>
        <v>1.002004008016032E-2</v>
      </c>
      <c r="F192" s="4">
        <f t="shared" si="40"/>
        <v>9.6633249960523226</v>
      </c>
      <c r="G192" s="4">
        <f t="shared" si="41"/>
        <v>9.9701723198498508E-3</v>
      </c>
      <c r="H192" s="5">
        <f t="shared" si="30"/>
        <v>6.2225762680713688</v>
      </c>
      <c r="I192" s="9">
        <f t="shared" si="31"/>
        <v>0.68224299065420557</v>
      </c>
      <c r="J192" s="7"/>
      <c r="K192" s="5" t="s">
        <v>8</v>
      </c>
      <c r="L192" s="6">
        <v>43325</v>
      </c>
      <c r="M192" s="7">
        <v>2.73</v>
      </c>
      <c r="N192" s="8">
        <v>132400</v>
      </c>
      <c r="O192">
        <f t="shared" si="32"/>
        <v>-7.2727272727272788E-3</v>
      </c>
      <c r="P192">
        <f t="shared" si="33"/>
        <v>11.793582922485045</v>
      </c>
      <c r="Q192">
        <f t="shared" si="42"/>
        <v>-7.2993024816116079E-3</v>
      </c>
      <c r="R192">
        <f t="shared" si="34"/>
        <v>1.0043016091968684</v>
      </c>
      <c r="S192">
        <f t="shared" si="35"/>
        <v>8.6142322097378279E-2</v>
      </c>
      <c r="U192" s="5" t="s">
        <v>4</v>
      </c>
      <c r="V192" s="6">
        <v>43325</v>
      </c>
      <c r="W192" s="7">
        <v>5.4599999999999996E-3</v>
      </c>
      <c r="X192" s="8">
        <v>115000000</v>
      </c>
      <c r="Y192" s="3">
        <f t="shared" si="36"/>
        <v>4.9999999999999968E-2</v>
      </c>
      <c r="Z192" s="4">
        <f t="shared" si="43"/>
        <v>18.560442686327523</v>
      </c>
      <c r="AA192">
        <f t="shared" si="44"/>
        <v>4.8790164169432049E-2</v>
      </c>
      <c r="AB192">
        <f t="shared" si="37"/>
        <v>-5.2103064892253235</v>
      </c>
      <c r="AC192">
        <f t="shared" si="38"/>
        <v>0.83317535545023691</v>
      </c>
      <c r="AN192" s="6">
        <v>43325</v>
      </c>
      <c r="AO192">
        <v>9.9701723198498508E-3</v>
      </c>
      <c r="AP192">
        <v>-7.2993024816116079E-3</v>
      </c>
      <c r="AQ192">
        <v>4.8790164169432049E-2</v>
      </c>
      <c r="BS192" s="6">
        <v>43731</v>
      </c>
      <c r="BT192">
        <v>-1.0101095986503933E-2</v>
      </c>
      <c r="BU192">
        <v>-4.2095069167053335E-2</v>
      </c>
      <c r="BV192">
        <v>-1.1299555253933282E-2</v>
      </c>
    </row>
    <row r="193" spans="1:74" x14ac:dyDescent="0.3">
      <c r="A193" s="5" t="s">
        <v>9</v>
      </c>
      <c r="B193" s="6">
        <v>43332</v>
      </c>
      <c r="C193" s="7">
        <v>489</v>
      </c>
      <c r="D193" s="8">
        <v>7460</v>
      </c>
      <c r="E193" s="3">
        <f t="shared" si="39"/>
        <v>-2.976190476190476E-2</v>
      </c>
      <c r="F193" s="4">
        <f t="shared" si="40"/>
        <v>8.9173106931978072</v>
      </c>
      <c r="G193" s="4">
        <f t="shared" si="41"/>
        <v>-3.0213778596496595E-2</v>
      </c>
      <c r="H193" s="5">
        <f t="shared" si="30"/>
        <v>6.1923624894748723</v>
      </c>
      <c r="I193" s="9">
        <f t="shared" si="31"/>
        <v>0.64719626168224298</v>
      </c>
      <c r="J193" s="7"/>
      <c r="K193" s="5" t="s">
        <v>8</v>
      </c>
      <c r="L193" s="6">
        <v>43332</v>
      </c>
      <c r="M193" s="7">
        <v>2.72</v>
      </c>
      <c r="N193" s="8">
        <v>351000</v>
      </c>
      <c r="O193">
        <f t="shared" si="32"/>
        <v>-3.6630036630035849E-3</v>
      </c>
      <c r="P193">
        <f t="shared" si="33"/>
        <v>12.768541502448002</v>
      </c>
      <c r="Q193">
        <f t="shared" si="42"/>
        <v>-3.6697288889622902E-3</v>
      </c>
      <c r="R193">
        <f t="shared" si="34"/>
        <v>1.000631880307906</v>
      </c>
      <c r="S193">
        <f t="shared" si="35"/>
        <v>8.2397003745318428E-2</v>
      </c>
      <c r="U193" s="5" t="s">
        <v>4</v>
      </c>
      <c r="V193" s="6">
        <v>43332</v>
      </c>
      <c r="W193" s="7">
        <v>5.4999999999999997E-3</v>
      </c>
      <c r="X193" s="8">
        <v>153000000</v>
      </c>
      <c r="Y193" s="3">
        <f t="shared" si="36"/>
        <v>7.326007326007346E-3</v>
      </c>
      <c r="Z193" s="4">
        <f t="shared" si="43"/>
        <v>18.845948479356711</v>
      </c>
      <c r="AA193">
        <f t="shared" si="44"/>
        <v>7.2993024816115351E-3</v>
      </c>
      <c r="AB193">
        <f t="shared" si="37"/>
        <v>-5.2030071867437115</v>
      </c>
      <c r="AC193">
        <f t="shared" si="38"/>
        <v>0.84075829383886247</v>
      </c>
      <c r="AN193" s="6">
        <v>43332</v>
      </c>
      <c r="AO193">
        <v>-3.0213778596496595E-2</v>
      </c>
      <c r="AP193">
        <v>-3.6697288889622902E-3</v>
      </c>
      <c r="AQ193">
        <v>7.2993024816115351E-3</v>
      </c>
      <c r="BS193" s="6">
        <v>43738</v>
      </c>
      <c r="BT193">
        <v>-1.5345569674660421E-2</v>
      </c>
      <c r="BU193">
        <v>-7.3210122850456555E-2</v>
      </c>
      <c r="BV193">
        <v>-1.8349138668196541E-2</v>
      </c>
    </row>
    <row r="194" spans="1:74" x14ac:dyDescent="0.3">
      <c r="A194" s="5" t="s">
        <v>9</v>
      </c>
      <c r="B194" s="6">
        <v>43339</v>
      </c>
      <c r="C194" s="7">
        <v>473</v>
      </c>
      <c r="D194" s="8">
        <v>4250</v>
      </c>
      <c r="E194" s="3">
        <f t="shared" si="39"/>
        <v>-3.2719836400817999E-2</v>
      </c>
      <c r="F194" s="4">
        <f t="shared" si="40"/>
        <v>8.3546742619184631</v>
      </c>
      <c r="G194" s="4">
        <f t="shared" si="41"/>
        <v>-3.3267100982939057E-2</v>
      </c>
      <c r="H194" s="5">
        <f t="shared" si="30"/>
        <v>6.1590953884919326</v>
      </c>
      <c r="I194" s="9">
        <f t="shared" si="31"/>
        <v>0.60981308411214952</v>
      </c>
      <c r="J194" s="7"/>
      <c r="K194" s="5" t="s">
        <v>8</v>
      </c>
      <c r="L194" s="6">
        <v>43339</v>
      </c>
      <c r="M194" s="7">
        <v>2.74</v>
      </c>
      <c r="N194" s="8">
        <v>123200</v>
      </c>
      <c r="O194">
        <f t="shared" si="32"/>
        <v>7.3529411764705942E-3</v>
      </c>
      <c r="P194">
        <f t="shared" si="33"/>
        <v>11.721564330081556</v>
      </c>
      <c r="Q194">
        <f t="shared" si="42"/>
        <v>7.3260400920728812E-3</v>
      </c>
      <c r="R194">
        <f t="shared" si="34"/>
        <v>1.0079579203999789</v>
      </c>
      <c r="S194">
        <f t="shared" si="35"/>
        <v>8.9887640449438283E-2</v>
      </c>
      <c r="U194" s="5" t="s">
        <v>4</v>
      </c>
      <c r="V194" s="6">
        <v>43339</v>
      </c>
      <c r="W194" s="7">
        <v>6.3400000000000001E-3</v>
      </c>
      <c r="X194" s="8">
        <v>757000000</v>
      </c>
      <c r="Y194" s="3">
        <f t="shared" si="36"/>
        <v>0.15272727272727282</v>
      </c>
      <c r="Z194" s="4">
        <f t="shared" si="43"/>
        <v>20.444873811401724</v>
      </c>
      <c r="AA194">
        <f t="shared" si="44"/>
        <v>0.14213067621070941</v>
      </c>
      <c r="AB194">
        <f t="shared" si="37"/>
        <v>-5.0608765105330029</v>
      </c>
      <c r="AC194">
        <f t="shared" si="38"/>
        <v>1</v>
      </c>
      <c r="AN194" s="6">
        <v>43339</v>
      </c>
      <c r="AO194">
        <v>-3.3267100982939057E-2</v>
      </c>
      <c r="AP194">
        <v>7.3260400920728812E-3</v>
      </c>
      <c r="BS194" s="6">
        <v>43752</v>
      </c>
      <c r="BT194">
        <v>5.0977170716685798E-3</v>
      </c>
      <c r="BU194">
        <v>3.6592590747011662E-2</v>
      </c>
      <c r="BV194">
        <v>1.6147986407981939E-2</v>
      </c>
    </row>
    <row r="195" spans="1:74" x14ac:dyDescent="0.3">
      <c r="A195" s="5" t="s">
        <v>9</v>
      </c>
      <c r="B195" s="6">
        <v>43346</v>
      </c>
      <c r="C195" s="7">
        <v>466</v>
      </c>
      <c r="D195" s="8">
        <v>3670</v>
      </c>
      <c r="E195" s="3">
        <f t="shared" si="39"/>
        <v>-1.4799154334038054E-2</v>
      </c>
      <c r="F195" s="4">
        <f t="shared" si="40"/>
        <v>8.2079469410486166</v>
      </c>
      <c r="G195" s="4">
        <f t="shared" si="41"/>
        <v>-1.4909754366287038E-2</v>
      </c>
      <c r="H195" s="5">
        <f t="shared" si="30"/>
        <v>6.1441856341256456</v>
      </c>
      <c r="I195" s="9">
        <f t="shared" si="31"/>
        <v>0.59345794392523366</v>
      </c>
      <c r="J195" s="7"/>
      <c r="K195" s="5" t="s">
        <v>8</v>
      </c>
      <c r="L195" s="6">
        <v>43346</v>
      </c>
      <c r="M195" s="7">
        <v>2.75</v>
      </c>
      <c r="N195" s="8">
        <v>127000</v>
      </c>
      <c r="O195">
        <f t="shared" si="32"/>
        <v>3.6496350364962722E-3</v>
      </c>
      <c r="P195">
        <f t="shared" si="33"/>
        <v>11.751942365440728</v>
      </c>
      <c r="Q195">
        <f t="shared" si="42"/>
        <v>3.6429912785010087E-3</v>
      </c>
      <c r="R195">
        <f t="shared" si="34"/>
        <v>1.0116009116784799</v>
      </c>
      <c r="S195">
        <f t="shared" si="35"/>
        <v>9.3632958801498134E-2</v>
      </c>
      <c r="U195" s="5" t="s">
        <v>4</v>
      </c>
      <c r="V195" s="6">
        <v>43346</v>
      </c>
      <c r="W195" s="7">
        <v>6.3E-3</v>
      </c>
      <c r="X195" s="8">
        <v>258000000</v>
      </c>
      <c r="Y195" s="3">
        <f t="shared" si="36"/>
        <v>-6.3091482649842434E-3</v>
      </c>
      <c r="Z195" s="4">
        <f t="shared" si="43"/>
        <v>19.36847014288589</v>
      </c>
      <c r="AA195">
        <f t="shared" si="44"/>
        <v>-6.3291350516476242E-3</v>
      </c>
      <c r="AB195">
        <f t="shared" si="37"/>
        <v>-5.0672056455846501</v>
      </c>
      <c r="AC195">
        <f t="shared" si="38"/>
        <v>0.99241706161137444</v>
      </c>
      <c r="AN195" s="6">
        <v>43346</v>
      </c>
      <c r="AO195">
        <v>-1.4909754366287038E-2</v>
      </c>
      <c r="AP195">
        <v>3.6429912785010087E-3</v>
      </c>
      <c r="AQ195">
        <v>-6.3291350516476242E-3</v>
      </c>
      <c r="BS195" s="6">
        <v>43759</v>
      </c>
      <c r="BT195">
        <v>-3.3955890011381604E-3</v>
      </c>
      <c r="BU195">
        <v>-1.7871295138802798E-2</v>
      </c>
      <c r="BV195">
        <v>-4.5871640069060429E-3</v>
      </c>
    </row>
    <row r="196" spans="1:74" x14ac:dyDescent="0.3">
      <c r="A196" s="5" t="s">
        <v>9</v>
      </c>
      <c r="B196" s="6">
        <v>43353</v>
      </c>
      <c r="C196" s="7">
        <v>470</v>
      </c>
      <c r="D196" s="8">
        <v>7320</v>
      </c>
      <c r="E196" s="3">
        <f t="shared" si="39"/>
        <v>8.5836909871244635E-3</v>
      </c>
      <c r="F196" s="4">
        <f t="shared" si="40"/>
        <v>8.8983656069553572</v>
      </c>
      <c r="G196" s="4">
        <f t="shared" si="41"/>
        <v>8.5470605784583476E-3</v>
      </c>
      <c r="H196" s="5">
        <f t="shared" si="30"/>
        <v>6.1527326947041043</v>
      </c>
      <c r="I196" s="9">
        <f t="shared" si="31"/>
        <v>0.60280373831775702</v>
      </c>
      <c r="J196" s="7"/>
      <c r="K196" s="5" t="s">
        <v>8</v>
      </c>
      <c r="L196" s="6">
        <v>43353</v>
      </c>
      <c r="M196" s="7">
        <v>2.75</v>
      </c>
      <c r="N196" s="8">
        <v>339100</v>
      </c>
      <c r="O196">
        <f t="shared" si="32"/>
        <v>0</v>
      </c>
      <c r="P196">
        <f t="shared" si="33"/>
        <v>12.73405032811373</v>
      </c>
      <c r="Q196">
        <f t="shared" si="42"/>
        <v>0</v>
      </c>
      <c r="R196">
        <f t="shared" si="34"/>
        <v>1.0116009116784799</v>
      </c>
      <c r="S196">
        <f t="shared" si="35"/>
        <v>9.3632958801498134E-2</v>
      </c>
      <c r="U196" s="5" t="s">
        <v>4</v>
      </c>
      <c r="V196" s="6">
        <v>43353</v>
      </c>
      <c r="W196" s="7">
        <v>5.7999999999999996E-3</v>
      </c>
      <c r="X196" s="8">
        <v>460000000</v>
      </c>
      <c r="Y196" s="3">
        <f t="shared" si="36"/>
        <v>-7.936507936507943E-2</v>
      </c>
      <c r="Z196" s="4">
        <f t="shared" si="43"/>
        <v>19.946737047447414</v>
      </c>
      <c r="AA196">
        <f t="shared" si="44"/>
        <v>-8.2691715845113409E-2</v>
      </c>
      <c r="AB196">
        <f t="shared" si="37"/>
        <v>-5.1498973614297636</v>
      </c>
      <c r="AC196">
        <f t="shared" si="38"/>
        <v>0.89763033175355444</v>
      </c>
      <c r="AN196" s="6">
        <v>43353</v>
      </c>
      <c r="AO196">
        <v>8.5470605784583476E-3</v>
      </c>
      <c r="AP196">
        <v>0</v>
      </c>
      <c r="BS196" s="6">
        <v>43766</v>
      </c>
      <c r="BT196">
        <v>-6.8259650703998706E-3</v>
      </c>
      <c r="BU196">
        <v>2.7440746154953649E-2</v>
      </c>
      <c r="BV196">
        <v>-2.0906684819313601E-2</v>
      </c>
    </row>
    <row r="197" spans="1:74" x14ac:dyDescent="0.3">
      <c r="A197" s="5" t="s">
        <v>9</v>
      </c>
      <c r="B197" s="6">
        <v>43360</v>
      </c>
      <c r="C197" s="7">
        <v>499</v>
      </c>
      <c r="D197" s="8">
        <v>42120</v>
      </c>
      <c r="E197" s="3">
        <f t="shared" si="39"/>
        <v>6.1702127659574467E-2</v>
      </c>
      <c r="F197" s="4">
        <f t="shared" si="40"/>
        <v>10.648277966247912</v>
      </c>
      <c r="G197" s="4">
        <f t="shared" si="41"/>
        <v>5.9873401047414322E-2</v>
      </c>
      <c r="H197" s="5">
        <f t="shared" ref="H197:H260" si="45">LN(C197)</f>
        <v>6.2126060957515188</v>
      </c>
      <c r="I197" s="9">
        <f t="shared" ref="I197:I260" si="46">(C197-C$2)/(C$1-C$2)</f>
        <v>0.67056074766355145</v>
      </c>
      <c r="J197" s="7"/>
      <c r="K197" s="5" t="s">
        <v>8</v>
      </c>
      <c r="L197" s="6">
        <v>43360</v>
      </c>
      <c r="M197" s="7">
        <v>2.8</v>
      </c>
      <c r="N197" s="8">
        <v>503200</v>
      </c>
      <c r="O197">
        <f t="shared" ref="O197:O260" si="47">(M197-M196)/M196</f>
        <v>1.8181818181818118E-2</v>
      </c>
      <c r="P197">
        <f t="shared" ref="P197:P260" si="48">LN(N197)</f>
        <v>13.128742984368367</v>
      </c>
      <c r="Q197">
        <f t="shared" si="42"/>
        <v>1.8018505502678212E-2</v>
      </c>
      <c r="R197">
        <f t="shared" ref="R197:R260" si="49">LN(M197)</f>
        <v>1.0296194171811581</v>
      </c>
      <c r="S197">
        <f t="shared" ref="S197:S260" si="50">(M197-M$2)/(M$1-M$2)</f>
        <v>0.11235955056179769</v>
      </c>
      <c r="U197" s="5" t="s">
        <v>4</v>
      </c>
      <c r="V197" s="6">
        <v>43360</v>
      </c>
      <c r="W197" s="7">
        <v>5.64E-3</v>
      </c>
      <c r="X197" s="8">
        <v>597000000</v>
      </c>
      <c r="Y197" s="3">
        <f t="shared" ref="Y197:Y260" si="51">(W197-W196)/W196</f>
        <v>-2.7586206896551647E-2</v>
      </c>
      <c r="Z197" s="4">
        <f t="shared" si="43"/>
        <v>20.207427671356875</v>
      </c>
      <c r="AA197">
        <f t="shared" si="44"/>
        <v>-2.7973852042406065E-2</v>
      </c>
      <c r="AB197">
        <f t="shared" ref="AB197:AB260" si="52">LN(W197)</f>
        <v>-5.1778712134721694</v>
      </c>
      <c r="AC197">
        <f t="shared" ref="AC197:AC260" si="53">(W197-W$2)/(W$1-W$2)</f>
        <v>0.86729857819905209</v>
      </c>
      <c r="AN197" s="6">
        <v>43360</v>
      </c>
      <c r="AO197">
        <v>5.9873401047414322E-2</v>
      </c>
      <c r="AP197">
        <v>1.8018505502678212E-2</v>
      </c>
      <c r="AQ197">
        <v>-2.7973852042406065E-2</v>
      </c>
      <c r="BS197" s="6">
        <v>43773</v>
      </c>
      <c r="BT197">
        <v>8.5252008233596271E-3</v>
      </c>
      <c r="BU197">
        <v>-2.5896344303579479E-2</v>
      </c>
      <c r="BV197">
        <v>1.629838173311933E-2</v>
      </c>
    </row>
    <row r="198" spans="1:74" x14ac:dyDescent="0.3">
      <c r="A198" s="5" t="s">
        <v>9</v>
      </c>
      <c r="B198" s="6">
        <v>43367</v>
      </c>
      <c r="C198" s="7">
        <v>510</v>
      </c>
      <c r="D198" s="8">
        <v>7700</v>
      </c>
      <c r="E198" s="3">
        <f t="shared" ref="E198:E261" si="54">(C198-C197)/C197</f>
        <v>2.2044088176352707E-2</v>
      </c>
      <c r="F198" s="4">
        <f t="shared" ref="F198:F261" si="55">LN(D198)</f>
        <v>8.9489756078417759</v>
      </c>
      <c r="G198" s="4">
        <f t="shared" ref="G198:G261" si="56">LN(C198/C197)</f>
        <v>2.1804629966852705E-2</v>
      </c>
      <c r="H198" s="5">
        <f t="shared" si="45"/>
        <v>6.2344107257183712</v>
      </c>
      <c r="I198" s="9">
        <f t="shared" si="46"/>
        <v>0.69626168224299068</v>
      </c>
      <c r="J198" s="7"/>
      <c r="K198" s="5" t="s">
        <v>8</v>
      </c>
      <c r="L198" s="6">
        <v>43367</v>
      </c>
      <c r="M198" s="7">
        <v>2.76</v>
      </c>
      <c r="N198" s="8">
        <v>611400</v>
      </c>
      <c r="O198">
        <f t="shared" si="47"/>
        <v>-1.4285714285714299E-2</v>
      </c>
      <c r="P198">
        <f t="shared" si="48"/>
        <v>13.32350668843887</v>
      </c>
      <c r="Q198">
        <f t="shared" ref="Q198:Q261" si="57">LN(M198/M197)</f>
        <v>-1.4388737452099669E-2</v>
      </c>
      <c r="R198">
        <f t="shared" si="49"/>
        <v>1.0152306797290584</v>
      </c>
      <c r="S198">
        <f t="shared" si="50"/>
        <v>9.7378277153557971E-2</v>
      </c>
      <c r="U198" s="5" t="s">
        <v>4</v>
      </c>
      <c r="V198" s="6">
        <v>43367</v>
      </c>
      <c r="W198" s="7">
        <v>5.4000000000000003E-3</v>
      </c>
      <c r="X198" s="8">
        <v>731000000</v>
      </c>
      <c r="Y198" s="3">
        <f t="shared" si="51"/>
        <v>-4.2553191489361659E-2</v>
      </c>
      <c r="Z198" s="4">
        <f t="shared" ref="Z198:Z261" si="58">LN(X198)</f>
        <v>20.409924017714051</v>
      </c>
      <c r="AA198">
        <f t="shared" ref="AA198:AA261" si="59">LN(W198/W197)</f>
        <v>-4.348511193973878E-2</v>
      </c>
      <c r="AB198">
        <f t="shared" si="52"/>
        <v>-5.2213563254119082</v>
      </c>
      <c r="AC198">
        <f t="shared" si="53"/>
        <v>0.82180094786729863</v>
      </c>
      <c r="AN198" s="6">
        <v>43367</v>
      </c>
      <c r="AO198">
        <v>2.1804629966852705E-2</v>
      </c>
      <c r="AP198">
        <v>-1.4388737452099669E-2</v>
      </c>
      <c r="AQ198">
        <v>-4.348511193973878E-2</v>
      </c>
      <c r="BS198" s="6">
        <v>43780</v>
      </c>
      <c r="BT198">
        <v>1.3490929741015288E-2</v>
      </c>
      <c r="BU198">
        <v>1.1253315686727453E-2</v>
      </c>
      <c r="BV198">
        <v>-2.1004272770532011E-2</v>
      </c>
    </row>
    <row r="199" spans="1:74" x14ac:dyDescent="0.3">
      <c r="A199" s="5" t="s">
        <v>9</v>
      </c>
      <c r="B199" s="6">
        <v>43374</v>
      </c>
      <c r="C199" s="7">
        <v>496</v>
      </c>
      <c r="D199" s="8">
        <v>4110</v>
      </c>
      <c r="E199" s="3">
        <f t="shared" si="54"/>
        <v>-2.7450980392156862E-2</v>
      </c>
      <c r="F199" s="4">
        <f t="shared" si="55"/>
        <v>8.3211783074902801</v>
      </c>
      <c r="G199" s="4">
        <f t="shared" si="56"/>
        <v>-2.7834798993443988E-2</v>
      </c>
      <c r="H199" s="5">
        <f t="shared" si="45"/>
        <v>6.2065759267249279</v>
      </c>
      <c r="I199" s="9">
        <f t="shared" si="46"/>
        <v>0.66355140186915884</v>
      </c>
      <c r="J199" s="7"/>
      <c r="K199" s="5" t="s">
        <v>8</v>
      </c>
      <c r="L199" s="6">
        <v>43374</v>
      </c>
      <c r="M199" s="7">
        <v>2.76</v>
      </c>
      <c r="N199" s="8">
        <v>245700</v>
      </c>
      <c r="O199">
        <f t="shared" si="47"/>
        <v>0</v>
      </c>
      <c r="P199">
        <f t="shared" si="48"/>
        <v>12.411866558509271</v>
      </c>
      <c r="Q199">
        <f t="shared" si="57"/>
        <v>0</v>
      </c>
      <c r="R199">
        <f t="shared" si="49"/>
        <v>1.0152306797290584</v>
      </c>
      <c r="S199">
        <f t="shared" si="50"/>
        <v>9.7378277153557971E-2</v>
      </c>
      <c r="U199" s="5" t="s">
        <v>4</v>
      </c>
      <c r="V199" s="6">
        <v>43374</v>
      </c>
      <c r="W199" s="7">
        <v>5.5199999999999997E-3</v>
      </c>
      <c r="X199" s="8">
        <v>83000000</v>
      </c>
      <c r="Y199" s="3">
        <f t="shared" si="51"/>
        <v>2.2222222222222119E-2</v>
      </c>
      <c r="Z199" s="4">
        <f t="shared" si="58"/>
        <v>18.234351165760874</v>
      </c>
      <c r="AA199">
        <f t="shared" si="59"/>
        <v>2.1978906718775167E-2</v>
      </c>
      <c r="AB199">
        <f t="shared" si="52"/>
        <v>-5.1993774186931327</v>
      </c>
      <c r="AC199">
        <f t="shared" si="53"/>
        <v>0.8445497630331753</v>
      </c>
      <c r="AN199" s="6">
        <v>43374</v>
      </c>
      <c r="AO199">
        <v>-2.7834798993443988E-2</v>
      </c>
      <c r="AP199">
        <v>0</v>
      </c>
      <c r="AQ199">
        <v>2.1978906718775167E-2</v>
      </c>
      <c r="BS199" s="6">
        <v>43787</v>
      </c>
      <c r="BT199">
        <v>1.6736405580296937E-3</v>
      </c>
      <c r="BU199">
        <v>2.4618173673671678E-2</v>
      </c>
      <c r="BV199">
        <v>-1.1862535309819944E-2</v>
      </c>
    </row>
    <row r="200" spans="1:74" x14ac:dyDescent="0.3">
      <c r="A200" s="5" t="s">
        <v>9</v>
      </c>
      <c r="B200" s="6">
        <v>43381</v>
      </c>
      <c r="C200" s="7">
        <v>470</v>
      </c>
      <c r="D200" s="8">
        <v>4800</v>
      </c>
      <c r="E200" s="3">
        <f t="shared" si="54"/>
        <v>-5.2419354838709679E-2</v>
      </c>
      <c r="F200" s="4">
        <f t="shared" si="55"/>
        <v>8.4763711968959825</v>
      </c>
      <c r="G200" s="4">
        <f t="shared" si="56"/>
        <v>-5.384323202082316E-2</v>
      </c>
      <c r="H200" s="5">
        <f t="shared" si="45"/>
        <v>6.1527326947041043</v>
      </c>
      <c r="I200" s="9">
        <f t="shared" si="46"/>
        <v>0.60280373831775702</v>
      </c>
      <c r="J200" s="7"/>
      <c r="K200" s="5" t="s">
        <v>8</v>
      </c>
      <c r="L200" s="6">
        <v>43381</v>
      </c>
      <c r="M200" s="7">
        <v>2.73</v>
      </c>
      <c r="N200" s="8">
        <v>316400</v>
      </c>
      <c r="O200">
        <f t="shared" si="47"/>
        <v>-1.0869565217391235E-2</v>
      </c>
      <c r="P200">
        <f t="shared" si="48"/>
        <v>12.664762514875635</v>
      </c>
      <c r="Q200">
        <f t="shared" si="57"/>
        <v>-1.0929070532190206E-2</v>
      </c>
      <c r="R200">
        <f t="shared" si="49"/>
        <v>1.0043016091968684</v>
      </c>
      <c r="S200">
        <f t="shared" si="50"/>
        <v>8.6142322097378279E-2</v>
      </c>
      <c r="U200" s="5" t="s">
        <v>4</v>
      </c>
      <c r="V200" s="6">
        <v>43381</v>
      </c>
      <c r="W200" s="7">
        <v>5.3400000000000001E-3</v>
      </c>
      <c r="X200" s="8">
        <v>157000000</v>
      </c>
      <c r="Y200" s="3">
        <f t="shared" si="51"/>
        <v>-3.2608695652173843E-2</v>
      </c>
      <c r="Z200" s="4">
        <f t="shared" si="58"/>
        <v>18.871756363312581</v>
      </c>
      <c r="AA200">
        <f t="shared" si="59"/>
        <v>-3.3152207316900391E-2</v>
      </c>
      <c r="AB200">
        <f t="shared" si="52"/>
        <v>-5.2325296260100336</v>
      </c>
      <c r="AC200">
        <f t="shared" si="53"/>
        <v>0.81042654028436023</v>
      </c>
      <c r="AN200" s="6">
        <v>43381</v>
      </c>
      <c r="AO200">
        <v>-5.384323202082316E-2</v>
      </c>
      <c r="AP200">
        <v>-1.0929070532190206E-2</v>
      </c>
      <c r="AQ200">
        <v>-3.3152207316900391E-2</v>
      </c>
      <c r="BS200" s="6">
        <v>43794</v>
      </c>
      <c r="BT200">
        <v>-2.7120306219193896E-2</v>
      </c>
      <c r="BU200">
        <v>-9.9751450568195087E-3</v>
      </c>
      <c r="BV200">
        <v>-4.7846981233362704E-3</v>
      </c>
    </row>
    <row r="201" spans="1:74" x14ac:dyDescent="0.3">
      <c r="A201" s="5" t="s">
        <v>9</v>
      </c>
      <c r="B201" s="6">
        <v>43388</v>
      </c>
      <c r="C201" s="7">
        <v>461</v>
      </c>
      <c r="D201" s="8">
        <v>8970</v>
      </c>
      <c r="E201" s="3">
        <f t="shared" si="54"/>
        <v>-1.9148936170212766E-2</v>
      </c>
      <c r="F201" s="4">
        <f t="shared" si="55"/>
        <v>9.1016409550528419</v>
      </c>
      <c r="G201" s="4">
        <f t="shared" si="56"/>
        <v>-1.9334651707455724E-2</v>
      </c>
      <c r="H201" s="5">
        <f t="shared" si="45"/>
        <v>6.1333980429966486</v>
      </c>
      <c r="I201" s="9">
        <f t="shared" si="46"/>
        <v>0.58177570093457942</v>
      </c>
      <c r="J201" s="7"/>
      <c r="K201" s="5" t="s">
        <v>8</v>
      </c>
      <c r="L201" s="6">
        <v>43388</v>
      </c>
      <c r="M201" s="7">
        <v>2.7</v>
      </c>
      <c r="N201" s="8">
        <v>451900</v>
      </c>
      <c r="O201">
        <f t="shared" si="47"/>
        <v>-1.0989010989010917E-2</v>
      </c>
      <c r="P201">
        <f t="shared" si="48"/>
        <v>13.02121619539937</v>
      </c>
      <c r="Q201">
        <f t="shared" si="57"/>
        <v>-1.1049836186584935E-2</v>
      </c>
      <c r="R201">
        <f t="shared" si="49"/>
        <v>0.99325177301028345</v>
      </c>
      <c r="S201">
        <f t="shared" si="50"/>
        <v>7.4906367041198574E-2</v>
      </c>
      <c r="U201" s="5" t="s">
        <v>4</v>
      </c>
      <c r="V201" s="6">
        <v>43388</v>
      </c>
      <c r="W201" s="7">
        <v>5.4000000000000003E-3</v>
      </c>
      <c r="X201" s="8">
        <v>58000000</v>
      </c>
      <c r="Y201" s="3">
        <f t="shared" si="51"/>
        <v>1.1235955056179804E-2</v>
      </c>
      <c r="Z201" s="4">
        <f t="shared" si="58"/>
        <v>17.875953568510692</v>
      </c>
      <c r="AA201">
        <f t="shared" si="59"/>
        <v>1.1173300598125255E-2</v>
      </c>
      <c r="AB201">
        <f t="shared" si="52"/>
        <v>-5.2213563254119082</v>
      </c>
      <c r="AC201">
        <f t="shared" si="53"/>
        <v>0.82180094786729863</v>
      </c>
      <c r="AN201" s="6">
        <v>43388</v>
      </c>
      <c r="AO201">
        <v>-1.9334651707455724E-2</v>
      </c>
      <c r="AP201">
        <v>-1.1049836186584935E-2</v>
      </c>
      <c r="AQ201">
        <v>1.1173300598125255E-2</v>
      </c>
      <c r="BS201" s="6">
        <v>43801</v>
      </c>
      <c r="BT201">
        <v>-6.8965790590603286E-3</v>
      </c>
      <c r="BU201">
        <v>7.4906717291574384E-3</v>
      </c>
      <c r="BV201">
        <v>2.3952107259548501E-3</v>
      </c>
    </row>
    <row r="202" spans="1:74" x14ac:dyDescent="0.3">
      <c r="A202" s="5" t="s">
        <v>9</v>
      </c>
      <c r="B202" s="6">
        <v>43395</v>
      </c>
      <c r="C202" s="7">
        <v>452</v>
      </c>
      <c r="D202" s="8">
        <v>6590</v>
      </c>
      <c r="E202" s="3">
        <f t="shared" si="54"/>
        <v>-1.9522776572668113E-2</v>
      </c>
      <c r="F202" s="4">
        <f t="shared" si="55"/>
        <v>8.7933086274965522</v>
      </c>
      <c r="G202" s="4">
        <f t="shared" si="56"/>
        <v>-1.9715863164417317E-2</v>
      </c>
      <c r="H202" s="5">
        <f t="shared" si="45"/>
        <v>6.1136821798322316</v>
      </c>
      <c r="I202" s="9">
        <f t="shared" si="46"/>
        <v>0.56074766355140182</v>
      </c>
      <c r="J202" s="7"/>
      <c r="K202" s="5" t="s">
        <v>8</v>
      </c>
      <c r="L202" s="6">
        <v>43395</v>
      </c>
      <c r="M202" s="7">
        <v>2.7</v>
      </c>
      <c r="N202" s="8">
        <v>390000</v>
      </c>
      <c r="O202">
        <f t="shared" si="47"/>
        <v>0</v>
      </c>
      <c r="P202">
        <f t="shared" si="48"/>
        <v>12.873902018105829</v>
      </c>
      <c r="Q202">
        <f t="shared" si="57"/>
        <v>0</v>
      </c>
      <c r="R202">
        <f t="shared" si="49"/>
        <v>0.99325177301028345</v>
      </c>
      <c r="S202">
        <f t="shared" si="50"/>
        <v>7.4906367041198574E-2</v>
      </c>
      <c r="U202" s="5" t="s">
        <v>4</v>
      </c>
      <c r="V202" s="6">
        <v>43395</v>
      </c>
      <c r="W202" s="7">
        <v>5.3400000000000001E-3</v>
      </c>
      <c r="X202" s="8">
        <v>163000000</v>
      </c>
      <c r="Y202" s="3">
        <f t="shared" si="51"/>
        <v>-1.1111111111111139E-2</v>
      </c>
      <c r="Z202" s="4">
        <f t="shared" si="58"/>
        <v>18.909260758771037</v>
      </c>
      <c r="AA202">
        <f t="shared" si="59"/>
        <v>-1.1173300598125302E-2</v>
      </c>
      <c r="AB202">
        <f t="shared" si="52"/>
        <v>-5.2325296260100336</v>
      </c>
      <c r="AC202">
        <f t="shared" si="53"/>
        <v>0.81042654028436023</v>
      </c>
      <c r="AN202" s="6">
        <v>43395</v>
      </c>
      <c r="AO202">
        <v>-1.9715863164417317E-2</v>
      </c>
      <c r="AP202">
        <v>0</v>
      </c>
      <c r="AQ202">
        <v>-1.1173300598125302E-2</v>
      </c>
      <c r="BS202" s="6">
        <v>43808</v>
      </c>
      <c r="BT202">
        <v>-3.8805574421795122E-2</v>
      </c>
      <c r="BU202">
        <v>-5.4876665527212234E-3</v>
      </c>
      <c r="BV202">
        <v>1.6607736399660764E-2</v>
      </c>
    </row>
    <row r="203" spans="1:74" x14ac:dyDescent="0.3">
      <c r="A203" s="5" t="s">
        <v>9</v>
      </c>
      <c r="B203" s="6">
        <v>43402</v>
      </c>
      <c r="C203" s="7">
        <v>447</v>
      </c>
      <c r="D203" s="8">
        <v>5910</v>
      </c>
      <c r="E203" s="3">
        <f t="shared" si="54"/>
        <v>-1.1061946902654867E-2</v>
      </c>
      <c r="F203" s="4">
        <f t="shared" si="55"/>
        <v>8.6844011104001435</v>
      </c>
      <c r="G203" s="4">
        <f t="shared" si="56"/>
        <v>-1.1123585218662316E-2</v>
      </c>
      <c r="H203" s="5">
        <f t="shared" si="45"/>
        <v>6.1025585946135692</v>
      </c>
      <c r="I203" s="9">
        <f t="shared" si="46"/>
        <v>0.5490654205607477</v>
      </c>
      <c r="J203" s="7"/>
      <c r="K203" s="5" t="s">
        <v>8</v>
      </c>
      <c r="L203" s="6">
        <v>43402</v>
      </c>
      <c r="M203" s="7">
        <v>2.68</v>
      </c>
      <c r="N203" s="8">
        <v>279400</v>
      </c>
      <c r="O203">
        <f t="shared" si="47"/>
        <v>-7.4074074074074138E-3</v>
      </c>
      <c r="P203">
        <f t="shared" si="48"/>
        <v>12.540399725804999</v>
      </c>
      <c r="Q203">
        <f t="shared" si="57"/>
        <v>-7.4349784875180902E-3</v>
      </c>
      <c r="R203">
        <f t="shared" si="49"/>
        <v>0.98581679452276538</v>
      </c>
      <c r="S203">
        <f t="shared" si="50"/>
        <v>6.7415730337078719E-2</v>
      </c>
      <c r="U203" s="5" t="s">
        <v>4</v>
      </c>
      <c r="V203" s="6">
        <v>43402</v>
      </c>
      <c r="W203" s="7">
        <v>5.3600000000000002E-3</v>
      </c>
      <c r="X203" s="8">
        <v>71000000</v>
      </c>
      <c r="Y203" s="3">
        <f t="shared" si="51"/>
        <v>3.7453183520599347E-3</v>
      </c>
      <c r="Z203" s="4">
        <f t="shared" si="58"/>
        <v>18.078190435005588</v>
      </c>
      <c r="AA203">
        <f t="shared" si="59"/>
        <v>3.7383221106071581E-3</v>
      </c>
      <c r="AB203">
        <f t="shared" si="52"/>
        <v>-5.2287913038994267</v>
      </c>
      <c r="AC203">
        <f t="shared" si="53"/>
        <v>0.81421800947867295</v>
      </c>
      <c r="AN203" s="6">
        <v>43402</v>
      </c>
      <c r="AO203">
        <v>-1.1123585218662316E-2</v>
      </c>
      <c r="AP203">
        <v>-7.4349784875180902E-3</v>
      </c>
      <c r="AQ203">
        <v>3.7383221106071581E-3</v>
      </c>
      <c r="BS203" s="6">
        <v>43815</v>
      </c>
      <c r="BT203">
        <v>-2.1819047394639725E-2</v>
      </c>
      <c r="BU203">
        <v>1.4996253747656138E-3</v>
      </c>
      <c r="BV203">
        <v>-2.8641575963384153E-2</v>
      </c>
    </row>
    <row r="204" spans="1:74" x14ac:dyDescent="0.3">
      <c r="A204" s="5" t="s">
        <v>9</v>
      </c>
      <c r="B204" s="6">
        <v>43409</v>
      </c>
      <c r="C204" s="7">
        <v>440</v>
      </c>
      <c r="D204" s="8">
        <v>11710</v>
      </c>
      <c r="E204" s="3">
        <f t="shared" si="54"/>
        <v>-1.5659955257270694E-2</v>
      </c>
      <c r="F204" s="4">
        <f t="shared" si="55"/>
        <v>9.3681984565917631</v>
      </c>
      <c r="G204" s="4">
        <f t="shared" si="56"/>
        <v>-1.5783867701262E-2</v>
      </c>
      <c r="H204" s="5">
        <f t="shared" si="45"/>
        <v>6.0867747269123065</v>
      </c>
      <c r="I204" s="9">
        <f t="shared" si="46"/>
        <v>0.53271028037383172</v>
      </c>
      <c r="J204" s="7"/>
      <c r="K204" s="5" t="s">
        <v>8</v>
      </c>
      <c r="L204" s="6">
        <v>43409</v>
      </c>
      <c r="M204" s="7">
        <v>2.7</v>
      </c>
      <c r="N204" s="8">
        <v>223900</v>
      </c>
      <c r="O204">
        <f t="shared" si="47"/>
        <v>7.462686567164185E-3</v>
      </c>
      <c r="P204">
        <f t="shared" si="48"/>
        <v>12.318954802586846</v>
      </c>
      <c r="Q204">
        <f t="shared" si="57"/>
        <v>7.4349784875179905E-3</v>
      </c>
      <c r="R204">
        <f t="shared" si="49"/>
        <v>0.99325177301028345</v>
      </c>
      <c r="S204">
        <f t="shared" si="50"/>
        <v>7.4906367041198574E-2</v>
      </c>
      <c r="U204" s="5" t="s">
        <v>4</v>
      </c>
      <c r="V204" s="6">
        <v>43409</v>
      </c>
      <c r="W204" s="7">
        <v>5.3E-3</v>
      </c>
      <c r="X204" s="8">
        <v>50000000</v>
      </c>
      <c r="Y204" s="3">
        <f t="shared" si="51"/>
        <v>-1.1194029850746297E-2</v>
      </c>
      <c r="Z204" s="4">
        <f t="shared" si="58"/>
        <v>17.72753356339242</v>
      </c>
      <c r="AA204">
        <f t="shared" si="59"/>
        <v>-1.1257154524634447E-2</v>
      </c>
      <c r="AB204">
        <f t="shared" si="52"/>
        <v>-5.2400484584240612</v>
      </c>
      <c r="AC204">
        <f t="shared" si="53"/>
        <v>0.80284360189573456</v>
      </c>
      <c r="AN204" s="6">
        <v>43409</v>
      </c>
      <c r="AO204">
        <v>-1.5783867701262E-2</v>
      </c>
      <c r="AP204">
        <v>7.4349784875179905E-3</v>
      </c>
      <c r="AQ204">
        <v>-1.1257154524634447E-2</v>
      </c>
      <c r="BS204" s="6">
        <v>43822</v>
      </c>
      <c r="BT204">
        <v>1.0969031370573937E-2</v>
      </c>
      <c r="BU204">
        <v>-1.4996253747656134E-3</v>
      </c>
      <c r="BV204">
        <v>-1.4634407518437809E-2</v>
      </c>
    </row>
    <row r="205" spans="1:74" x14ac:dyDescent="0.3">
      <c r="A205" s="5" t="s">
        <v>9</v>
      </c>
      <c r="B205" s="6">
        <v>43416</v>
      </c>
      <c r="C205" s="7">
        <v>432</v>
      </c>
      <c r="D205" s="8">
        <v>35670</v>
      </c>
      <c r="E205" s="3">
        <f t="shared" si="54"/>
        <v>-1.8181818181818181E-2</v>
      </c>
      <c r="F205" s="4">
        <f t="shared" si="55"/>
        <v>10.482065278352938</v>
      </c>
      <c r="G205" s="4">
        <f t="shared" si="56"/>
        <v>-1.8349138668196541E-2</v>
      </c>
      <c r="H205" s="5">
        <f t="shared" si="45"/>
        <v>6.0684255882441107</v>
      </c>
      <c r="I205" s="9">
        <f t="shared" si="46"/>
        <v>0.51401869158878499</v>
      </c>
      <c r="J205" s="7"/>
      <c r="K205" s="5" t="s">
        <v>8</v>
      </c>
      <c r="L205" s="6">
        <v>43416</v>
      </c>
      <c r="M205" s="7">
        <v>2.75</v>
      </c>
      <c r="N205" s="8">
        <v>1147300</v>
      </c>
      <c r="O205">
        <f t="shared" si="47"/>
        <v>1.8518518518518452E-2</v>
      </c>
      <c r="P205">
        <f t="shared" si="48"/>
        <v>13.952921913787234</v>
      </c>
      <c r="Q205">
        <f t="shared" si="57"/>
        <v>1.8349138668196398E-2</v>
      </c>
      <c r="R205">
        <f t="shared" si="49"/>
        <v>1.0116009116784799</v>
      </c>
      <c r="S205">
        <f t="shared" si="50"/>
        <v>9.3632958801498134E-2</v>
      </c>
      <c r="U205" s="5" t="s">
        <v>4</v>
      </c>
      <c r="V205" s="6">
        <v>43416</v>
      </c>
      <c r="W205" s="7">
        <v>5.3E-3</v>
      </c>
      <c r="X205" s="8">
        <v>413000000</v>
      </c>
      <c r="Y205" s="3">
        <f t="shared" si="51"/>
        <v>0</v>
      </c>
      <c r="Z205" s="4">
        <f t="shared" si="58"/>
        <v>19.838958150925308</v>
      </c>
      <c r="AA205">
        <f t="shared" si="59"/>
        <v>0</v>
      </c>
      <c r="AB205">
        <f t="shared" si="52"/>
        <v>-5.2400484584240612</v>
      </c>
      <c r="AC205">
        <f t="shared" si="53"/>
        <v>0.80284360189573456</v>
      </c>
      <c r="AN205" s="6">
        <v>43416</v>
      </c>
      <c r="AO205">
        <v>-1.8349138668196541E-2</v>
      </c>
      <c r="AP205">
        <v>1.8349138668196398E-2</v>
      </c>
      <c r="AQ205">
        <v>0</v>
      </c>
      <c r="BS205" s="6">
        <v>43829</v>
      </c>
      <c r="BT205">
        <v>3.2203140494634734E-2</v>
      </c>
      <c r="BU205">
        <v>-2.5043839786164685E-3</v>
      </c>
      <c r="BV205">
        <v>2.1872074818668312E-2</v>
      </c>
    </row>
    <row r="206" spans="1:74" x14ac:dyDescent="0.3">
      <c r="A206" s="5" t="s">
        <v>9</v>
      </c>
      <c r="B206" s="6">
        <v>43423</v>
      </c>
      <c r="C206" s="7">
        <v>403</v>
      </c>
      <c r="D206" s="8">
        <v>14980</v>
      </c>
      <c r="E206" s="3">
        <f t="shared" si="54"/>
        <v>-6.7129629629629636E-2</v>
      </c>
      <c r="F206" s="4">
        <f t="shared" si="55"/>
        <v>9.6144712570712105</v>
      </c>
      <c r="G206" s="4">
        <f t="shared" si="56"/>
        <v>-6.9489026297427356E-2</v>
      </c>
      <c r="H206" s="5">
        <f t="shared" si="45"/>
        <v>5.9989365619466826</v>
      </c>
      <c r="I206" s="9">
        <f t="shared" si="46"/>
        <v>0.44626168224299068</v>
      </c>
      <c r="J206" s="7"/>
      <c r="K206" s="5" t="s">
        <v>8</v>
      </c>
      <c r="L206" s="6">
        <v>43423</v>
      </c>
      <c r="M206" s="7">
        <v>2.73</v>
      </c>
      <c r="N206" s="8">
        <v>318200</v>
      </c>
      <c r="O206">
        <f t="shared" si="47"/>
        <v>-7.2727272727272788E-3</v>
      </c>
      <c r="P206">
        <f t="shared" si="48"/>
        <v>12.670435394885823</v>
      </c>
      <c r="Q206">
        <f t="shared" si="57"/>
        <v>-7.2993024816116079E-3</v>
      </c>
      <c r="R206">
        <f t="shared" si="49"/>
        <v>1.0043016091968684</v>
      </c>
      <c r="S206">
        <f t="shared" si="50"/>
        <v>8.6142322097378279E-2</v>
      </c>
      <c r="U206" s="5" t="s">
        <v>4</v>
      </c>
      <c r="V206" s="6">
        <v>43423</v>
      </c>
      <c r="W206" s="7">
        <v>5.2199999999999998E-3</v>
      </c>
      <c r="X206" s="8">
        <v>336000000</v>
      </c>
      <c r="Y206" s="3">
        <f t="shared" si="51"/>
        <v>-1.5094339622641549E-2</v>
      </c>
      <c r="Z206" s="4">
        <f t="shared" si="58"/>
        <v>19.632621717927478</v>
      </c>
      <c r="AA206">
        <f t="shared" si="59"/>
        <v>-1.5209418663528795E-2</v>
      </c>
      <c r="AB206">
        <f t="shared" si="52"/>
        <v>-5.2552578770875895</v>
      </c>
      <c r="AC206">
        <f t="shared" si="53"/>
        <v>0.78767772511848333</v>
      </c>
      <c r="AN206" s="6">
        <v>43423</v>
      </c>
      <c r="AO206">
        <v>-6.9489026297427356E-2</v>
      </c>
      <c r="AP206">
        <v>-7.2993024816116079E-3</v>
      </c>
      <c r="AQ206">
        <v>-1.5209418663528795E-2</v>
      </c>
      <c r="BS206" s="6">
        <v>43836</v>
      </c>
      <c r="BT206">
        <v>-3.5273405179684107E-3</v>
      </c>
      <c r="BU206">
        <v>4.1744337336229467E-2</v>
      </c>
      <c r="BV206">
        <v>3.0771658666753902E-2</v>
      </c>
    </row>
    <row r="207" spans="1:74" x14ac:dyDescent="0.3">
      <c r="A207" s="5" t="s">
        <v>9</v>
      </c>
      <c r="B207" s="6">
        <v>43430</v>
      </c>
      <c r="C207" s="7">
        <v>406</v>
      </c>
      <c r="D207" s="8">
        <v>79210</v>
      </c>
      <c r="E207" s="3">
        <f t="shared" si="54"/>
        <v>7.4441687344913151E-3</v>
      </c>
      <c r="F207" s="4">
        <f t="shared" si="55"/>
        <v>11.279857832458326</v>
      </c>
      <c r="G207" s="4">
        <f t="shared" si="56"/>
        <v>7.4165976550496192E-3</v>
      </c>
      <c r="H207" s="5">
        <f t="shared" si="45"/>
        <v>6.0063531596017325</v>
      </c>
      <c r="I207" s="9">
        <f t="shared" si="46"/>
        <v>0.45327102803738317</v>
      </c>
      <c r="J207" s="7"/>
      <c r="K207" s="5" t="s">
        <v>8</v>
      </c>
      <c r="L207" s="6">
        <v>43430</v>
      </c>
      <c r="M207" s="7">
        <v>2.7349999999999999</v>
      </c>
      <c r="N207" s="8">
        <v>239700</v>
      </c>
      <c r="O207">
        <f t="shared" si="47"/>
        <v>1.8315018315017925E-3</v>
      </c>
      <c r="P207">
        <f t="shared" si="48"/>
        <v>12.387143420422476</v>
      </c>
      <c r="Q207">
        <f t="shared" si="57"/>
        <v>1.8298266770761572E-3</v>
      </c>
      <c r="R207">
        <f t="shared" si="49"/>
        <v>1.0061314358739444</v>
      </c>
      <c r="S207">
        <f t="shared" si="50"/>
        <v>8.8014981273408191E-2</v>
      </c>
      <c r="U207" s="5" t="s">
        <v>4</v>
      </c>
      <c r="V207" s="6">
        <v>43430</v>
      </c>
      <c r="W207" s="7">
        <v>5.0600000000000003E-3</v>
      </c>
      <c r="X207" s="8">
        <v>667000000</v>
      </c>
      <c r="Y207" s="3">
        <f t="shared" si="51"/>
        <v>-3.0651340996168498E-2</v>
      </c>
      <c r="Z207" s="4">
        <f t="shared" si="58"/>
        <v>20.318300603879898</v>
      </c>
      <c r="AA207">
        <f t="shared" si="59"/>
        <v>-3.1130918595173099E-2</v>
      </c>
      <c r="AB207">
        <f t="shared" si="52"/>
        <v>-5.2863887956827629</v>
      </c>
      <c r="AC207">
        <f t="shared" si="53"/>
        <v>0.75734597156398109</v>
      </c>
      <c r="AN207" s="6">
        <v>43430</v>
      </c>
      <c r="AO207">
        <v>7.4165976550496192E-3</v>
      </c>
      <c r="AP207">
        <v>1.8298266770761572E-3</v>
      </c>
      <c r="AQ207">
        <v>-3.1130918595173099E-2</v>
      </c>
      <c r="BS207" s="6">
        <v>43843</v>
      </c>
      <c r="BT207">
        <v>2.2708399369812251E-2</v>
      </c>
      <c r="BU207">
        <v>4.7984736985526516E-3</v>
      </c>
      <c r="BV207">
        <v>3.6617363238223094E-2</v>
      </c>
    </row>
    <row r="208" spans="1:74" x14ac:dyDescent="0.3">
      <c r="A208" s="5" t="s">
        <v>9</v>
      </c>
      <c r="B208" s="6">
        <v>43437</v>
      </c>
      <c r="C208" s="7">
        <v>416.5</v>
      </c>
      <c r="D208" s="8">
        <v>28920</v>
      </c>
      <c r="E208" s="3">
        <f t="shared" si="54"/>
        <v>2.5862068965517241E-2</v>
      </c>
      <c r="F208" s="4">
        <f t="shared" si="55"/>
        <v>10.272288676272701</v>
      </c>
      <c r="G208" s="4">
        <f t="shared" si="56"/>
        <v>2.5533302005164845E-2</v>
      </c>
      <c r="H208" s="5">
        <f t="shared" si="45"/>
        <v>6.0318864616068977</v>
      </c>
      <c r="I208" s="9">
        <f t="shared" si="46"/>
        <v>0.47780373831775702</v>
      </c>
      <c r="J208" s="7"/>
      <c r="K208" s="5" t="s">
        <v>8</v>
      </c>
      <c r="L208" s="6">
        <v>43437</v>
      </c>
      <c r="M208" s="7">
        <v>2.7349999999999999</v>
      </c>
      <c r="N208" s="8">
        <v>430700</v>
      </c>
      <c r="O208">
        <f t="shared" si="47"/>
        <v>0</v>
      </c>
      <c r="P208">
        <f t="shared" si="48"/>
        <v>12.973167071042202</v>
      </c>
      <c r="Q208">
        <f t="shared" si="57"/>
        <v>0</v>
      </c>
      <c r="R208">
        <f t="shared" si="49"/>
        <v>1.0061314358739444</v>
      </c>
      <c r="S208">
        <f t="shared" si="50"/>
        <v>8.8014981273408191E-2</v>
      </c>
      <c r="U208" s="5" t="s">
        <v>4</v>
      </c>
      <c r="V208" s="6">
        <v>43437</v>
      </c>
      <c r="W208" s="7">
        <v>5.1000000000000004E-3</v>
      </c>
      <c r="X208" s="8">
        <v>152000000</v>
      </c>
      <c r="Y208" s="3">
        <f t="shared" si="51"/>
        <v>7.9051383399209689E-3</v>
      </c>
      <c r="Z208" s="4">
        <f t="shared" si="58"/>
        <v>18.83939107881055</v>
      </c>
      <c r="AA208">
        <f t="shared" si="59"/>
        <v>7.8740564309058656E-3</v>
      </c>
      <c r="AB208">
        <f t="shared" si="52"/>
        <v>-5.2785147392518565</v>
      </c>
      <c r="AC208">
        <f t="shared" si="53"/>
        <v>0.76492890995260665</v>
      </c>
      <c r="AN208" s="6">
        <v>43437</v>
      </c>
      <c r="AO208">
        <v>2.5533302005164845E-2</v>
      </c>
      <c r="AP208">
        <v>0</v>
      </c>
      <c r="AQ208">
        <v>7.8740564309058656E-3</v>
      </c>
      <c r="BS208" s="6">
        <v>43850</v>
      </c>
      <c r="BT208">
        <v>-3.3365693843800295E-2</v>
      </c>
      <c r="BU208">
        <v>-3.0622076747937235E-2</v>
      </c>
      <c r="BV208">
        <v>-6.0203362244102492E-2</v>
      </c>
    </row>
    <row r="209" spans="1:74" x14ac:dyDescent="0.3">
      <c r="A209" s="5" t="s">
        <v>9</v>
      </c>
      <c r="B209" s="6">
        <v>43444</v>
      </c>
      <c r="C209" s="7">
        <v>408</v>
      </c>
      <c r="D209" s="8">
        <v>6910</v>
      </c>
      <c r="E209" s="3">
        <f t="shared" si="54"/>
        <v>-2.0408163265306121E-2</v>
      </c>
      <c r="F209" s="4">
        <f t="shared" si="55"/>
        <v>8.8407249167617152</v>
      </c>
      <c r="G209" s="4">
        <f t="shared" si="56"/>
        <v>-2.0619287202735703E-2</v>
      </c>
      <c r="H209" s="5">
        <f t="shared" si="45"/>
        <v>6.0112671744041615</v>
      </c>
      <c r="I209" s="9">
        <f t="shared" si="46"/>
        <v>0.45794392523364486</v>
      </c>
      <c r="J209" s="7"/>
      <c r="K209" s="5" t="s">
        <v>8</v>
      </c>
      <c r="L209" s="6">
        <v>43444</v>
      </c>
      <c r="M209" s="7">
        <v>2.7450000000000001</v>
      </c>
      <c r="N209" s="8">
        <v>159000</v>
      </c>
      <c r="O209">
        <f t="shared" si="47"/>
        <v>3.6563071297989877E-3</v>
      </c>
      <c r="P209">
        <f t="shared" si="48"/>
        <v>11.976659481202368</v>
      </c>
      <c r="Q209">
        <f t="shared" si="57"/>
        <v>3.6496390875495523E-3</v>
      </c>
      <c r="R209">
        <f t="shared" si="49"/>
        <v>1.0097810749614939</v>
      </c>
      <c r="S209">
        <f t="shared" si="50"/>
        <v>9.1760299625468209E-2</v>
      </c>
      <c r="U209" s="5" t="s">
        <v>4</v>
      </c>
      <c r="V209" s="6">
        <v>43444</v>
      </c>
      <c r="W209" s="7">
        <v>5.0400000000000002E-3</v>
      </c>
      <c r="X209" s="8">
        <v>45000000</v>
      </c>
      <c r="Y209" s="3">
        <f t="shared" si="51"/>
        <v>-1.1764705882352971E-2</v>
      </c>
      <c r="Z209" s="4">
        <f t="shared" si="58"/>
        <v>17.622173047734595</v>
      </c>
      <c r="AA209">
        <f t="shared" si="59"/>
        <v>-1.1834457647002909E-2</v>
      </c>
      <c r="AB209">
        <f t="shared" si="52"/>
        <v>-5.2903491968988599</v>
      </c>
      <c r="AC209">
        <f t="shared" si="53"/>
        <v>0.75355450236966826</v>
      </c>
      <c r="AN209" s="6">
        <v>43444</v>
      </c>
      <c r="AO209">
        <v>-2.0619287202735703E-2</v>
      </c>
      <c r="AP209">
        <v>3.6496390875495523E-3</v>
      </c>
      <c r="AQ209">
        <v>-1.1834457647002909E-2</v>
      </c>
      <c r="BS209" s="6">
        <v>43857</v>
      </c>
      <c r="BT209">
        <v>-7.168489478612516E-3</v>
      </c>
      <c r="BU209">
        <v>-3.3118932584065681E-2</v>
      </c>
      <c r="BV209">
        <v>-1.4423326961105052E-2</v>
      </c>
    </row>
    <row r="210" spans="1:74" x14ac:dyDescent="0.3">
      <c r="A210" s="5" t="s">
        <v>9</v>
      </c>
      <c r="B210" s="6">
        <v>43451</v>
      </c>
      <c r="C210" s="7">
        <v>432</v>
      </c>
      <c r="D210" s="8">
        <v>32320</v>
      </c>
      <c r="E210" s="3">
        <f t="shared" si="54"/>
        <v>5.8823529411764705E-2</v>
      </c>
      <c r="F210" s="4">
        <f t="shared" si="55"/>
        <v>10.383441512635033</v>
      </c>
      <c r="G210" s="4">
        <f t="shared" si="56"/>
        <v>5.7158413839948623E-2</v>
      </c>
      <c r="H210" s="5">
        <f t="shared" si="45"/>
        <v>6.0684255882441107</v>
      </c>
      <c r="I210" s="9">
        <f t="shared" si="46"/>
        <v>0.51401869158878499</v>
      </c>
      <c r="J210" s="7"/>
      <c r="K210" s="5" t="s">
        <v>8</v>
      </c>
      <c r="L210" s="6">
        <v>43451</v>
      </c>
      <c r="M210" s="7">
        <v>2.72</v>
      </c>
      <c r="N210" s="8">
        <v>310200</v>
      </c>
      <c r="O210">
        <f t="shared" si="47"/>
        <v>-9.1074681238615344E-3</v>
      </c>
      <c r="P210">
        <f t="shared" si="48"/>
        <v>12.644972529724576</v>
      </c>
      <c r="Q210">
        <f t="shared" si="57"/>
        <v>-9.1491946535879765E-3</v>
      </c>
      <c r="R210">
        <f t="shared" si="49"/>
        <v>1.000631880307906</v>
      </c>
      <c r="S210">
        <f t="shared" si="50"/>
        <v>8.2397003745318428E-2</v>
      </c>
      <c r="U210" s="5" t="s">
        <v>4</v>
      </c>
      <c r="V210" s="6">
        <v>43451</v>
      </c>
      <c r="W210" s="7">
        <v>5.0600000000000003E-3</v>
      </c>
      <c r="X210" s="8">
        <v>110000000</v>
      </c>
      <c r="Y210" s="3">
        <f t="shared" si="51"/>
        <v>3.9682539682539784E-3</v>
      </c>
      <c r="Z210" s="4">
        <f t="shared" si="58"/>
        <v>18.515990923756689</v>
      </c>
      <c r="AA210">
        <f t="shared" si="59"/>
        <v>3.9604012160969143E-3</v>
      </c>
      <c r="AB210">
        <f t="shared" si="52"/>
        <v>-5.2863887956827629</v>
      </c>
      <c r="AC210">
        <f t="shared" si="53"/>
        <v>0.75734597156398109</v>
      </c>
      <c r="AN210" s="6">
        <v>43451</v>
      </c>
      <c r="AO210">
        <v>5.7158413839948623E-2</v>
      </c>
      <c r="AP210">
        <v>-9.1491946535879765E-3</v>
      </c>
      <c r="AQ210">
        <v>3.9604012160969143E-3</v>
      </c>
      <c r="BS210" s="6">
        <v>43892</v>
      </c>
      <c r="BT210">
        <v>-1.5873349156290122E-2</v>
      </c>
      <c r="BU210">
        <v>6.3989841988137175E-2</v>
      </c>
      <c r="BV210">
        <v>0</v>
      </c>
    </row>
    <row r="211" spans="1:74" x14ac:dyDescent="0.3">
      <c r="A211" s="5" t="s">
        <v>9</v>
      </c>
      <c r="B211" s="6">
        <v>43458</v>
      </c>
      <c r="C211" s="7">
        <v>408</v>
      </c>
      <c r="D211" s="8">
        <v>240120</v>
      </c>
      <c r="E211" s="3">
        <f t="shared" si="54"/>
        <v>-5.5555555555555552E-2</v>
      </c>
      <c r="F211" s="4">
        <f t="shared" si="55"/>
        <v>12.38889407736578</v>
      </c>
      <c r="G211" s="4">
        <f t="shared" si="56"/>
        <v>-5.7158413839948637E-2</v>
      </c>
      <c r="H211" s="5">
        <f t="shared" si="45"/>
        <v>6.0112671744041615</v>
      </c>
      <c r="I211" s="9">
        <f t="shared" si="46"/>
        <v>0.45794392523364486</v>
      </c>
      <c r="J211" s="7"/>
      <c r="K211" s="5" t="s">
        <v>8</v>
      </c>
      <c r="L211" s="6">
        <v>43458</v>
      </c>
      <c r="M211" s="7">
        <v>2.73</v>
      </c>
      <c r="N211" s="8">
        <v>246300</v>
      </c>
      <c r="O211">
        <f t="shared" si="47"/>
        <v>3.6764705882352156E-3</v>
      </c>
      <c r="P211">
        <f t="shared" si="48"/>
        <v>12.414305584108629</v>
      </c>
      <c r="Q211">
        <f t="shared" si="57"/>
        <v>3.6697288889624017E-3</v>
      </c>
      <c r="R211">
        <f t="shared" si="49"/>
        <v>1.0043016091968684</v>
      </c>
      <c r="S211">
        <f t="shared" si="50"/>
        <v>8.6142322097378279E-2</v>
      </c>
      <c r="U211" s="5" t="s">
        <v>4</v>
      </c>
      <c r="V211" s="6">
        <v>43458</v>
      </c>
      <c r="W211" s="7">
        <v>5.1200000000000004E-3</v>
      </c>
      <c r="X211" s="8">
        <v>308000000</v>
      </c>
      <c r="Y211" s="3">
        <f t="shared" si="51"/>
        <v>1.1857707509881453E-2</v>
      </c>
      <c r="Z211" s="4">
        <f t="shared" si="58"/>
        <v>19.545610340937849</v>
      </c>
      <c r="AA211">
        <f t="shared" si="59"/>
        <v>1.1787955752042173E-2</v>
      </c>
      <c r="AB211">
        <f t="shared" si="52"/>
        <v>-5.2746008399307209</v>
      </c>
      <c r="AC211">
        <f t="shared" si="53"/>
        <v>0.76872037914691949</v>
      </c>
      <c r="AN211" s="6">
        <v>43458</v>
      </c>
      <c r="AO211">
        <v>-5.7158413839948637E-2</v>
      </c>
      <c r="AP211">
        <v>3.6697288889624017E-3</v>
      </c>
      <c r="AQ211">
        <v>1.1787955752042173E-2</v>
      </c>
    </row>
    <row r="212" spans="1:74" x14ac:dyDescent="0.3">
      <c r="A212" s="5" t="s">
        <v>9</v>
      </c>
      <c r="B212" s="6">
        <v>43465</v>
      </c>
      <c r="C212" s="7">
        <v>429.5</v>
      </c>
      <c r="D212" s="8">
        <v>2780</v>
      </c>
      <c r="E212" s="3">
        <f t="shared" si="54"/>
        <v>5.2696078431372549E-2</v>
      </c>
      <c r="F212" s="4">
        <f t="shared" si="55"/>
        <v>7.9302062066846828</v>
      </c>
      <c r="G212" s="4">
        <f t="shared" si="56"/>
        <v>5.1354567020148394E-2</v>
      </c>
      <c r="H212" s="5">
        <f t="shared" si="45"/>
        <v>6.0626217414243104</v>
      </c>
      <c r="I212" s="9">
        <f t="shared" si="46"/>
        <v>0.50817757009345799</v>
      </c>
      <c r="J212" s="7"/>
      <c r="K212" s="5" t="s">
        <v>8</v>
      </c>
      <c r="L212" s="6">
        <v>43465</v>
      </c>
      <c r="M212" s="7">
        <v>2.7349999999999999</v>
      </c>
      <c r="N212" s="8">
        <v>17200</v>
      </c>
      <c r="O212">
        <f t="shared" si="47"/>
        <v>1.8315018315017925E-3</v>
      </c>
      <c r="P212">
        <f t="shared" si="48"/>
        <v>9.7526646628015445</v>
      </c>
      <c r="Q212">
        <f t="shared" si="57"/>
        <v>1.8298266770761572E-3</v>
      </c>
      <c r="R212">
        <f t="shared" si="49"/>
        <v>1.0061314358739444</v>
      </c>
      <c r="S212">
        <f t="shared" si="50"/>
        <v>8.8014981273408191E-2</v>
      </c>
      <c r="U212" s="5" t="s">
        <v>4</v>
      </c>
      <c r="V212" s="6">
        <v>43465</v>
      </c>
      <c r="W212" s="7">
        <v>5.1599999999999997E-3</v>
      </c>
      <c r="X212" s="8">
        <v>36000000</v>
      </c>
      <c r="Y212" s="3">
        <f t="shared" si="51"/>
        <v>7.8124999999998508E-3</v>
      </c>
      <c r="Z212" s="4">
        <f t="shared" si="58"/>
        <v>17.399029496420383</v>
      </c>
      <c r="AA212">
        <f t="shared" si="59"/>
        <v>7.7821404420547287E-3</v>
      </c>
      <c r="AB212">
        <f t="shared" si="52"/>
        <v>-5.2668186994886659</v>
      </c>
      <c r="AC212">
        <f t="shared" si="53"/>
        <v>0.77630331753554493</v>
      </c>
      <c r="AN212" s="6">
        <v>43465</v>
      </c>
      <c r="AO212">
        <v>5.1354567020148394E-2</v>
      </c>
      <c r="AP212">
        <v>1.8298266770761572E-3</v>
      </c>
      <c r="AQ212">
        <v>7.7821404420547287E-3</v>
      </c>
    </row>
    <row r="213" spans="1:74" x14ac:dyDescent="0.3">
      <c r="A213" s="5" t="s">
        <v>9</v>
      </c>
      <c r="B213" s="6">
        <v>43472</v>
      </c>
      <c r="C213" s="7">
        <v>418.5</v>
      </c>
      <c r="D213" s="8">
        <v>3690</v>
      </c>
      <c r="E213" s="3">
        <f t="shared" si="54"/>
        <v>-2.5611175785797437E-2</v>
      </c>
      <c r="F213" s="4">
        <f t="shared" si="55"/>
        <v>8.2133817370345721</v>
      </c>
      <c r="G213" s="4">
        <f t="shared" si="56"/>
        <v>-2.5944851494780024E-2</v>
      </c>
      <c r="H213" s="5">
        <f t="shared" si="45"/>
        <v>6.03667688992953</v>
      </c>
      <c r="I213" s="9">
        <f t="shared" si="46"/>
        <v>0.4824766355140187</v>
      </c>
      <c r="J213" s="7"/>
      <c r="K213" s="5" t="s">
        <v>8</v>
      </c>
      <c r="L213" s="6">
        <v>43472</v>
      </c>
      <c r="M213" s="7">
        <v>2.79</v>
      </c>
      <c r="N213" s="8">
        <v>217300</v>
      </c>
      <c r="O213">
        <f t="shared" si="47"/>
        <v>2.0109689213894028E-2</v>
      </c>
      <c r="P213">
        <f t="shared" si="48"/>
        <v>12.289034166244521</v>
      </c>
      <c r="Q213">
        <f t="shared" si="57"/>
        <v>1.9910159959329873E-2</v>
      </c>
      <c r="R213">
        <f t="shared" si="49"/>
        <v>1.0260415958332743</v>
      </c>
      <c r="S213">
        <f t="shared" si="50"/>
        <v>0.10861423220973784</v>
      </c>
      <c r="U213" s="5" t="s">
        <v>4</v>
      </c>
      <c r="V213" s="6">
        <v>43472</v>
      </c>
      <c r="W213" s="7">
        <v>5.0800000000000003E-3</v>
      </c>
      <c r="X213" s="8">
        <v>83000000</v>
      </c>
      <c r="Y213" s="3">
        <f t="shared" si="51"/>
        <v>-1.5503875968992121E-2</v>
      </c>
      <c r="Z213" s="4">
        <f t="shared" si="58"/>
        <v>18.234351165760874</v>
      </c>
      <c r="AA213">
        <f t="shared" si="59"/>
        <v>-1.5625317903080756E-2</v>
      </c>
      <c r="AB213">
        <f t="shared" si="52"/>
        <v>-5.2824440173917466</v>
      </c>
      <c r="AC213">
        <f t="shared" si="53"/>
        <v>0.76113744075829393</v>
      </c>
      <c r="AN213" s="6">
        <v>43472</v>
      </c>
      <c r="AO213">
        <v>-2.5944851494780024E-2</v>
      </c>
      <c r="AP213">
        <v>1.9910159959329873E-2</v>
      </c>
      <c r="AQ213">
        <v>-1.5625317903080756E-2</v>
      </c>
    </row>
    <row r="214" spans="1:74" x14ac:dyDescent="0.3">
      <c r="A214" s="5" t="s">
        <v>9</v>
      </c>
      <c r="B214" s="6">
        <v>43479</v>
      </c>
      <c r="C214" s="7">
        <v>425</v>
      </c>
      <c r="D214" s="8">
        <v>6310</v>
      </c>
      <c r="E214" s="3">
        <f t="shared" si="54"/>
        <v>1.5531660692951015E-2</v>
      </c>
      <c r="F214" s="4">
        <f t="shared" si="55"/>
        <v>8.7498909555352586</v>
      </c>
      <c r="G214" s="4">
        <f t="shared" si="56"/>
        <v>1.541227899488678E-2</v>
      </c>
      <c r="H214" s="5">
        <f t="shared" si="45"/>
        <v>6.0520891689244172</v>
      </c>
      <c r="I214" s="9">
        <f t="shared" si="46"/>
        <v>0.49766355140186919</v>
      </c>
      <c r="J214" s="7"/>
      <c r="K214" s="5" t="s">
        <v>8</v>
      </c>
      <c r="L214" s="6">
        <v>43479</v>
      </c>
      <c r="M214" s="7">
        <v>2.92</v>
      </c>
      <c r="N214" s="8">
        <v>1461800</v>
      </c>
      <c r="O214">
        <f t="shared" si="47"/>
        <v>4.6594982078853008E-2</v>
      </c>
      <c r="P214">
        <f t="shared" si="48"/>
        <v>14.195179111028429</v>
      </c>
      <c r="Q214">
        <f t="shared" si="57"/>
        <v>4.5542020446916007E-2</v>
      </c>
      <c r="R214">
        <f t="shared" si="49"/>
        <v>1.0715836162801904</v>
      </c>
      <c r="S214">
        <f t="shared" si="50"/>
        <v>0.15730337078651682</v>
      </c>
      <c r="U214" s="5" t="s">
        <v>4</v>
      </c>
      <c r="V214" s="6">
        <v>43479</v>
      </c>
      <c r="W214" s="7">
        <v>4.8999999999999998E-3</v>
      </c>
      <c r="X214" s="8">
        <v>120000000</v>
      </c>
      <c r="Y214" s="3">
        <f t="shared" si="51"/>
        <v>-3.5433070866141822E-2</v>
      </c>
      <c r="Z214" s="4">
        <f t="shared" si="58"/>
        <v>18.603002300746319</v>
      </c>
      <c r="AA214">
        <f t="shared" si="59"/>
        <v>-3.6076056473809646E-2</v>
      </c>
      <c r="AB214">
        <f t="shared" si="52"/>
        <v>-5.3185200738655558</v>
      </c>
      <c r="AC214">
        <f t="shared" si="53"/>
        <v>0.72701421800947863</v>
      </c>
      <c r="AN214" s="6">
        <v>43479</v>
      </c>
      <c r="AO214">
        <v>1.541227899488678E-2</v>
      </c>
      <c r="AP214">
        <v>4.5542020446916007E-2</v>
      </c>
      <c r="AQ214">
        <v>-3.6076056473809646E-2</v>
      </c>
    </row>
    <row r="215" spans="1:74" x14ac:dyDescent="0.3">
      <c r="A215" s="5" t="s">
        <v>9</v>
      </c>
      <c r="B215" s="6">
        <v>43486</v>
      </c>
      <c r="C215" s="7">
        <v>420</v>
      </c>
      <c r="D215" s="8">
        <v>3090</v>
      </c>
      <c r="E215" s="3">
        <f t="shared" si="54"/>
        <v>-1.1764705882352941E-2</v>
      </c>
      <c r="F215" s="4">
        <f t="shared" si="55"/>
        <v>8.0359263698917918</v>
      </c>
      <c r="G215" s="4">
        <f t="shared" si="56"/>
        <v>-1.1834457647002796E-2</v>
      </c>
      <c r="H215" s="5">
        <f t="shared" si="45"/>
        <v>6.0402547112774139</v>
      </c>
      <c r="I215" s="9">
        <f t="shared" si="46"/>
        <v>0.48598130841121495</v>
      </c>
      <c r="J215" s="7"/>
      <c r="K215" s="5" t="s">
        <v>8</v>
      </c>
      <c r="L215" s="6">
        <v>43486</v>
      </c>
      <c r="M215" s="7">
        <v>3</v>
      </c>
      <c r="N215" s="8">
        <v>272400</v>
      </c>
      <c r="O215">
        <f t="shared" si="47"/>
        <v>2.7397260273972629E-2</v>
      </c>
      <c r="P215">
        <f t="shared" si="48"/>
        <v>12.515026853257494</v>
      </c>
      <c r="Q215">
        <f t="shared" si="57"/>
        <v>2.7028672387919419E-2</v>
      </c>
      <c r="R215">
        <f t="shared" si="49"/>
        <v>1.0986122886681098</v>
      </c>
      <c r="S215">
        <f t="shared" si="50"/>
        <v>0.18726591760299627</v>
      </c>
      <c r="U215" s="5" t="s">
        <v>4</v>
      </c>
      <c r="V215" s="6">
        <v>43486</v>
      </c>
      <c r="W215" s="7">
        <v>4.8999999999999998E-3</v>
      </c>
      <c r="X215" s="8">
        <v>50000000</v>
      </c>
      <c r="Y215" s="3">
        <f t="shared" si="51"/>
        <v>0</v>
      </c>
      <c r="Z215" s="4">
        <f t="shared" si="58"/>
        <v>17.72753356339242</v>
      </c>
      <c r="AA215">
        <f t="shared" si="59"/>
        <v>0</v>
      </c>
      <c r="AB215">
        <f t="shared" si="52"/>
        <v>-5.3185200738655558</v>
      </c>
      <c r="AC215">
        <f t="shared" si="53"/>
        <v>0.72701421800947863</v>
      </c>
      <c r="AN215" s="6">
        <v>43486</v>
      </c>
      <c r="AO215">
        <v>-1.1834457647002796E-2</v>
      </c>
      <c r="AP215">
        <v>2.7028672387919419E-2</v>
      </c>
      <c r="AQ215">
        <v>0</v>
      </c>
    </row>
    <row r="216" spans="1:74" x14ac:dyDescent="0.3">
      <c r="A216" s="5" t="s">
        <v>9</v>
      </c>
      <c r="B216" s="6">
        <v>43493</v>
      </c>
      <c r="C216" s="7">
        <v>415.5</v>
      </c>
      <c r="D216" s="8">
        <v>5060</v>
      </c>
      <c r="E216" s="3">
        <f t="shared" si="54"/>
        <v>-1.0714285714285714E-2</v>
      </c>
      <c r="F216" s="4">
        <f t="shared" si="55"/>
        <v>8.5291217622815108</v>
      </c>
      <c r="G216" s="4">
        <f t="shared" si="56"/>
        <v>-1.077209698191107E-2</v>
      </c>
      <c r="H216" s="5">
        <f t="shared" si="45"/>
        <v>6.0294826142955031</v>
      </c>
      <c r="I216" s="9">
        <f t="shared" si="46"/>
        <v>0.47546728971962615</v>
      </c>
      <c r="J216" s="7"/>
      <c r="K216" s="5" t="s">
        <v>8</v>
      </c>
      <c r="L216" s="6">
        <v>43493</v>
      </c>
      <c r="M216" s="7">
        <v>2.9449999999999998</v>
      </c>
      <c r="N216" s="8">
        <v>923700</v>
      </c>
      <c r="O216">
        <f t="shared" si="47"/>
        <v>-1.8333333333333385E-2</v>
      </c>
      <c r="P216">
        <f t="shared" si="48"/>
        <v>13.736142622580701</v>
      </c>
      <c r="Q216">
        <f t="shared" si="57"/>
        <v>-1.8503471564559754E-2</v>
      </c>
      <c r="R216">
        <f t="shared" si="49"/>
        <v>1.08010881710355</v>
      </c>
      <c r="S216">
        <f t="shared" si="50"/>
        <v>0.1666666666666666</v>
      </c>
      <c r="U216" s="5" t="s">
        <v>4</v>
      </c>
      <c r="V216" s="6">
        <v>43493</v>
      </c>
      <c r="W216" s="7">
        <v>4.8599999999999997E-3</v>
      </c>
      <c r="X216" s="8">
        <v>70000000</v>
      </c>
      <c r="Y216" s="3">
        <f t="shared" si="51"/>
        <v>-8.1632653061224705E-3</v>
      </c>
      <c r="Z216" s="4">
        <f t="shared" si="58"/>
        <v>18.064005800013632</v>
      </c>
      <c r="AA216">
        <f t="shared" si="59"/>
        <v>-8.196767204178515E-3</v>
      </c>
      <c r="AB216">
        <f t="shared" si="52"/>
        <v>-5.326716841069735</v>
      </c>
      <c r="AC216">
        <f t="shared" si="53"/>
        <v>0.71943127962085296</v>
      </c>
      <c r="AN216" s="6">
        <v>43493</v>
      </c>
      <c r="AO216">
        <v>-1.077209698191107E-2</v>
      </c>
      <c r="AP216">
        <v>-1.8503471564559754E-2</v>
      </c>
      <c r="AQ216">
        <v>-8.196767204178515E-3</v>
      </c>
    </row>
    <row r="217" spans="1:74" x14ac:dyDescent="0.3">
      <c r="A217" s="5" t="s">
        <v>9</v>
      </c>
      <c r="B217" s="6">
        <v>43500</v>
      </c>
      <c r="C217" s="7">
        <v>412</v>
      </c>
      <c r="D217" s="8">
        <v>2290</v>
      </c>
      <c r="E217" s="3">
        <f t="shared" si="54"/>
        <v>-8.4235860409145602E-3</v>
      </c>
      <c r="F217" s="4">
        <f t="shared" si="55"/>
        <v>7.736307096548285</v>
      </c>
      <c r="G217" s="4">
        <f t="shared" si="56"/>
        <v>-8.4592649459764632E-3</v>
      </c>
      <c r="H217" s="5">
        <f t="shared" si="45"/>
        <v>6.0210233493495267</v>
      </c>
      <c r="I217" s="9">
        <f t="shared" si="46"/>
        <v>0.46728971962616822</v>
      </c>
      <c r="J217" s="7"/>
      <c r="K217" s="5" t="s">
        <v>8</v>
      </c>
      <c r="L217" s="6">
        <v>43500</v>
      </c>
      <c r="M217" s="7">
        <v>2.895</v>
      </c>
      <c r="N217" s="8">
        <v>110100</v>
      </c>
      <c r="O217">
        <f t="shared" si="47"/>
        <v>-1.6977928692699432E-2</v>
      </c>
      <c r="P217">
        <f t="shared" si="48"/>
        <v>11.609144322710771</v>
      </c>
      <c r="Q217">
        <f t="shared" si="57"/>
        <v>-1.71237060785914E-2</v>
      </c>
      <c r="R217">
        <f t="shared" si="49"/>
        <v>1.0629851110249586</v>
      </c>
      <c r="S217">
        <f t="shared" si="50"/>
        <v>0.14794007490636704</v>
      </c>
      <c r="U217" s="5" t="s">
        <v>4</v>
      </c>
      <c r="V217" s="6">
        <v>43500</v>
      </c>
      <c r="W217" s="7">
        <v>4.9199999999999999E-3</v>
      </c>
      <c r="X217" s="8">
        <v>592000000</v>
      </c>
      <c r="Y217" s="3">
        <f t="shared" si="51"/>
        <v>1.2345679012345711E-2</v>
      </c>
      <c r="Z217" s="4">
        <f t="shared" si="58"/>
        <v>20.199017192848281</v>
      </c>
      <c r="AA217">
        <f t="shared" si="59"/>
        <v>1.2270092591814401E-2</v>
      </c>
      <c r="AB217">
        <f t="shared" si="52"/>
        <v>-5.3144467484779208</v>
      </c>
      <c r="AC217">
        <f t="shared" si="53"/>
        <v>0.73080568720379147</v>
      </c>
      <c r="AN217" s="6">
        <v>43500</v>
      </c>
      <c r="AO217">
        <v>-8.4592649459764632E-3</v>
      </c>
      <c r="AP217">
        <v>-1.71237060785914E-2</v>
      </c>
      <c r="AQ217">
        <v>1.2270092591814401E-2</v>
      </c>
    </row>
    <row r="218" spans="1:74" x14ac:dyDescent="0.3">
      <c r="A218" s="5" t="s">
        <v>9</v>
      </c>
      <c r="B218" s="6">
        <v>43507</v>
      </c>
      <c r="C218" s="7">
        <v>406</v>
      </c>
      <c r="D218" s="8">
        <v>4050</v>
      </c>
      <c r="E218" s="3">
        <f t="shared" si="54"/>
        <v>-1.4563106796116505E-2</v>
      </c>
      <c r="F218" s="4">
        <f t="shared" si="55"/>
        <v>8.3064721601005846</v>
      </c>
      <c r="G218" s="4">
        <f t="shared" si="56"/>
        <v>-1.4670189747793742E-2</v>
      </c>
      <c r="H218" s="5">
        <f t="shared" si="45"/>
        <v>6.0063531596017325</v>
      </c>
      <c r="I218" s="9">
        <f t="shared" si="46"/>
        <v>0.45327102803738317</v>
      </c>
      <c r="J218" s="7"/>
      <c r="K218" s="5" t="s">
        <v>8</v>
      </c>
      <c r="L218" s="6">
        <v>43507</v>
      </c>
      <c r="M218" s="7">
        <v>2.97</v>
      </c>
      <c r="N218" s="8">
        <v>705300</v>
      </c>
      <c r="O218">
        <f t="shared" si="47"/>
        <v>2.5906735751295398E-2</v>
      </c>
      <c r="P218">
        <f t="shared" si="48"/>
        <v>13.466378523196271</v>
      </c>
      <c r="Q218">
        <f t="shared" si="57"/>
        <v>2.5576841789649776E-2</v>
      </c>
      <c r="R218">
        <f t="shared" si="49"/>
        <v>1.0885619528146082</v>
      </c>
      <c r="S218">
        <f t="shared" si="50"/>
        <v>0.17602996254681655</v>
      </c>
      <c r="U218" s="5" t="s">
        <v>4</v>
      </c>
      <c r="V218" s="6">
        <v>43507</v>
      </c>
      <c r="W218" s="7">
        <v>4.8799999999999998E-3</v>
      </c>
      <c r="X218" s="8">
        <v>33000000</v>
      </c>
      <c r="Y218" s="3">
        <f t="shared" si="51"/>
        <v>-8.1300813008130298E-3</v>
      </c>
      <c r="Z218" s="4">
        <f t="shared" si="58"/>
        <v>17.312018119430753</v>
      </c>
      <c r="AA218">
        <f t="shared" si="59"/>
        <v>-8.1633106391609811E-3</v>
      </c>
      <c r="AB218">
        <f t="shared" si="52"/>
        <v>-5.3226100591170811</v>
      </c>
      <c r="AC218">
        <f t="shared" si="53"/>
        <v>0.72322274881516579</v>
      </c>
      <c r="AN218" s="6">
        <v>43507</v>
      </c>
      <c r="AO218">
        <v>-1.4670189747793742E-2</v>
      </c>
      <c r="AP218">
        <v>2.5576841789649776E-2</v>
      </c>
      <c r="AQ218">
        <v>-8.1633106391609811E-3</v>
      </c>
    </row>
    <row r="219" spans="1:74" x14ac:dyDescent="0.3">
      <c r="A219" s="5" t="s">
        <v>9</v>
      </c>
      <c r="B219" s="6">
        <v>43514</v>
      </c>
      <c r="C219" s="7">
        <v>402.5</v>
      </c>
      <c r="D219" s="8">
        <v>6490</v>
      </c>
      <c r="E219" s="3">
        <f t="shared" si="54"/>
        <v>-8.6206896551724137E-3</v>
      </c>
      <c r="F219" s="4">
        <f t="shared" si="55"/>
        <v>8.7780178096981363</v>
      </c>
      <c r="G219" s="4">
        <f t="shared" si="56"/>
        <v>-8.6580627431145415E-3</v>
      </c>
      <c r="H219" s="5">
        <f t="shared" si="45"/>
        <v>5.9976950968586182</v>
      </c>
      <c r="I219" s="9">
        <f t="shared" si="46"/>
        <v>0.44509345794392524</v>
      </c>
      <c r="J219" s="7"/>
      <c r="K219" s="5" t="s">
        <v>8</v>
      </c>
      <c r="L219" s="6">
        <v>43514</v>
      </c>
      <c r="M219" s="7">
        <v>2.9550000000000001</v>
      </c>
      <c r="N219" s="8">
        <v>152100</v>
      </c>
      <c r="O219">
        <f t="shared" si="47"/>
        <v>-5.0505050505050917E-3</v>
      </c>
      <c r="P219">
        <f t="shared" si="48"/>
        <v>11.932293478247384</v>
      </c>
      <c r="Q219">
        <f t="shared" si="57"/>
        <v>-5.063301956546762E-3</v>
      </c>
      <c r="R219">
        <f t="shared" si="49"/>
        <v>1.0834986508580615</v>
      </c>
      <c r="S219">
        <f t="shared" si="50"/>
        <v>0.17041198501872662</v>
      </c>
      <c r="U219" s="5" t="s">
        <v>4</v>
      </c>
      <c r="V219" s="6">
        <v>43514</v>
      </c>
      <c r="W219" s="7">
        <v>4.7600000000000003E-3</v>
      </c>
      <c r="X219" s="8">
        <v>403000000</v>
      </c>
      <c r="Y219" s="3">
        <f t="shared" si="51"/>
        <v>-2.4590163934426118E-2</v>
      </c>
      <c r="Z219" s="4">
        <f t="shared" si="58"/>
        <v>19.814447119910959</v>
      </c>
      <c r="AA219">
        <f t="shared" si="59"/>
        <v>-2.4897551621727087E-2</v>
      </c>
      <c r="AB219">
        <f t="shared" si="52"/>
        <v>-5.3475076107388082</v>
      </c>
      <c r="AC219">
        <f t="shared" si="53"/>
        <v>0.70047393364928912</v>
      </c>
      <c r="AN219" s="6">
        <v>43514</v>
      </c>
      <c r="AO219">
        <v>-8.6580627431145415E-3</v>
      </c>
      <c r="AP219">
        <v>-5.063301956546762E-3</v>
      </c>
      <c r="AQ219">
        <v>-2.4897551621727087E-2</v>
      </c>
    </row>
    <row r="220" spans="1:74" x14ac:dyDescent="0.3">
      <c r="A220" s="5" t="s">
        <v>9</v>
      </c>
      <c r="B220" s="6">
        <v>43521</v>
      </c>
      <c r="C220" s="7">
        <v>400</v>
      </c>
      <c r="D220" s="8">
        <v>4080</v>
      </c>
      <c r="E220" s="3">
        <f t="shared" si="54"/>
        <v>-6.2111801242236021E-3</v>
      </c>
      <c r="F220" s="4">
        <f t="shared" si="55"/>
        <v>8.3138522673982074</v>
      </c>
      <c r="G220" s="4">
        <f t="shared" si="56"/>
        <v>-6.2305497506360864E-3</v>
      </c>
      <c r="H220" s="5">
        <f t="shared" si="45"/>
        <v>5.9914645471079817</v>
      </c>
      <c r="I220" s="9">
        <f t="shared" si="46"/>
        <v>0.43925233644859812</v>
      </c>
      <c r="J220" s="7"/>
      <c r="K220" s="5" t="s">
        <v>8</v>
      </c>
      <c r="L220" s="6">
        <v>43521</v>
      </c>
      <c r="M220" s="7">
        <v>2.9750000000000001</v>
      </c>
      <c r="N220" s="8">
        <v>212000</v>
      </c>
      <c r="O220">
        <f t="shared" si="47"/>
        <v>6.7681895093062664E-3</v>
      </c>
      <c r="P220">
        <f t="shared" si="48"/>
        <v>12.26434155365415</v>
      </c>
      <c r="Q220">
        <f t="shared" si="57"/>
        <v>6.7453881395316551E-3</v>
      </c>
      <c r="R220">
        <f t="shared" si="49"/>
        <v>1.0902440389975931</v>
      </c>
      <c r="S220">
        <f t="shared" si="50"/>
        <v>0.17790262172284649</v>
      </c>
      <c r="U220" s="5" t="s">
        <v>4</v>
      </c>
      <c r="V220" s="6">
        <v>43521</v>
      </c>
      <c r="W220" s="7">
        <v>4.7600000000000003E-3</v>
      </c>
      <c r="X220" s="8">
        <v>319000000</v>
      </c>
      <c r="Y220" s="3">
        <f t="shared" si="51"/>
        <v>0</v>
      </c>
      <c r="Z220" s="4">
        <f t="shared" si="58"/>
        <v>19.580701660749117</v>
      </c>
      <c r="AA220">
        <f t="shared" si="59"/>
        <v>0</v>
      </c>
      <c r="AB220">
        <f t="shared" si="52"/>
        <v>-5.3475076107388082</v>
      </c>
      <c r="AC220">
        <f t="shared" si="53"/>
        <v>0.70047393364928912</v>
      </c>
      <c r="AN220" s="6">
        <v>43521</v>
      </c>
      <c r="AO220">
        <v>-6.2305497506360864E-3</v>
      </c>
      <c r="AP220">
        <v>6.7453881395316551E-3</v>
      </c>
      <c r="AQ220">
        <v>0</v>
      </c>
    </row>
    <row r="221" spans="1:74" x14ac:dyDescent="0.3">
      <c r="A221" s="5" t="s">
        <v>9</v>
      </c>
      <c r="B221" s="6">
        <v>43528</v>
      </c>
      <c r="C221" s="7">
        <v>391</v>
      </c>
      <c r="D221" s="8">
        <v>5200</v>
      </c>
      <c r="E221" s="3">
        <f t="shared" si="54"/>
        <v>-2.2499999999999999E-2</v>
      </c>
      <c r="F221" s="4">
        <f t="shared" si="55"/>
        <v>8.5564139045695189</v>
      </c>
      <c r="G221" s="4">
        <f t="shared" si="56"/>
        <v>-2.275698712261618E-2</v>
      </c>
      <c r="H221" s="5">
        <f t="shared" si="45"/>
        <v>5.9687075599853658</v>
      </c>
      <c r="I221" s="9">
        <f t="shared" si="46"/>
        <v>0.41822429906542058</v>
      </c>
      <c r="J221" s="7"/>
      <c r="K221" s="5" t="s">
        <v>8</v>
      </c>
      <c r="L221" s="6">
        <v>43528</v>
      </c>
      <c r="M221" s="7">
        <v>3.07</v>
      </c>
      <c r="N221" s="8">
        <v>752000</v>
      </c>
      <c r="O221">
        <f t="shared" si="47"/>
        <v>3.1932773109243612E-2</v>
      </c>
      <c r="P221">
        <f t="shared" si="48"/>
        <v>13.530491602931978</v>
      </c>
      <c r="Q221">
        <f t="shared" si="57"/>
        <v>3.1433522601512595E-2</v>
      </c>
      <c r="R221">
        <f t="shared" si="49"/>
        <v>1.1216775615991057</v>
      </c>
      <c r="S221">
        <f t="shared" si="50"/>
        <v>0.21348314606741567</v>
      </c>
      <c r="U221" s="5" t="s">
        <v>4</v>
      </c>
      <c r="V221" s="6">
        <v>43528</v>
      </c>
      <c r="W221" s="7">
        <v>4.7600000000000003E-3</v>
      </c>
      <c r="X221" s="8">
        <v>77000000</v>
      </c>
      <c r="Y221" s="3">
        <f t="shared" si="51"/>
        <v>0</v>
      </c>
      <c r="Z221" s="4">
        <f t="shared" si="58"/>
        <v>18.159315979817958</v>
      </c>
      <c r="AA221">
        <f t="shared" si="59"/>
        <v>0</v>
      </c>
      <c r="AB221">
        <f t="shared" si="52"/>
        <v>-5.3475076107388082</v>
      </c>
      <c r="AC221">
        <f t="shared" si="53"/>
        <v>0.70047393364928912</v>
      </c>
      <c r="AN221" s="6">
        <v>43528</v>
      </c>
      <c r="AO221">
        <v>-2.275698712261618E-2</v>
      </c>
      <c r="AP221">
        <v>3.1433522601512595E-2</v>
      </c>
      <c r="AQ221">
        <v>0</v>
      </c>
    </row>
    <row r="222" spans="1:74" x14ac:dyDescent="0.3">
      <c r="A222" s="5" t="s">
        <v>9</v>
      </c>
      <c r="B222" s="6">
        <v>43535</v>
      </c>
      <c r="C222" s="7">
        <v>369.5</v>
      </c>
      <c r="D222" s="8">
        <v>11790</v>
      </c>
      <c r="E222" s="3">
        <f t="shared" si="54"/>
        <v>-5.4987212276214836E-2</v>
      </c>
      <c r="F222" s="4">
        <f t="shared" si="55"/>
        <v>9.3750069935314162</v>
      </c>
      <c r="G222" s="4">
        <f t="shared" si="56"/>
        <v>-5.6556819597109308E-2</v>
      </c>
      <c r="H222" s="5">
        <f t="shared" si="45"/>
        <v>5.9121507403882561</v>
      </c>
      <c r="I222" s="9">
        <f t="shared" si="46"/>
        <v>0.3679906542056075</v>
      </c>
      <c r="J222" s="7"/>
      <c r="K222" s="5" t="s">
        <v>8</v>
      </c>
      <c r="L222" s="6">
        <v>43535</v>
      </c>
      <c r="M222" s="7">
        <v>3.25</v>
      </c>
      <c r="N222" s="8">
        <v>3718800</v>
      </c>
      <c r="O222">
        <f t="shared" si="47"/>
        <v>5.8631921824104288E-2</v>
      </c>
      <c r="P222">
        <f t="shared" si="48"/>
        <v>15.12891159356384</v>
      </c>
      <c r="Q222">
        <f t="shared" si="57"/>
        <v>5.6977434742540356E-2</v>
      </c>
      <c r="R222">
        <f t="shared" si="49"/>
        <v>1.1786549963416462</v>
      </c>
      <c r="S222">
        <f t="shared" si="50"/>
        <v>0.2808988764044944</v>
      </c>
      <c r="U222" s="5" t="s">
        <v>4</v>
      </c>
      <c r="V222" s="6">
        <v>43535</v>
      </c>
      <c r="W222" s="7">
        <v>4.7600000000000003E-3</v>
      </c>
      <c r="X222" s="8">
        <v>55000000</v>
      </c>
      <c r="Y222" s="3">
        <f t="shared" si="51"/>
        <v>0</v>
      </c>
      <c r="Z222" s="4">
        <f t="shared" si="58"/>
        <v>17.822843743196746</v>
      </c>
      <c r="AA222">
        <f t="shared" si="59"/>
        <v>0</v>
      </c>
      <c r="AB222">
        <f t="shared" si="52"/>
        <v>-5.3475076107388082</v>
      </c>
      <c r="AC222">
        <f t="shared" si="53"/>
        <v>0.70047393364928912</v>
      </c>
      <c r="AN222" s="6">
        <v>43535</v>
      </c>
      <c r="AO222">
        <v>-5.6556819597109308E-2</v>
      </c>
      <c r="AP222">
        <v>5.6977434742540356E-2</v>
      </c>
      <c r="AQ222">
        <v>0</v>
      </c>
    </row>
    <row r="223" spans="1:74" x14ac:dyDescent="0.3">
      <c r="A223" s="5" t="s">
        <v>9</v>
      </c>
      <c r="B223" s="6">
        <v>43542</v>
      </c>
      <c r="C223" s="7">
        <v>365</v>
      </c>
      <c r="D223" s="8">
        <v>7010</v>
      </c>
      <c r="E223" s="3">
        <f t="shared" si="54"/>
        <v>-1.2178619756427604E-2</v>
      </c>
      <c r="F223" s="4">
        <f t="shared" si="55"/>
        <v>8.8550929800286351</v>
      </c>
      <c r="G223" s="4">
        <f t="shared" si="56"/>
        <v>-1.2253386805765001E-2</v>
      </c>
      <c r="H223" s="5">
        <f t="shared" si="45"/>
        <v>5.8998973535824915</v>
      </c>
      <c r="I223" s="9">
        <f t="shared" si="46"/>
        <v>0.3574766355140187</v>
      </c>
      <c r="J223" s="7"/>
      <c r="K223" s="5" t="s">
        <v>8</v>
      </c>
      <c r="L223" s="6">
        <v>43542</v>
      </c>
      <c r="M223" s="7">
        <v>3.46</v>
      </c>
      <c r="N223" s="8">
        <v>1977700</v>
      </c>
      <c r="O223">
        <f t="shared" si="47"/>
        <v>6.4615384615384602E-2</v>
      </c>
      <c r="P223">
        <f t="shared" si="48"/>
        <v>14.497445111310116</v>
      </c>
      <c r="Q223">
        <f t="shared" si="57"/>
        <v>6.2613592727986681E-2</v>
      </c>
      <c r="R223">
        <f t="shared" si="49"/>
        <v>1.2412685890696329</v>
      </c>
      <c r="S223">
        <f t="shared" si="50"/>
        <v>0.3595505617977528</v>
      </c>
      <c r="U223" s="5" t="s">
        <v>4</v>
      </c>
      <c r="V223" s="6">
        <v>43542</v>
      </c>
      <c r="W223" s="7">
        <v>4.7600000000000003E-3</v>
      </c>
      <c r="X223" s="8">
        <v>68000000</v>
      </c>
      <c r="Y223" s="3">
        <f t="shared" si="51"/>
        <v>0</v>
      </c>
      <c r="Z223" s="4">
        <f t="shared" si="58"/>
        <v>18.03501826314038</v>
      </c>
      <c r="AA223">
        <f t="shared" si="59"/>
        <v>0</v>
      </c>
      <c r="AB223">
        <f t="shared" si="52"/>
        <v>-5.3475076107388082</v>
      </c>
      <c r="AC223">
        <f t="shared" si="53"/>
        <v>0.70047393364928912</v>
      </c>
      <c r="AN223" s="6">
        <v>43542</v>
      </c>
      <c r="AO223">
        <v>-1.2253386805765001E-2</v>
      </c>
      <c r="AP223">
        <v>6.2613592727986681E-2</v>
      </c>
      <c r="AQ223">
        <v>0</v>
      </c>
    </row>
    <row r="224" spans="1:74" x14ac:dyDescent="0.3">
      <c r="A224" s="5" t="s">
        <v>9</v>
      </c>
      <c r="B224" s="6">
        <v>43549</v>
      </c>
      <c r="C224" s="7">
        <v>360.5</v>
      </c>
      <c r="D224" s="8">
        <v>5650</v>
      </c>
      <c r="E224" s="3">
        <f t="shared" si="54"/>
        <v>-1.2328767123287671E-2</v>
      </c>
      <c r="F224" s="4">
        <f t="shared" si="55"/>
        <v>8.6394108241404872</v>
      </c>
      <c r="G224" s="4">
        <f t="shared" si="56"/>
        <v>-1.2405396857487741E-2</v>
      </c>
      <c r="H224" s="5">
        <f t="shared" si="45"/>
        <v>5.8874919567250039</v>
      </c>
      <c r="I224" s="9">
        <f t="shared" si="46"/>
        <v>0.3469626168224299</v>
      </c>
      <c r="J224" s="7"/>
      <c r="K224" s="5" t="s">
        <v>8</v>
      </c>
      <c r="L224" s="6">
        <v>43549</v>
      </c>
      <c r="M224" s="7">
        <v>3.4249999999999998</v>
      </c>
      <c r="N224" s="8">
        <v>1466000</v>
      </c>
      <c r="O224">
        <f t="shared" si="47"/>
        <v>-1.0115606936416227E-2</v>
      </c>
      <c r="P224">
        <f t="shared" si="48"/>
        <v>14.198048161428733</v>
      </c>
      <c r="Q224">
        <f t="shared" si="57"/>
        <v>-1.0167117355444313E-2</v>
      </c>
      <c r="R224">
        <f t="shared" si="49"/>
        <v>1.2311014717141886</v>
      </c>
      <c r="S224">
        <f t="shared" si="50"/>
        <v>0.34644194756554303</v>
      </c>
      <c r="U224" s="5" t="s">
        <v>4</v>
      </c>
      <c r="V224" s="6">
        <v>43549</v>
      </c>
      <c r="W224" s="7">
        <v>4.8599999999999997E-3</v>
      </c>
      <c r="X224" s="8">
        <v>19000000</v>
      </c>
      <c r="Y224" s="3">
        <f t="shared" si="51"/>
        <v>2.1008403361344408E-2</v>
      </c>
      <c r="Z224" s="4">
        <f t="shared" si="58"/>
        <v>16.759949537130716</v>
      </c>
      <c r="AA224">
        <f t="shared" si="59"/>
        <v>2.0790769669073689E-2</v>
      </c>
      <c r="AB224">
        <f t="shared" si="52"/>
        <v>-5.326716841069735</v>
      </c>
      <c r="AC224">
        <f t="shared" si="53"/>
        <v>0.71943127962085296</v>
      </c>
      <c r="AN224" s="6">
        <v>43549</v>
      </c>
      <c r="AO224">
        <v>-1.2405396857487741E-2</v>
      </c>
      <c r="AP224">
        <v>-1.0167117355444313E-2</v>
      </c>
      <c r="AQ224">
        <v>2.0790769669073689E-2</v>
      </c>
    </row>
    <row r="225" spans="1:43" x14ac:dyDescent="0.3">
      <c r="A225" s="5" t="s">
        <v>9</v>
      </c>
      <c r="B225" s="6">
        <v>43556</v>
      </c>
      <c r="C225" s="7">
        <v>364.5</v>
      </c>
      <c r="D225" s="8">
        <v>23530</v>
      </c>
      <c r="E225" s="3">
        <f t="shared" si="54"/>
        <v>1.1095700416088766E-2</v>
      </c>
      <c r="F225" s="4">
        <f t="shared" si="55"/>
        <v>10.066031481721408</v>
      </c>
      <c r="G225" s="4">
        <f t="shared" si="56"/>
        <v>1.1034594723709068E-2</v>
      </c>
      <c r="H225" s="5">
        <f t="shared" si="45"/>
        <v>5.8985265514487129</v>
      </c>
      <c r="I225" s="9">
        <f t="shared" si="46"/>
        <v>0.35630841121495327</v>
      </c>
      <c r="J225" s="7"/>
      <c r="K225" s="5" t="s">
        <v>8</v>
      </c>
      <c r="L225" s="6">
        <v>43556</v>
      </c>
      <c r="M225" s="7">
        <v>3.4950000000000001</v>
      </c>
      <c r="N225" s="8">
        <v>960200</v>
      </c>
      <c r="O225">
        <f t="shared" si="47"/>
        <v>2.0437956204379645E-2</v>
      </c>
      <c r="P225">
        <f t="shared" si="48"/>
        <v>13.774896875078976</v>
      </c>
      <c r="Q225">
        <f t="shared" si="57"/>
        <v>2.0231903971585117E-2</v>
      </c>
      <c r="R225">
        <f t="shared" si="49"/>
        <v>1.2513333756857736</v>
      </c>
      <c r="S225">
        <f t="shared" si="50"/>
        <v>0.37265917602996262</v>
      </c>
      <c r="U225" s="5" t="s">
        <v>4</v>
      </c>
      <c r="V225" s="6">
        <v>43556</v>
      </c>
      <c r="W225" s="7">
        <v>4.8799999999999998E-3</v>
      </c>
      <c r="X225" s="8">
        <v>99000000</v>
      </c>
      <c r="Y225" s="3">
        <f t="shared" si="51"/>
        <v>4.1152263374485704E-3</v>
      </c>
      <c r="Z225" s="4">
        <f t="shared" si="58"/>
        <v>18.410630408098864</v>
      </c>
      <c r="AA225">
        <f t="shared" si="59"/>
        <v>4.1067819526535024E-3</v>
      </c>
      <c r="AB225">
        <f t="shared" si="52"/>
        <v>-5.3226100591170811</v>
      </c>
      <c r="AC225">
        <f t="shared" si="53"/>
        <v>0.72322274881516579</v>
      </c>
      <c r="AN225" s="6">
        <v>43556</v>
      </c>
      <c r="AO225">
        <v>1.1034594723709068E-2</v>
      </c>
      <c r="AP225">
        <v>2.0231903971585117E-2</v>
      </c>
      <c r="AQ225">
        <v>4.1067819526535024E-3</v>
      </c>
    </row>
    <row r="226" spans="1:43" x14ac:dyDescent="0.3">
      <c r="A226" s="5" t="s">
        <v>9</v>
      </c>
      <c r="B226" s="6">
        <v>43563</v>
      </c>
      <c r="C226" s="7">
        <v>364</v>
      </c>
      <c r="D226" s="8">
        <v>2710</v>
      </c>
      <c r="E226" s="3">
        <f t="shared" si="54"/>
        <v>-1.3717421124828531E-3</v>
      </c>
      <c r="F226" s="4">
        <f t="shared" si="55"/>
        <v>7.9047039138737469</v>
      </c>
      <c r="G226" s="4">
        <f t="shared" si="56"/>
        <v>-1.3726838119721356E-3</v>
      </c>
      <c r="H226" s="5">
        <f t="shared" si="45"/>
        <v>5.8971538676367405</v>
      </c>
      <c r="I226" s="9">
        <f t="shared" si="46"/>
        <v>0.35514018691588783</v>
      </c>
      <c r="J226" s="7"/>
      <c r="K226" s="5" t="s">
        <v>8</v>
      </c>
      <c r="L226" s="6">
        <v>43563</v>
      </c>
      <c r="M226" s="7">
        <v>3.56</v>
      </c>
      <c r="N226" s="8">
        <v>816000</v>
      </c>
      <c r="O226">
        <f t="shared" si="47"/>
        <v>1.8597997138769654E-2</v>
      </c>
      <c r="P226">
        <f t="shared" si="48"/>
        <v>13.612169633946245</v>
      </c>
      <c r="Q226">
        <f t="shared" si="57"/>
        <v>1.8427169178165587E-2</v>
      </c>
      <c r="R226">
        <f t="shared" si="49"/>
        <v>1.2697605448639391</v>
      </c>
      <c r="S226">
        <f t="shared" si="50"/>
        <v>0.39700374531835209</v>
      </c>
      <c r="U226" s="5" t="s">
        <v>4</v>
      </c>
      <c r="V226" s="6">
        <v>43563</v>
      </c>
      <c r="W226" s="7">
        <v>4.8199999999999996E-3</v>
      </c>
      <c r="X226" s="8">
        <v>40000000</v>
      </c>
      <c r="Y226" s="3">
        <f t="shared" si="51"/>
        <v>-1.2295081967213147E-2</v>
      </c>
      <c r="Z226" s="4">
        <f t="shared" si="58"/>
        <v>17.504390012078211</v>
      </c>
      <c r="AA226">
        <f t="shared" si="59"/>
        <v>-1.2371291802546942E-2</v>
      </c>
      <c r="AB226">
        <f t="shared" si="52"/>
        <v>-5.3349813509196284</v>
      </c>
      <c r="AC226">
        <f t="shared" si="53"/>
        <v>0.7118483412322274</v>
      </c>
      <c r="AN226" s="6">
        <v>43563</v>
      </c>
      <c r="AO226">
        <v>-1.3726838119721356E-3</v>
      </c>
      <c r="AP226">
        <v>1.8427169178165587E-2</v>
      </c>
      <c r="AQ226">
        <v>-1.2371291802546942E-2</v>
      </c>
    </row>
    <row r="227" spans="1:43" x14ac:dyDescent="0.3">
      <c r="A227" s="5" t="s">
        <v>9</v>
      </c>
      <c r="B227" s="6">
        <v>43570</v>
      </c>
      <c r="C227" s="7">
        <v>352</v>
      </c>
      <c r="D227" s="8">
        <v>23920</v>
      </c>
      <c r="E227" s="3">
        <f t="shared" si="54"/>
        <v>-3.2967032967032968E-2</v>
      </c>
      <c r="F227" s="4">
        <f t="shared" si="55"/>
        <v>10.082470208064567</v>
      </c>
      <c r="G227" s="4">
        <f t="shared" si="56"/>
        <v>-3.352269203864356E-2</v>
      </c>
      <c r="H227" s="5">
        <f t="shared" si="45"/>
        <v>5.8636311755980968</v>
      </c>
      <c r="I227" s="9">
        <f t="shared" si="46"/>
        <v>0.32710280373831774</v>
      </c>
      <c r="J227" s="7"/>
      <c r="K227" s="5" t="s">
        <v>8</v>
      </c>
      <c r="L227" s="6">
        <v>43570</v>
      </c>
      <c r="M227" s="7">
        <v>3.9849999999999999</v>
      </c>
      <c r="N227" s="8">
        <v>1755200</v>
      </c>
      <c r="O227">
        <f t="shared" si="47"/>
        <v>0.11938202247191006</v>
      </c>
      <c r="P227">
        <f t="shared" si="48"/>
        <v>14.378093368503103</v>
      </c>
      <c r="Q227">
        <f t="shared" si="57"/>
        <v>0.11277676737823916</v>
      </c>
      <c r="R227">
        <f t="shared" si="49"/>
        <v>1.3825373122421782</v>
      </c>
      <c r="S227">
        <f t="shared" si="50"/>
        <v>0.55617977528089879</v>
      </c>
      <c r="U227" s="5" t="s">
        <v>4</v>
      </c>
      <c r="V227" s="6">
        <v>43570</v>
      </c>
      <c r="W227" s="7">
        <v>4.7800000000000004E-3</v>
      </c>
      <c r="X227" s="8">
        <v>49000000</v>
      </c>
      <c r="Y227" s="3">
        <f t="shared" si="51"/>
        <v>-8.2987551867218338E-3</v>
      </c>
      <c r="Z227" s="4">
        <f t="shared" si="58"/>
        <v>17.707330856074901</v>
      </c>
      <c r="AA227">
        <f t="shared" si="59"/>
        <v>-8.3333815591441866E-3</v>
      </c>
      <c r="AB227">
        <f t="shared" si="52"/>
        <v>-5.3433147324787722</v>
      </c>
      <c r="AC227">
        <f t="shared" si="53"/>
        <v>0.70426540284360195</v>
      </c>
      <c r="AN227" s="6">
        <v>43570</v>
      </c>
      <c r="AO227">
        <v>-3.352269203864356E-2</v>
      </c>
      <c r="AQ227">
        <v>-8.3333815591441866E-3</v>
      </c>
    </row>
    <row r="228" spans="1:43" x14ac:dyDescent="0.3">
      <c r="A228" s="5" t="s">
        <v>9</v>
      </c>
      <c r="B228" s="6">
        <v>43577</v>
      </c>
      <c r="C228" s="7">
        <v>345</v>
      </c>
      <c r="D228" s="8">
        <v>33950</v>
      </c>
      <c r="E228" s="3">
        <f t="shared" si="54"/>
        <v>-1.9886363636363636E-2</v>
      </c>
      <c r="F228" s="4">
        <f t="shared" si="55"/>
        <v>10.432644132986843</v>
      </c>
      <c r="G228" s="4">
        <f t="shared" si="56"/>
        <v>-2.0086758566737344E-2</v>
      </c>
      <c r="H228" s="5">
        <f t="shared" si="45"/>
        <v>5.8435444170313602</v>
      </c>
      <c r="I228" s="9">
        <f t="shared" si="46"/>
        <v>0.31074766355140188</v>
      </c>
      <c r="J228" s="7"/>
      <c r="K228" s="5" t="s">
        <v>8</v>
      </c>
      <c r="L228" s="6">
        <v>43577</v>
      </c>
      <c r="M228" s="7">
        <v>3.76</v>
      </c>
      <c r="N228" s="8">
        <v>4969400</v>
      </c>
      <c r="O228">
        <f t="shared" si="47"/>
        <v>-5.6461731493099146E-2</v>
      </c>
      <c r="P228">
        <f t="shared" si="48"/>
        <v>15.418809666438964</v>
      </c>
      <c r="Q228">
        <f t="shared" si="57"/>
        <v>-5.8118354840375287E-2</v>
      </c>
      <c r="R228">
        <f t="shared" si="49"/>
        <v>1.324418957401803</v>
      </c>
      <c r="S228">
        <f t="shared" si="50"/>
        <v>0.47191011235955049</v>
      </c>
      <c r="U228" s="5" t="s">
        <v>4</v>
      </c>
      <c r="V228" s="6">
        <v>43577</v>
      </c>
      <c r="W228" s="7">
        <v>4.7800000000000004E-3</v>
      </c>
      <c r="X228" s="8">
        <v>30000000</v>
      </c>
      <c r="Y228" s="3">
        <f t="shared" si="51"/>
        <v>0</v>
      </c>
      <c r="Z228" s="4">
        <f t="shared" si="58"/>
        <v>17.216707939626428</v>
      </c>
      <c r="AA228">
        <f t="shared" si="59"/>
        <v>0</v>
      </c>
      <c r="AB228">
        <f t="shared" si="52"/>
        <v>-5.3433147324787722</v>
      </c>
      <c r="AC228">
        <f t="shared" si="53"/>
        <v>0.70426540284360195</v>
      </c>
      <c r="AN228" s="6">
        <v>43577</v>
      </c>
      <c r="AO228">
        <v>-2.0086758566737344E-2</v>
      </c>
      <c r="AP228">
        <v>-5.8118354840375287E-2</v>
      </c>
      <c r="AQ228">
        <v>0</v>
      </c>
    </row>
    <row r="229" spans="1:43" x14ac:dyDescent="0.3">
      <c r="A229" s="5" t="s">
        <v>9</v>
      </c>
      <c r="B229" s="6">
        <v>43584</v>
      </c>
      <c r="C229" s="7">
        <v>345</v>
      </c>
      <c r="D229" s="8">
        <v>6790</v>
      </c>
      <c r="E229" s="3">
        <f t="shared" si="54"/>
        <v>0</v>
      </c>
      <c r="F229" s="4">
        <f t="shared" si="55"/>
        <v>8.8232062205527413</v>
      </c>
      <c r="G229" s="4">
        <f t="shared" si="56"/>
        <v>0</v>
      </c>
      <c r="H229" s="5">
        <f t="shared" si="45"/>
        <v>5.8435444170313602</v>
      </c>
      <c r="I229" s="9">
        <f t="shared" si="46"/>
        <v>0.31074766355140188</v>
      </c>
      <c r="J229" s="7"/>
      <c r="K229" s="5" t="s">
        <v>8</v>
      </c>
      <c r="L229" s="6">
        <v>43584</v>
      </c>
      <c r="M229" s="7">
        <v>4.0739999999999998</v>
      </c>
      <c r="N229" s="8">
        <v>1776700</v>
      </c>
      <c r="O229">
        <f t="shared" si="47"/>
        <v>8.3510638297872364E-2</v>
      </c>
      <c r="P229">
        <f t="shared" si="48"/>
        <v>14.390268269023997</v>
      </c>
      <c r="Q229">
        <f t="shared" si="57"/>
        <v>8.02063604028109E-2</v>
      </c>
      <c r="R229">
        <f t="shared" si="49"/>
        <v>1.404625317804614</v>
      </c>
      <c r="S229">
        <f t="shared" si="50"/>
        <v>0.58951310861423212</v>
      </c>
      <c r="U229" s="5" t="s">
        <v>4</v>
      </c>
      <c r="V229" s="6">
        <v>43584</v>
      </c>
      <c r="W229" s="7">
        <v>4.8999999999999998E-3</v>
      </c>
      <c r="X229" s="8">
        <v>70000000</v>
      </c>
      <c r="Y229" s="3">
        <f t="shared" si="51"/>
        <v>2.5104602510460133E-2</v>
      </c>
      <c r="Z229" s="4">
        <f t="shared" si="58"/>
        <v>18.064005800013632</v>
      </c>
      <c r="AA229">
        <f t="shared" si="59"/>
        <v>2.4794658613216274E-2</v>
      </c>
      <c r="AB229">
        <f t="shared" si="52"/>
        <v>-5.3185200738655558</v>
      </c>
      <c r="AC229">
        <f t="shared" si="53"/>
        <v>0.72701421800947863</v>
      </c>
      <c r="AN229" s="6">
        <v>43584</v>
      </c>
      <c r="AO229">
        <v>0</v>
      </c>
      <c r="AP229">
        <v>8.02063604028109E-2</v>
      </c>
      <c r="AQ229">
        <v>2.4794658613216274E-2</v>
      </c>
    </row>
    <row r="230" spans="1:43" x14ac:dyDescent="0.3">
      <c r="A230" s="5" t="s">
        <v>9</v>
      </c>
      <c r="B230" s="6">
        <v>43591</v>
      </c>
      <c r="C230" s="7">
        <v>343</v>
      </c>
      <c r="D230" s="8">
        <v>5340</v>
      </c>
      <c r="E230" s="3">
        <f t="shared" si="54"/>
        <v>-5.7971014492753624E-3</v>
      </c>
      <c r="F230" s="4">
        <f t="shared" si="55"/>
        <v>8.5829809319542409</v>
      </c>
      <c r="G230" s="4">
        <f t="shared" si="56"/>
        <v>-5.8139698654198447E-3</v>
      </c>
      <c r="H230" s="5">
        <f t="shared" si="45"/>
        <v>5.8377304471659395</v>
      </c>
      <c r="I230" s="9">
        <f t="shared" si="46"/>
        <v>0.30607476635514019</v>
      </c>
      <c r="J230" s="7"/>
      <c r="K230" s="5" t="s">
        <v>8</v>
      </c>
      <c r="L230" s="6">
        <v>43591</v>
      </c>
      <c r="M230" s="7">
        <v>3.8180000000000001</v>
      </c>
      <c r="N230" s="8">
        <v>668400</v>
      </c>
      <c r="O230">
        <f t="shared" si="47"/>
        <v>-6.2837506136475152E-2</v>
      </c>
      <c r="P230">
        <f t="shared" si="48"/>
        <v>13.412642075703376</v>
      </c>
      <c r="Q230">
        <f t="shared" si="57"/>
        <v>-6.48985925010582E-2</v>
      </c>
      <c r="R230">
        <f t="shared" si="49"/>
        <v>1.3397267253035559</v>
      </c>
      <c r="S230">
        <f t="shared" si="50"/>
        <v>0.49363295880149816</v>
      </c>
      <c r="U230" s="5" t="s">
        <v>4</v>
      </c>
      <c r="V230" s="6">
        <v>43591</v>
      </c>
      <c r="W230" s="7">
        <v>4.7600000000000003E-3</v>
      </c>
      <c r="X230" s="8">
        <v>293000000</v>
      </c>
      <c r="Y230" s="3">
        <f t="shared" si="51"/>
        <v>-2.857142857142847E-2</v>
      </c>
      <c r="Z230" s="4">
        <f t="shared" si="58"/>
        <v>19.49568316698134</v>
      </c>
      <c r="AA230">
        <f t="shared" si="59"/>
        <v>-2.8987536873252187E-2</v>
      </c>
      <c r="AB230">
        <f t="shared" si="52"/>
        <v>-5.3475076107388082</v>
      </c>
      <c r="AC230">
        <f t="shared" si="53"/>
        <v>0.70047393364928912</v>
      </c>
      <c r="AN230" s="6">
        <v>43591</v>
      </c>
      <c r="AO230">
        <v>-5.8139698654198447E-3</v>
      </c>
      <c r="AP230">
        <v>-6.48985925010582E-2</v>
      </c>
      <c r="AQ230">
        <v>-2.8987536873252187E-2</v>
      </c>
    </row>
    <row r="231" spans="1:43" x14ac:dyDescent="0.3">
      <c r="A231" s="5" t="s">
        <v>9</v>
      </c>
      <c r="B231" s="6">
        <v>43598</v>
      </c>
      <c r="C231" s="7">
        <v>312.5</v>
      </c>
      <c r="D231" s="8">
        <v>18280</v>
      </c>
      <c r="E231" s="3">
        <f t="shared" si="54"/>
        <v>-8.8921282798833823E-2</v>
      </c>
      <c r="F231" s="4">
        <f t="shared" si="55"/>
        <v>9.8135628450081409</v>
      </c>
      <c r="G231" s="4">
        <f t="shared" si="56"/>
        <v>-9.312597798948373E-2</v>
      </c>
      <c r="H231" s="5">
        <f t="shared" si="45"/>
        <v>5.7446044691764566</v>
      </c>
      <c r="I231" s="9">
        <f t="shared" si="46"/>
        <v>0.23481308411214954</v>
      </c>
      <c r="J231" s="7"/>
      <c r="K231" s="5" t="s">
        <v>8</v>
      </c>
      <c r="L231" s="6">
        <v>43598</v>
      </c>
      <c r="M231" s="7">
        <v>3.6619999999999999</v>
      </c>
      <c r="N231" s="8">
        <v>366100</v>
      </c>
      <c r="O231">
        <f t="shared" si="47"/>
        <v>-4.0859088528025181E-2</v>
      </c>
      <c r="P231">
        <f t="shared" si="48"/>
        <v>12.810661799108328</v>
      </c>
      <c r="Q231">
        <f t="shared" si="57"/>
        <v>-4.1717279051236983E-2</v>
      </c>
      <c r="R231">
        <f t="shared" si="49"/>
        <v>1.2980094462523188</v>
      </c>
      <c r="S231">
        <f t="shared" si="50"/>
        <v>0.43520599250936326</v>
      </c>
      <c r="U231" s="5" t="s">
        <v>4</v>
      </c>
      <c r="V231" s="6">
        <v>43598</v>
      </c>
      <c r="W231" s="7">
        <v>4.7200000000000002E-3</v>
      </c>
      <c r="X231" s="8">
        <v>135000000</v>
      </c>
      <c r="Y231" s="3">
        <f t="shared" si="51"/>
        <v>-8.4033613445378373E-3</v>
      </c>
      <c r="Z231" s="4">
        <f t="shared" si="58"/>
        <v>18.720785336402702</v>
      </c>
      <c r="AA231">
        <f t="shared" si="59"/>
        <v>-8.4388686458645949E-3</v>
      </c>
      <c r="AB231">
        <f t="shared" si="52"/>
        <v>-5.3559464793846727</v>
      </c>
      <c r="AC231">
        <f t="shared" si="53"/>
        <v>0.69289099526066356</v>
      </c>
      <c r="AN231" s="6">
        <v>43598</v>
      </c>
      <c r="AP231">
        <v>-4.1717279051236983E-2</v>
      </c>
      <c r="AQ231">
        <v>-8.4388686458645949E-3</v>
      </c>
    </row>
    <row r="232" spans="1:43" x14ac:dyDescent="0.3">
      <c r="A232" s="5" t="s">
        <v>9</v>
      </c>
      <c r="B232" s="6">
        <v>43605</v>
      </c>
      <c r="C232" s="7">
        <v>328.5</v>
      </c>
      <c r="D232" s="8">
        <v>26650</v>
      </c>
      <c r="E232" s="3">
        <f t="shared" si="54"/>
        <v>5.1200000000000002E-2</v>
      </c>
      <c r="F232" s="4">
        <f t="shared" si="55"/>
        <v>10.19054442959399</v>
      </c>
      <c r="G232" s="4">
        <f t="shared" si="56"/>
        <v>4.993236874820893E-2</v>
      </c>
      <c r="H232" s="5">
        <f t="shared" si="45"/>
        <v>5.7945368379246656</v>
      </c>
      <c r="I232" s="9">
        <f t="shared" si="46"/>
        <v>0.27219626168224298</v>
      </c>
      <c r="J232" s="7"/>
      <c r="K232" s="5" t="s">
        <v>8</v>
      </c>
      <c r="L232" s="6">
        <v>43605</v>
      </c>
      <c r="M232" s="7">
        <v>3.6880000000000002</v>
      </c>
      <c r="N232" s="8">
        <v>920900</v>
      </c>
      <c r="O232">
        <f t="shared" si="47"/>
        <v>7.0999453850355667E-3</v>
      </c>
      <c r="P232">
        <f t="shared" si="48"/>
        <v>13.733106731709459</v>
      </c>
      <c r="Q232">
        <f t="shared" si="57"/>
        <v>7.0748594420284808E-3</v>
      </c>
      <c r="R232">
        <f t="shared" si="49"/>
        <v>1.3050843056943475</v>
      </c>
      <c r="S232">
        <f t="shared" si="50"/>
        <v>0.44494382022471918</v>
      </c>
      <c r="U232" s="5" t="s">
        <v>4</v>
      </c>
      <c r="V232" s="6">
        <v>43605</v>
      </c>
      <c r="W232" s="7">
        <v>4.7499999999999999E-3</v>
      </c>
      <c r="X232" s="8">
        <v>30000000</v>
      </c>
      <c r="Y232" s="3">
        <f t="shared" si="51"/>
        <v>6.3559322033897546E-3</v>
      </c>
      <c r="Z232" s="4">
        <f t="shared" si="58"/>
        <v>17.216707939626428</v>
      </c>
      <c r="AA232">
        <f t="shared" si="59"/>
        <v>6.3358184490857035E-3</v>
      </c>
      <c r="AB232">
        <f t="shared" si="52"/>
        <v>-5.3496106609355873</v>
      </c>
      <c r="AC232">
        <f t="shared" si="53"/>
        <v>0.6985781990521327</v>
      </c>
      <c r="AN232" s="6">
        <v>43605</v>
      </c>
      <c r="AO232">
        <v>4.993236874820893E-2</v>
      </c>
      <c r="AP232">
        <v>7.0748594420284808E-3</v>
      </c>
      <c r="AQ232">
        <v>6.3358184490857035E-3</v>
      </c>
    </row>
    <row r="233" spans="1:43" x14ac:dyDescent="0.3">
      <c r="A233" s="5" t="s">
        <v>9</v>
      </c>
      <c r="B233" s="6">
        <v>43612</v>
      </c>
      <c r="C233" s="7">
        <v>321.5</v>
      </c>
      <c r="D233" s="8">
        <v>13600</v>
      </c>
      <c r="E233" s="3">
        <f t="shared" si="54"/>
        <v>-2.1308980213089801E-2</v>
      </c>
      <c r="F233" s="4">
        <f t="shared" si="55"/>
        <v>9.5178250717241433</v>
      </c>
      <c r="G233" s="4">
        <f t="shared" si="56"/>
        <v>-2.1539294246991122E-2</v>
      </c>
      <c r="H233" s="5">
        <f t="shared" si="45"/>
        <v>5.7729975436776737</v>
      </c>
      <c r="I233" s="9">
        <f t="shared" si="46"/>
        <v>0.25584112149532712</v>
      </c>
      <c r="J233" s="7"/>
      <c r="K233" s="5" t="s">
        <v>8</v>
      </c>
      <c r="L233" s="6">
        <v>43612</v>
      </c>
      <c r="M233" s="7">
        <v>3.802</v>
      </c>
      <c r="N233" s="8">
        <v>236500</v>
      </c>
      <c r="O233">
        <f t="shared" si="47"/>
        <v>3.0911062906724476E-2</v>
      </c>
      <c r="P233">
        <f t="shared" si="48"/>
        <v>12.373703486914124</v>
      </c>
      <c r="Q233">
        <f t="shared" si="57"/>
        <v>3.0442938371889921E-2</v>
      </c>
      <c r="R233">
        <f t="shared" si="49"/>
        <v>1.3355272440662374</v>
      </c>
      <c r="S233">
        <f t="shared" si="50"/>
        <v>0.48764044943820228</v>
      </c>
      <c r="U233" s="5" t="s">
        <v>4</v>
      </c>
      <c r="V233" s="6">
        <v>43612</v>
      </c>
      <c r="W233" s="7">
        <v>4.6499999999999996E-3</v>
      </c>
      <c r="X233" s="8">
        <v>19000000</v>
      </c>
      <c r="Y233" s="3">
        <f t="shared" si="51"/>
        <v>-2.1052631578947423E-2</v>
      </c>
      <c r="Z233" s="4">
        <f t="shared" si="58"/>
        <v>16.759949537130716</v>
      </c>
      <c r="AA233">
        <f t="shared" si="59"/>
        <v>-2.1277398447284965E-2</v>
      </c>
      <c r="AB233">
        <f t="shared" si="52"/>
        <v>-5.3708880593828718</v>
      </c>
      <c r="AC233">
        <f t="shared" si="53"/>
        <v>0.67962085308056863</v>
      </c>
      <c r="AN233" s="6">
        <v>43612</v>
      </c>
      <c r="AO233">
        <v>-2.1539294246991122E-2</v>
      </c>
      <c r="AP233">
        <v>3.0442938371889921E-2</v>
      </c>
      <c r="AQ233">
        <v>-2.1277398447284965E-2</v>
      </c>
    </row>
    <row r="234" spans="1:43" x14ac:dyDescent="0.3">
      <c r="A234" s="5" t="s">
        <v>9</v>
      </c>
      <c r="B234" s="6">
        <v>43619</v>
      </c>
      <c r="C234" s="7">
        <v>309</v>
      </c>
      <c r="D234" s="8">
        <v>86050</v>
      </c>
      <c r="E234" s="3">
        <f t="shared" si="54"/>
        <v>-3.8880248833592534E-2</v>
      </c>
      <c r="F234" s="4">
        <f t="shared" si="55"/>
        <v>11.362683801639685</v>
      </c>
      <c r="G234" s="4">
        <f t="shared" si="56"/>
        <v>-3.9656266779928617E-2</v>
      </c>
      <c r="H234" s="5">
        <f t="shared" si="45"/>
        <v>5.7333412768977459</v>
      </c>
      <c r="I234" s="9">
        <f t="shared" si="46"/>
        <v>0.22663551401869159</v>
      </c>
      <c r="J234" s="7"/>
      <c r="K234" s="5" t="s">
        <v>8</v>
      </c>
      <c r="L234" s="6">
        <v>43619</v>
      </c>
      <c r="M234" s="7">
        <v>3.8679999999999999</v>
      </c>
      <c r="N234" s="8">
        <v>634600</v>
      </c>
      <c r="O234">
        <f t="shared" si="47"/>
        <v>1.73592845870594E-2</v>
      </c>
      <c r="P234">
        <f t="shared" si="48"/>
        <v>13.360750158131232</v>
      </c>
      <c r="Q234">
        <f t="shared" si="57"/>
        <v>1.7210333524810408E-2</v>
      </c>
      <c r="R234">
        <f t="shared" si="49"/>
        <v>1.352737577591048</v>
      </c>
      <c r="S234">
        <f t="shared" si="50"/>
        <v>0.51235955056179772</v>
      </c>
      <c r="U234" s="5" t="s">
        <v>4</v>
      </c>
      <c r="V234" s="6">
        <v>43619</v>
      </c>
      <c r="W234" s="7">
        <v>4.5300000000000002E-3</v>
      </c>
      <c r="X234" s="8">
        <v>209000000</v>
      </c>
      <c r="Y234" s="3">
        <f t="shared" si="51"/>
        <v>-2.5806451612903108E-2</v>
      </c>
      <c r="Z234" s="4">
        <f t="shared" si="58"/>
        <v>19.157844809929085</v>
      </c>
      <c r="AA234">
        <f t="shared" si="59"/>
        <v>-2.6145280104322131E-2</v>
      </c>
      <c r="AB234">
        <f t="shared" si="52"/>
        <v>-5.3970333394871943</v>
      </c>
      <c r="AC234">
        <f t="shared" si="53"/>
        <v>0.65687203791469195</v>
      </c>
      <c r="AN234" s="6">
        <v>43619</v>
      </c>
      <c r="AO234">
        <v>-3.9656266779928617E-2</v>
      </c>
      <c r="AP234">
        <v>1.7210333524810408E-2</v>
      </c>
      <c r="AQ234">
        <v>-2.6145280104322131E-2</v>
      </c>
    </row>
    <row r="235" spans="1:43" x14ac:dyDescent="0.3">
      <c r="A235" s="5" t="s">
        <v>9</v>
      </c>
      <c r="B235" s="6">
        <v>43626</v>
      </c>
      <c r="C235" s="7">
        <v>311.5</v>
      </c>
      <c r="D235" s="8">
        <v>29120</v>
      </c>
      <c r="E235" s="3">
        <f t="shared" si="54"/>
        <v>8.0906148867313909E-3</v>
      </c>
      <c r="F235" s="4">
        <f t="shared" si="55"/>
        <v>10.279180502310622</v>
      </c>
      <c r="G235" s="4">
        <f t="shared" si="56"/>
        <v>8.0580613297624414E-3</v>
      </c>
      <c r="H235" s="5">
        <f t="shared" si="45"/>
        <v>5.7413993382275077</v>
      </c>
      <c r="I235" s="9">
        <f t="shared" si="46"/>
        <v>0.2324766355140187</v>
      </c>
      <c r="J235" s="7"/>
      <c r="K235" s="5" t="s">
        <v>8</v>
      </c>
      <c r="L235" s="6">
        <v>43626</v>
      </c>
      <c r="M235" s="7">
        <v>4</v>
      </c>
      <c r="N235" s="8">
        <v>357300</v>
      </c>
      <c r="O235">
        <f t="shared" si="47"/>
        <v>3.4126163391933848E-2</v>
      </c>
      <c r="P235">
        <f t="shared" si="48"/>
        <v>12.786331044011501</v>
      </c>
      <c r="Q235">
        <f t="shared" si="57"/>
        <v>3.3556783528842768E-2</v>
      </c>
      <c r="R235">
        <f t="shared" si="49"/>
        <v>1.3862943611198906</v>
      </c>
      <c r="S235">
        <f t="shared" si="50"/>
        <v>0.5617977528089888</v>
      </c>
      <c r="U235" s="5" t="s">
        <v>4</v>
      </c>
      <c r="V235" s="6">
        <v>43626</v>
      </c>
      <c r="W235" s="7">
        <v>4.5199999999999997E-3</v>
      </c>
      <c r="X235" s="8">
        <v>53000000</v>
      </c>
      <c r="Y235" s="3">
        <f t="shared" si="51"/>
        <v>-2.2075055187638984E-3</v>
      </c>
      <c r="Z235" s="4">
        <f t="shared" si="58"/>
        <v>17.785802471516394</v>
      </c>
      <c r="AA235">
        <f t="shared" si="59"/>
        <v>-2.2099456508029554E-3</v>
      </c>
      <c r="AB235">
        <f t="shared" si="52"/>
        <v>-5.399243285137997</v>
      </c>
      <c r="AC235">
        <f t="shared" si="53"/>
        <v>0.65497630331753542</v>
      </c>
      <c r="AN235" s="6">
        <v>43626</v>
      </c>
      <c r="AO235">
        <v>8.0580613297624414E-3</v>
      </c>
      <c r="AP235">
        <v>3.3556783528842768E-2</v>
      </c>
      <c r="AQ235">
        <v>-2.2099456508029554E-3</v>
      </c>
    </row>
    <row r="236" spans="1:43" x14ac:dyDescent="0.3">
      <c r="A236" s="5" t="s">
        <v>9</v>
      </c>
      <c r="B236" s="6">
        <v>43633</v>
      </c>
      <c r="C236" s="7">
        <v>310</v>
      </c>
      <c r="D236" s="8">
        <v>41990</v>
      </c>
      <c r="E236" s="3">
        <f t="shared" si="54"/>
        <v>-4.815409309791332E-3</v>
      </c>
      <c r="F236" s="4">
        <f t="shared" si="55"/>
        <v>10.645186773678239</v>
      </c>
      <c r="G236" s="4">
        <f t="shared" si="56"/>
        <v>-4.8270407483158679E-3</v>
      </c>
      <c r="H236" s="5">
        <f t="shared" si="45"/>
        <v>5.7365722974791922</v>
      </c>
      <c r="I236" s="9">
        <f t="shared" si="46"/>
        <v>0.22897196261682243</v>
      </c>
      <c r="J236" s="7"/>
      <c r="K236" s="5" t="s">
        <v>8</v>
      </c>
      <c r="L236" s="6">
        <v>43633</v>
      </c>
      <c r="M236" s="7">
        <v>3.9660000000000002</v>
      </c>
      <c r="N236" s="8">
        <v>944500</v>
      </c>
      <c r="O236">
        <f t="shared" si="47"/>
        <v>-8.499999999999952E-3</v>
      </c>
      <c r="P236">
        <f t="shared" si="48"/>
        <v>13.758410965923701</v>
      </c>
      <c r="Q236">
        <f t="shared" si="57"/>
        <v>-8.5363310222863354E-3</v>
      </c>
      <c r="R236">
        <f t="shared" si="49"/>
        <v>1.3777580300976042</v>
      </c>
      <c r="S236">
        <f t="shared" si="50"/>
        <v>0.54906367041198512</v>
      </c>
      <c r="U236" s="5" t="s">
        <v>4</v>
      </c>
      <c r="V236" s="6">
        <v>43633</v>
      </c>
      <c r="W236" s="7">
        <v>4.47E-3</v>
      </c>
      <c r="X236" s="8">
        <v>211000000</v>
      </c>
      <c r="Y236" s="3">
        <f t="shared" si="51"/>
        <v>-1.1061946902654801E-2</v>
      </c>
      <c r="Z236" s="4">
        <f t="shared" si="58"/>
        <v>19.167368691440341</v>
      </c>
      <c r="AA236">
        <f t="shared" si="59"/>
        <v>-1.1123585218662316E-2</v>
      </c>
      <c r="AB236">
        <f t="shared" si="52"/>
        <v>-5.4103668703566594</v>
      </c>
      <c r="AC236">
        <f t="shared" si="53"/>
        <v>0.64549763033175356</v>
      </c>
      <c r="AN236" s="6">
        <v>43633</v>
      </c>
      <c r="AO236">
        <v>-4.8270407483158679E-3</v>
      </c>
      <c r="AP236">
        <v>-8.5363310222863354E-3</v>
      </c>
      <c r="AQ236">
        <v>-1.1123585218662316E-2</v>
      </c>
    </row>
    <row r="237" spans="1:43" x14ac:dyDescent="0.3">
      <c r="A237" s="5" t="s">
        <v>9</v>
      </c>
      <c r="B237" s="6">
        <v>43640</v>
      </c>
      <c r="C237" s="7">
        <v>317.5</v>
      </c>
      <c r="D237" s="8">
        <v>24330</v>
      </c>
      <c r="E237" s="3">
        <f t="shared" si="54"/>
        <v>2.4193548387096774E-2</v>
      </c>
      <c r="F237" s="4">
        <f t="shared" si="55"/>
        <v>10.099465435777569</v>
      </c>
      <c r="G237" s="4">
        <f t="shared" si="56"/>
        <v>2.3905520853554386E-2</v>
      </c>
      <c r="H237" s="5">
        <f t="shared" si="45"/>
        <v>5.7604778183327463</v>
      </c>
      <c r="I237" s="9">
        <f t="shared" si="46"/>
        <v>0.24649532710280375</v>
      </c>
      <c r="J237" s="7"/>
      <c r="K237" s="5" t="s">
        <v>8</v>
      </c>
      <c r="L237" s="6">
        <v>43640</v>
      </c>
      <c r="M237" s="7">
        <v>4.024</v>
      </c>
      <c r="N237" s="8">
        <v>440500</v>
      </c>
      <c r="O237">
        <f t="shared" si="47"/>
        <v>1.462430660615225E-2</v>
      </c>
      <c r="P237">
        <f t="shared" si="48"/>
        <v>12.995665724358371</v>
      </c>
      <c r="Q237">
        <f t="shared" si="57"/>
        <v>1.451840269983377E-2</v>
      </c>
      <c r="R237">
        <f t="shared" si="49"/>
        <v>1.3922764327974382</v>
      </c>
      <c r="S237">
        <f t="shared" si="50"/>
        <v>0.57078651685393256</v>
      </c>
      <c r="U237" s="5" t="s">
        <v>4</v>
      </c>
      <c r="V237" s="6">
        <v>43640</v>
      </c>
      <c r="W237" s="7">
        <v>4.4299999999999999E-3</v>
      </c>
      <c r="X237" s="8">
        <v>27000000</v>
      </c>
      <c r="Y237" s="3">
        <f t="shared" si="51"/>
        <v>-8.9485458612975632E-3</v>
      </c>
      <c r="Z237" s="4">
        <f t="shared" si="58"/>
        <v>17.111347423968603</v>
      </c>
      <c r="AA237">
        <f t="shared" si="59"/>
        <v>-8.9888245684332183E-3</v>
      </c>
      <c r="AB237">
        <f t="shared" si="52"/>
        <v>-5.4193556949250929</v>
      </c>
      <c r="AC237">
        <f t="shared" si="53"/>
        <v>0.63791469194312789</v>
      </c>
      <c r="AN237" s="6">
        <v>43640</v>
      </c>
      <c r="AO237">
        <v>2.3905520853554386E-2</v>
      </c>
      <c r="AP237">
        <v>1.451840269983377E-2</v>
      </c>
      <c r="AQ237">
        <v>-8.9888245684332183E-3</v>
      </c>
    </row>
    <row r="238" spans="1:43" x14ac:dyDescent="0.3">
      <c r="A238" s="5" t="s">
        <v>9</v>
      </c>
      <c r="B238" s="6">
        <v>43647</v>
      </c>
      <c r="C238" s="7">
        <v>315</v>
      </c>
      <c r="D238" s="8">
        <v>33640</v>
      </c>
      <c r="E238" s="3">
        <f t="shared" si="54"/>
        <v>-7.874015748031496E-3</v>
      </c>
      <c r="F238" s="4">
        <f t="shared" si="55"/>
        <v>10.423471114086885</v>
      </c>
      <c r="G238" s="4">
        <f t="shared" si="56"/>
        <v>-7.9051795071132611E-3</v>
      </c>
      <c r="H238" s="5">
        <f t="shared" si="45"/>
        <v>5.7525726388256331</v>
      </c>
      <c r="I238" s="9">
        <f t="shared" si="46"/>
        <v>0.24065420560747663</v>
      </c>
      <c r="J238" s="7"/>
      <c r="K238" s="5" t="s">
        <v>8</v>
      </c>
      <c r="L238" s="6">
        <v>43647</v>
      </c>
      <c r="M238" s="7">
        <v>3.9940000000000002</v>
      </c>
      <c r="N238" s="8">
        <v>341200</v>
      </c>
      <c r="O238">
        <f t="shared" si="47"/>
        <v>-7.455268389661979E-3</v>
      </c>
      <c r="P238">
        <f t="shared" si="48"/>
        <v>12.740224094599661</v>
      </c>
      <c r="Q238">
        <f t="shared" si="57"/>
        <v>-7.4831978038145093E-3</v>
      </c>
      <c r="R238">
        <f t="shared" si="49"/>
        <v>1.3847932349936236</v>
      </c>
      <c r="S238">
        <f t="shared" si="50"/>
        <v>0.55955056179775287</v>
      </c>
      <c r="U238" s="5" t="s">
        <v>4</v>
      </c>
      <c r="V238" s="6">
        <v>43647</v>
      </c>
      <c r="W238" s="7">
        <v>4.5100000000000001E-3</v>
      </c>
      <c r="X238" s="8">
        <v>48000000</v>
      </c>
      <c r="Y238" s="3">
        <f t="shared" si="51"/>
        <v>1.805869074492104E-2</v>
      </c>
      <c r="Z238" s="4">
        <f t="shared" si="58"/>
        <v>17.686711568872166</v>
      </c>
      <c r="AA238">
        <f t="shared" si="59"/>
        <v>1.7897569457542666E-2</v>
      </c>
      <c r="AB238">
        <f t="shared" si="52"/>
        <v>-5.40145812546755</v>
      </c>
      <c r="AC238">
        <f t="shared" si="53"/>
        <v>0.65308056872037912</v>
      </c>
      <c r="AN238" s="6">
        <v>43647</v>
      </c>
      <c r="AO238">
        <v>-7.9051795071132611E-3</v>
      </c>
      <c r="AP238">
        <v>-7.4831978038145093E-3</v>
      </c>
      <c r="AQ238">
        <v>1.7897569457542666E-2</v>
      </c>
    </row>
    <row r="239" spans="1:43" x14ac:dyDescent="0.3">
      <c r="A239" s="5" t="s">
        <v>9</v>
      </c>
      <c r="B239" s="6">
        <v>43654</v>
      </c>
      <c r="C239" s="7">
        <v>316</v>
      </c>
      <c r="D239" s="8">
        <v>62110</v>
      </c>
      <c r="E239" s="3">
        <f t="shared" si="54"/>
        <v>3.1746031746031746E-3</v>
      </c>
      <c r="F239" s="4">
        <f t="shared" si="55"/>
        <v>11.036662285553348</v>
      </c>
      <c r="G239" s="4">
        <f t="shared" si="56"/>
        <v>3.1695747612790395E-3</v>
      </c>
      <c r="H239" s="5">
        <f t="shared" si="45"/>
        <v>5.7557422135869123</v>
      </c>
      <c r="I239" s="9">
        <f t="shared" si="46"/>
        <v>0.24299065420560748</v>
      </c>
      <c r="J239" s="7"/>
      <c r="K239" s="5" t="s">
        <v>8</v>
      </c>
      <c r="L239" s="6">
        <v>43654</v>
      </c>
      <c r="M239" s="7">
        <v>3.9780000000000002</v>
      </c>
      <c r="N239" s="8">
        <v>405700</v>
      </c>
      <c r="O239">
        <f t="shared" si="47"/>
        <v>-4.0060090135202835E-3</v>
      </c>
      <c r="P239">
        <f t="shared" si="48"/>
        <v>12.913369249194538</v>
      </c>
      <c r="Q239">
        <f t="shared" si="57"/>
        <v>-4.0140545618430647E-3</v>
      </c>
      <c r="R239">
        <f t="shared" si="49"/>
        <v>1.3807791804317806</v>
      </c>
      <c r="S239">
        <f t="shared" si="50"/>
        <v>0.55355805243445699</v>
      </c>
      <c r="U239" s="5" t="s">
        <v>4</v>
      </c>
      <c r="V239" s="6">
        <v>43654</v>
      </c>
      <c r="W239" s="7">
        <v>4.47E-3</v>
      </c>
      <c r="X239" s="8">
        <v>190000000</v>
      </c>
      <c r="Y239" s="3">
        <f t="shared" si="51"/>
        <v>-8.8691796008869405E-3</v>
      </c>
      <c r="Z239" s="4">
        <f t="shared" si="58"/>
        <v>19.062534630124759</v>
      </c>
      <c r="AA239">
        <f t="shared" si="59"/>
        <v>-8.9087448891095548E-3</v>
      </c>
      <c r="AB239">
        <f t="shared" si="52"/>
        <v>-5.4103668703566594</v>
      </c>
      <c r="AC239">
        <f t="shared" si="53"/>
        <v>0.64549763033175356</v>
      </c>
      <c r="AN239" s="6">
        <v>43654</v>
      </c>
      <c r="AO239">
        <v>3.1695747612790395E-3</v>
      </c>
      <c r="AP239">
        <v>-4.0140545618430647E-3</v>
      </c>
      <c r="AQ239">
        <v>-8.9087448891095548E-3</v>
      </c>
    </row>
    <row r="240" spans="1:43" x14ac:dyDescent="0.3">
      <c r="A240" s="5" t="s">
        <v>9</v>
      </c>
      <c r="B240" s="6">
        <v>43661</v>
      </c>
      <c r="C240" s="7">
        <v>317.5</v>
      </c>
      <c r="D240" s="8">
        <v>11760</v>
      </c>
      <c r="E240" s="3">
        <f t="shared" si="54"/>
        <v>4.7468354430379748E-3</v>
      </c>
      <c r="F240" s="4">
        <f t="shared" si="55"/>
        <v>9.3724592214526172</v>
      </c>
      <c r="G240" s="4">
        <f t="shared" si="56"/>
        <v>4.7356047458342503E-3</v>
      </c>
      <c r="H240" s="5">
        <f t="shared" si="45"/>
        <v>5.7604778183327463</v>
      </c>
      <c r="I240" s="9">
        <f t="shared" si="46"/>
        <v>0.24649532710280375</v>
      </c>
      <c r="J240" s="7"/>
      <c r="K240" s="5" t="s">
        <v>8</v>
      </c>
      <c r="L240" s="6">
        <v>43661</v>
      </c>
      <c r="M240" s="7">
        <v>4.0620000000000003</v>
      </c>
      <c r="N240" s="8">
        <v>644100</v>
      </c>
      <c r="O240">
        <f t="shared" si="47"/>
        <v>2.1116138763197605E-2</v>
      </c>
      <c r="P240">
        <f t="shared" si="48"/>
        <v>13.375609272534982</v>
      </c>
      <c r="Q240">
        <f t="shared" si="57"/>
        <v>2.0896282726412412E-2</v>
      </c>
      <c r="R240">
        <f t="shared" si="49"/>
        <v>1.4016754631581929</v>
      </c>
      <c r="S240">
        <f t="shared" si="50"/>
        <v>0.58501872659176046</v>
      </c>
      <c r="U240" s="5" t="s">
        <v>4</v>
      </c>
      <c r="V240" s="6">
        <v>43661</v>
      </c>
      <c r="W240" s="7">
        <v>4.5500000000000002E-3</v>
      </c>
      <c r="X240" s="8">
        <v>55000000</v>
      </c>
      <c r="Y240" s="3">
        <f t="shared" si="51"/>
        <v>1.7897091722595126E-2</v>
      </c>
      <c r="Z240" s="4">
        <f t="shared" si="58"/>
        <v>17.822843743196746</v>
      </c>
      <c r="AA240">
        <f t="shared" si="59"/>
        <v>1.773882433738163E-2</v>
      </c>
      <c r="AB240">
        <f t="shared" si="52"/>
        <v>-5.3926280460192784</v>
      </c>
      <c r="AC240">
        <f t="shared" si="53"/>
        <v>0.66066350710900479</v>
      </c>
      <c r="AN240" s="6">
        <v>43661</v>
      </c>
      <c r="AO240">
        <v>4.7356047458342503E-3</v>
      </c>
      <c r="AP240">
        <v>2.0896282726412412E-2</v>
      </c>
      <c r="AQ240">
        <v>1.773882433738163E-2</v>
      </c>
    </row>
    <row r="241" spans="1:43" x14ac:dyDescent="0.3">
      <c r="A241" s="5" t="s">
        <v>9</v>
      </c>
      <c r="B241" s="6">
        <v>43668</v>
      </c>
      <c r="C241" s="7">
        <v>312.5</v>
      </c>
      <c r="D241" s="8">
        <v>11640</v>
      </c>
      <c r="E241" s="3">
        <f t="shared" si="54"/>
        <v>-1.5748031496062992E-2</v>
      </c>
      <c r="F241" s="4">
        <f t="shared" si="55"/>
        <v>9.3622027212854295</v>
      </c>
      <c r="G241" s="4">
        <f t="shared" si="56"/>
        <v>-1.5873349156290122E-2</v>
      </c>
      <c r="H241" s="5">
        <f t="shared" si="45"/>
        <v>5.7446044691764566</v>
      </c>
      <c r="I241" s="9">
        <f t="shared" si="46"/>
        <v>0.23481308411214954</v>
      </c>
      <c r="J241" s="7"/>
      <c r="K241" s="5" t="s">
        <v>8</v>
      </c>
      <c r="L241" s="6">
        <v>43668</v>
      </c>
      <c r="M241" s="7">
        <v>3.992</v>
      </c>
      <c r="N241" s="8">
        <v>422400</v>
      </c>
      <c r="O241">
        <f t="shared" si="47"/>
        <v>-1.7232890201871069E-2</v>
      </c>
      <c r="P241">
        <f t="shared" si="48"/>
        <v>12.953708011374189</v>
      </c>
      <c r="Q241">
        <f t="shared" si="57"/>
        <v>-1.7383104708975423E-2</v>
      </c>
      <c r="R241">
        <f t="shared" si="49"/>
        <v>1.3842923584492175</v>
      </c>
      <c r="S241">
        <f t="shared" si="50"/>
        <v>0.55880149812734081</v>
      </c>
      <c r="U241" s="5" t="s">
        <v>4</v>
      </c>
      <c r="V241" s="6">
        <v>43668</v>
      </c>
      <c r="W241" s="7">
        <v>4.5500000000000002E-3</v>
      </c>
      <c r="X241" s="8">
        <v>59000000</v>
      </c>
      <c r="Y241" s="3">
        <f t="shared" si="51"/>
        <v>0</v>
      </c>
      <c r="Z241" s="4">
        <f t="shared" si="58"/>
        <v>17.893048001869992</v>
      </c>
      <c r="AA241">
        <f t="shared" si="59"/>
        <v>0</v>
      </c>
      <c r="AB241">
        <f t="shared" si="52"/>
        <v>-5.3926280460192784</v>
      </c>
      <c r="AC241">
        <f t="shared" si="53"/>
        <v>0.66066350710900479</v>
      </c>
      <c r="AN241" s="6">
        <v>43668</v>
      </c>
      <c r="AO241">
        <v>-1.5873349156290122E-2</v>
      </c>
      <c r="AP241">
        <v>-1.7383104708975423E-2</v>
      </c>
      <c r="AQ241">
        <v>0</v>
      </c>
    </row>
    <row r="242" spans="1:43" x14ac:dyDescent="0.3">
      <c r="A242" s="5" t="s">
        <v>9</v>
      </c>
      <c r="B242" s="6">
        <v>43675</v>
      </c>
      <c r="C242" s="7">
        <v>310.5</v>
      </c>
      <c r="D242" s="8">
        <v>114220</v>
      </c>
      <c r="E242" s="3">
        <f t="shared" si="54"/>
        <v>-6.4000000000000003E-3</v>
      </c>
      <c r="F242" s="4">
        <f t="shared" si="55"/>
        <v>11.645881692218854</v>
      </c>
      <c r="G242" s="4">
        <f t="shared" si="56"/>
        <v>-6.4205678029226948E-3</v>
      </c>
      <c r="H242" s="5">
        <f t="shared" si="45"/>
        <v>5.7381839013735334</v>
      </c>
      <c r="I242" s="9">
        <f t="shared" si="46"/>
        <v>0.23014018691588786</v>
      </c>
      <c r="J242" s="7"/>
      <c r="K242" s="5" t="s">
        <v>8</v>
      </c>
      <c r="L242" s="6">
        <v>43675</v>
      </c>
      <c r="M242" s="7">
        <v>4.032</v>
      </c>
      <c r="N242" s="8">
        <v>312700</v>
      </c>
      <c r="O242">
        <f t="shared" si="47"/>
        <v>1.0020040080160329E-2</v>
      </c>
      <c r="P242">
        <f t="shared" si="48"/>
        <v>12.652999543445933</v>
      </c>
      <c r="Q242">
        <f t="shared" si="57"/>
        <v>9.9701723198498508E-3</v>
      </c>
      <c r="R242">
        <f t="shared" si="49"/>
        <v>1.3942625307690675</v>
      </c>
      <c r="S242">
        <f t="shared" si="50"/>
        <v>0.57378277153558055</v>
      </c>
      <c r="U242" s="5" t="s">
        <v>4</v>
      </c>
      <c r="V242" s="6">
        <v>43675</v>
      </c>
      <c r="W242" s="7">
        <v>4.4799999999999996E-3</v>
      </c>
      <c r="X242" s="8">
        <v>208000000</v>
      </c>
      <c r="Y242" s="3">
        <f t="shared" si="51"/>
        <v>-1.5384615384615519E-2</v>
      </c>
      <c r="Z242" s="4">
        <f t="shared" si="58"/>
        <v>19.153048637665592</v>
      </c>
      <c r="AA242">
        <f t="shared" si="59"/>
        <v>-1.5504186535965424E-2</v>
      </c>
      <c r="AB242">
        <f t="shared" si="52"/>
        <v>-5.4081322325552437</v>
      </c>
      <c r="AC242">
        <f t="shared" si="53"/>
        <v>0.64739336492890986</v>
      </c>
      <c r="AN242" s="6">
        <v>43675</v>
      </c>
      <c r="AO242">
        <v>-6.4205678029226948E-3</v>
      </c>
      <c r="AP242">
        <v>9.9701723198498508E-3</v>
      </c>
      <c r="AQ242">
        <v>-1.5504186535965424E-2</v>
      </c>
    </row>
    <row r="243" spans="1:43" x14ac:dyDescent="0.3">
      <c r="A243" s="5" t="s">
        <v>9</v>
      </c>
      <c r="B243" s="6">
        <v>43682</v>
      </c>
      <c r="C243" s="7">
        <v>309.5</v>
      </c>
      <c r="D243" s="8">
        <v>12650</v>
      </c>
      <c r="E243" s="3">
        <f t="shared" si="54"/>
        <v>-3.2206119162640902E-3</v>
      </c>
      <c r="F243" s="4">
        <f t="shared" si="55"/>
        <v>9.4454124941556667</v>
      </c>
      <c r="G243" s="4">
        <f t="shared" si="56"/>
        <v>-3.2258092488826771E-3</v>
      </c>
      <c r="H243" s="5">
        <f t="shared" si="45"/>
        <v>5.7349580921246508</v>
      </c>
      <c r="I243" s="9">
        <f t="shared" si="46"/>
        <v>0.22780373831775702</v>
      </c>
      <c r="J243" s="7"/>
      <c r="K243" s="5" t="s">
        <v>8</v>
      </c>
      <c r="L243" s="6">
        <v>43682</v>
      </c>
      <c r="M243" s="7">
        <v>4.0279999999999996</v>
      </c>
      <c r="N243" s="8">
        <v>143300</v>
      </c>
      <c r="O243">
        <f t="shared" si="47"/>
        <v>-9.9206349206360303E-4</v>
      </c>
      <c r="P243">
        <f t="shared" si="48"/>
        <v>11.872695613816264</v>
      </c>
      <c r="Q243">
        <f t="shared" si="57"/>
        <v>-9.9255591275173899E-4</v>
      </c>
      <c r="R243">
        <f t="shared" si="49"/>
        <v>1.3932699748563158</v>
      </c>
      <c r="S243">
        <f t="shared" si="50"/>
        <v>0.57228464419475644</v>
      </c>
      <c r="U243" s="5" t="s">
        <v>4</v>
      </c>
      <c r="V243" s="6">
        <v>43682</v>
      </c>
      <c r="W243" s="7">
        <v>4.3499999999999997E-3</v>
      </c>
      <c r="X243" s="8">
        <v>169000000</v>
      </c>
      <c r="Y243" s="3">
        <f t="shared" si="51"/>
        <v>-2.9017857142857123E-2</v>
      </c>
      <c r="Z243" s="4">
        <f t="shared" si="58"/>
        <v>18.945409272887346</v>
      </c>
      <c r="AA243">
        <f t="shared" si="59"/>
        <v>-2.944720132630102E-2</v>
      </c>
      <c r="AB243">
        <f t="shared" si="52"/>
        <v>-5.4375794338815444</v>
      </c>
      <c r="AC243">
        <f t="shared" si="53"/>
        <v>0.62274881516587666</v>
      </c>
      <c r="AN243" s="6">
        <v>43682</v>
      </c>
      <c r="AO243">
        <v>-3.2258092488826771E-3</v>
      </c>
      <c r="AP243">
        <v>-9.9255591275173899E-4</v>
      </c>
      <c r="AQ243">
        <v>-2.944720132630102E-2</v>
      </c>
    </row>
    <row r="244" spans="1:43" x14ac:dyDescent="0.3">
      <c r="A244" s="5" t="s">
        <v>9</v>
      </c>
      <c r="B244" s="6">
        <v>43689</v>
      </c>
      <c r="C244" s="7">
        <v>301</v>
      </c>
      <c r="D244" s="8">
        <v>40760</v>
      </c>
      <c r="E244" s="3">
        <f t="shared" si="54"/>
        <v>-2.7463651050080775E-2</v>
      </c>
      <c r="F244" s="4">
        <f t="shared" si="55"/>
        <v>10.615456487336662</v>
      </c>
      <c r="G244" s="4">
        <f t="shared" si="56"/>
        <v>-2.7847827375775038E-2</v>
      </c>
      <c r="H244" s="5">
        <f t="shared" si="45"/>
        <v>5.7071102647488754</v>
      </c>
      <c r="I244" s="9">
        <f t="shared" si="46"/>
        <v>0.20794392523364486</v>
      </c>
      <c r="J244" s="7"/>
      <c r="K244" s="5" t="s">
        <v>8</v>
      </c>
      <c r="L244" s="6">
        <v>43689</v>
      </c>
      <c r="M244" s="7">
        <v>3.984</v>
      </c>
      <c r="N244" s="8">
        <v>641000</v>
      </c>
      <c r="O244">
        <f t="shared" si="47"/>
        <v>-1.0923535253227309E-2</v>
      </c>
      <c r="P244">
        <f t="shared" si="48"/>
        <v>13.370784735902808</v>
      </c>
      <c r="Q244">
        <f t="shared" si="57"/>
        <v>-1.0983635133963963E-2</v>
      </c>
      <c r="R244">
        <f t="shared" si="49"/>
        <v>1.3822863397223517</v>
      </c>
      <c r="S244">
        <f t="shared" si="50"/>
        <v>0.55580524344569293</v>
      </c>
      <c r="U244" s="5" t="s">
        <v>4</v>
      </c>
      <c r="V244" s="6">
        <v>43689</v>
      </c>
      <c r="W244" s="7">
        <v>4.3800000000000002E-3</v>
      </c>
      <c r="X244" s="8">
        <v>22000000</v>
      </c>
      <c r="Y244" s="3">
        <f t="shared" si="51"/>
        <v>6.8965517241380489E-3</v>
      </c>
      <c r="Z244" s="4">
        <f t="shared" si="58"/>
        <v>16.90655301132259</v>
      </c>
      <c r="AA244">
        <f t="shared" si="59"/>
        <v>6.8728792877620504E-3</v>
      </c>
      <c r="AB244">
        <f t="shared" si="52"/>
        <v>-5.4307065545937823</v>
      </c>
      <c r="AC244">
        <f t="shared" si="53"/>
        <v>0.62843601895734602</v>
      </c>
      <c r="AN244" s="6">
        <v>43689</v>
      </c>
      <c r="AO244">
        <v>-2.7847827375775038E-2</v>
      </c>
      <c r="AP244">
        <v>-1.0983635133963963E-2</v>
      </c>
      <c r="AQ244">
        <v>6.8728792877620504E-3</v>
      </c>
    </row>
    <row r="245" spans="1:43" x14ac:dyDescent="0.3">
      <c r="A245" s="5" t="s">
        <v>9</v>
      </c>
      <c r="B245" s="6">
        <v>43696</v>
      </c>
      <c r="C245" s="7">
        <v>304</v>
      </c>
      <c r="D245" s="8">
        <v>32110</v>
      </c>
      <c r="E245" s="3">
        <f t="shared" si="54"/>
        <v>9.9667774086378731E-3</v>
      </c>
      <c r="F245" s="4">
        <f t="shared" si="55"/>
        <v>10.37692278708356</v>
      </c>
      <c r="G245" s="4">
        <f t="shared" si="56"/>
        <v>9.9174366573459242E-3</v>
      </c>
      <c r="H245" s="5">
        <f t="shared" si="45"/>
        <v>5.7170277014062219</v>
      </c>
      <c r="I245" s="9">
        <f t="shared" si="46"/>
        <v>0.21495327102803738</v>
      </c>
      <c r="J245" s="7"/>
      <c r="K245" s="5" t="s">
        <v>8</v>
      </c>
      <c r="L245" s="6">
        <v>43696</v>
      </c>
      <c r="M245" s="7">
        <v>3.97</v>
      </c>
      <c r="N245" s="8">
        <v>170700</v>
      </c>
      <c r="O245">
        <f t="shared" si="47"/>
        <v>-3.5140562248995458E-3</v>
      </c>
      <c r="P245">
        <f t="shared" si="48"/>
        <v>12.047662908782533</v>
      </c>
      <c r="Q245">
        <f t="shared" si="57"/>
        <v>-3.5202450232526879E-3</v>
      </c>
      <c r="R245">
        <f t="shared" si="49"/>
        <v>1.3787660946990992</v>
      </c>
      <c r="S245">
        <f t="shared" si="50"/>
        <v>0.55056179775280911</v>
      </c>
      <c r="U245" s="5" t="s">
        <v>4</v>
      </c>
      <c r="V245" s="6">
        <v>43696</v>
      </c>
      <c r="W245" s="7">
        <v>4.3299999999999996E-3</v>
      </c>
      <c r="X245" s="8">
        <v>53000000</v>
      </c>
      <c r="Y245" s="3">
        <f t="shared" si="51"/>
        <v>-1.1415525114155379E-2</v>
      </c>
      <c r="Z245" s="4">
        <f t="shared" si="58"/>
        <v>17.785802471516394</v>
      </c>
      <c r="AA245">
        <f t="shared" si="59"/>
        <v>-1.1481182373956367E-2</v>
      </c>
      <c r="AB245">
        <f t="shared" si="52"/>
        <v>-5.4421877369677389</v>
      </c>
      <c r="AC245">
        <f t="shared" si="53"/>
        <v>0.61895734597156393</v>
      </c>
      <c r="AN245" s="6">
        <v>43696</v>
      </c>
      <c r="AO245">
        <v>9.9174366573459242E-3</v>
      </c>
      <c r="AP245">
        <v>-3.5202450232526879E-3</v>
      </c>
      <c r="AQ245">
        <v>-1.1481182373956367E-2</v>
      </c>
    </row>
    <row r="246" spans="1:43" x14ac:dyDescent="0.3">
      <c r="A246" s="5" t="s">
        <v>9</v>
      </c>
      <c r="B246" s="6">
        <v>43703</v>
      </c>
      <c r="C246" s="7">
        <v>302.5</v>
      </c>
      <c r="D246" s="8">
        <v>17820</v>
      </c>
      <c r="E246" s="3">
        <f t="shared" si="54"/>
        <v>-4.9342105263157892E-3</v>
      </c>
      <c r="F246" s="4">
        <f t="shared" si="55"/>
        <v>9.7880767010248011</v>
      </c>
      <c r="G246" s="4">
        <f t="shared" si="56"/>
        <v>-4.9464239353255741E-3</v>
      </c>
      <c r="H246" s="5">
        <f t="shared" si="45"/>
        <v>5.7120812774708964</v>
      </c>
      <c r="I246" s="9">
        <f t="shared" si="46"/>
        <v>0.21144859813084113</v>
      </c>
      <c r="J246" s="7"/>
      <c r="K246" s="5" t="s">
        <v>8</v>
      </c>
      <c r="L246" s="6">
        <v>43703</v>
      </c>
      <c r="M246" s="7">
        <v>3.972</v>
      </c>
      <c r="N246" s="8">
        <v>381400</v>
      </c>
      <c r="O246">
        <f t="shared" si="47"/>
        <v>5.0377833753143062E-4</v>
      </c>
      <c r="P246">
        <f t="shared" si="48"/>
        <v>12.851603972148455</v>
      </c>
      <c r="Q246">
        <f t="shared" si="57"/>
        <v>5.0365148382708531E-4</v>
      </c>
      <c r="R246">
        <f t="shared" si="49"/>
        <v>1.3792697461829262</v>
      </c>
      <c r="S246">
        <f t="shared" si="50"/>
        <v>0.55131086142322094</v>
      </c>
      <c r="U246" s="5" t="s">
        <v>4</v>
      </c>
      <c r="V246" s="6">
        <v>43703</v>
      </c>
      <c r="W246" s="7">
        <v>4.3E-3</v>
      </c>
      <c r="X246" s="8">
        <v>31000000</v>
      </c>
      <c r="Y246" s="3">
        <f t="shared" si="51"/>
        <v>-6.9284064665126209E-3</v>
      </c>
      <c r="Z246" s="4">
        <f t="shared" si="58"/>
        <v>17.249497762449419</v>
      </c>
      <c r="AA246">
        <f t="shared" si="59"/>
        <v>-6.9525193148816406E-3</v>
      </c>
      <c r="AB246">
        <f t="shared" si="52"/>
        <v>-5.4491402562826199</v>
      </c>
      <c r="AC246">
        <f t="shared" si="53"/>
        <v>0.61327014218009479</v>
      </c>
      <c r="AN246" s="6">
        <v>43703</v>
      </c>
      <c r="AO246">
        <v>-4.9464239353255741E-3</v>
      </c>
      <c r="AP246">
        <v>5.0365148382708531E-4</v>
      </c>
      <c r="AQ246">
        <v>-6.9525193148816406E-3</v>
      </c>
    </row>
    <row r="247" spans="1:43" x14ac:dyDescent="0.3">
      <c r="A247" s="5" t="s">
        <v>9</v>
      </c>
      <c r="B247" s="6">
        <v>43710</v>
      </c>
      <c r="C247" s="7">
        <v>300.5</v>
      </c>
      <c r="D247" s="8">
        <v>26310</v>
      </c>
      <c r="E247" s="3">
        <f t="shared" si="54"/>
        <v>-6.6115702479338841E-3</v>
      </c>
      <c r="F247" s="4">
        <f t="shared" si="55"/>
        <v>10.177704374034338</v>
      </c>
      <c r="G247" s="4">
        <f t="shared" si="56"/>
        <v>-6.633523495633906E-3</v>
      </c>
      <c r="H247" s="5">
        <f t="shared" si="45"/>
        <v>5.7054477539752622</v>
      </c>
      <c r="I247" s="9">
        <f t="shared" si="46"/>
        <v>0.20677570093457945</v>
      </c>
      <c r="J247" s="7"/>
      <c r="K247" s="5" t="s">
        <v>8</v>
      </c>
      <c r="L247" s="6">
        <v>43710</v>
      </c>
      <c r="M247" s="7">
        <v>3.9860000000000002</v>
      </c>
      <c r="N247" s="8">
        <v>211100</v>
      </c>
      <c r="O247">
        <f t="shared" si="47"/>
        <v>3.5246727089627982E-3</v>
      </c>
      <c r="P247">
        <f t="shared" si="48"/>
        <v>12.260087233836412</v>
      </c>
      <c r="Q247">
        <f t="shared" si="57"/>
        <v>3.5184756076769171E-3</v>
      </c>
      <c r="R247">
        <f t="shared" si="49"/>
        <v>1.3827882217906031</v>
      </c>
      <c r="S247">
        <f t="shared" si="50"/>
        <v>0.55655430711610498</v>
      </c>
      <c r="U247" s="5" t="s">
        <v>4</v>
      </c>
      <c r="V247" s="6">
        <v>43710</v>
      </c>
      <c r="W247" s="7">
        <v>4.3200000000000001E-3</v>
      </c>
      <c r="X247" s="8">
        <v>33000000</v>
      </c>
      <c r="Y247" s="3">
        <f t="shared" si="51"/>
        <v>4.6511627906976865E-3</v>
      </c>
      <c r="Z247" s="4">
        <f t="shared" si="58"/>
        <v>17.312018119430753</v>
      </c>
      <c r="AA247">
        <f t="shared" si="59"/>
        <v>4.6403795565023009E-3</v>
      </c>
      <c r="AB247">
        <f t="shared" si="52"/>
        <v>-5.4444998767261179</v>
      </c>
      <c r="AC247">
        <f t="shared" si="53"/>
        <v>0.61706161137440763</v>
      </c>
      <c r="AN247" s="6">
        <v>43710</v>
      </c>
      <c r="AO247">
        <v>-6.633523495633906E-3</v>
      </c>
      <c r="AP247">
        <v>3.5184756076769171E-3</v>
      </c>
      <c r="AQ247">
        <v>4.6403795565023009E-3</v>
      </c>
    </row>
    <row r="248" spans="1:43" x14ac:dyDescent="0.3">
      <c r="A248" s="5" t="s">
        <v>9</v>
      </c>
      <c r="B248" s="6">
        <v>43717</v>
      </c>
      <c r="C248" s="7">
        <v>303</v>
      </c>
      <c r="D248" s="8">
        <v>24310</v>
      </c>
      <c r="E248" s="3">
        <f t="shared" si="54"/>
        <v>8.3194675540765387E-3</v>
      </c>
      <c r="F248" s="4">
        <f t="shared" si="55"/>
        <v>10.098643067310169</v>
      </c>
      <c r="G248" s="4">
        <f t="shared" si="56"/>
        <v>8.2850515341068645E-3</v>
      </c>
      <c r="H248" s="5">
        <f t="shared" si="45"/>
        <v>5.7137328055093688</v>
      </c>
      <c r="I248" s="9">
        <f t="shared" si="46"/>
        <v>0.21261682242990654</v>
      </c>
      <c r="J248" s="7"/>
      <c r="K248" s="5" t="s">
        <v>8</v>
      </c>
      <c r="L248" s="6">
        <v>43717</v>
      </c>
      <c r="M248" s="7">
        <v>3.9319999999999999</v>
      </c>
      <c r="N248" s="8">
        <v>322800</v>
      </c>
      <c r="O248">
        <f t="shared" si="47"/>
        <v>-1.3547415955845526E-2</v>
      </c>
      <c r="P248">
        <f t="shared" si="48"/>
        <v>12.684788215377932</v>
      </c>
      <c r="Q248">
        <f t="shared" si="57"/>
        <v>-1.3640019505682921E-2</v>
      </c>
      <c r="R248">
        <f t="shared" si="49"/>
        <v>1.3691482022849202</v>
      </c>
      <c r="S248">
        <f t="shared" si="50"/>
        <v>0.53632958801498132</v>
      </c>
      <c r="U248" s="5" t="s">
        <v>4</v>
      </c>
      <c r="V248" s="6">
        <v>43717</v>
      </c>
      <c r="W248" s="7">
        <v>4.4900000000000001E-3</v>
      </c>
      <c r="X248" s="8">
        <v>58000000</v>
      </c>
      <c r="Y248" s="3">
        <f t="shared" si="51"/>
        <v>3.9351851851851853E-2</v>
      </c>
      <c r="Z248" s="4">
        <f t="shared" si="58"/>
        <v>17.875953568510692</v>
      </c>
      <c r="AA248">
        <f t="shared" si="59"/>
        <v>3.8597299498143986E-2</v>
      </c>
      <c r="AB248">
        <f t="shared" si="52"/>
        <v>-5.4059025772279741</v>
      </c>
      <c r="AC248">
        <f t="shared" si="53"/>
        <v>0.64928909952606639</v>
      </c>
      <c r="AN248" s="6">
        <v>43717</v>
      </c>
      <c r="AO248">
        <v>8.2850515341068645E-3</v>
      </c>
      <c r="AP248">
        <v>-1.3640019505682921E-2</v>
      </c>
      <c r="AQ248">
        <v>3.8597299498143986E-2</v>
      </c>
    </row>
    <row r="249" spans="1:43" x14ac:dyDescent="0.3">
      <c r="A249" s="5" t="s">
        <v>9</v>
      </c>
      <c r="B249" s="6">
        <v>43724</v>
      </c>
      <c r="C249" s="7">
        <v>298.5</v>
      </c>
      <c r="D249" s="8">
        <v>60490</v>
      </c>
      <c r="E249" s="3">
        <f t="shared" si="54"/>
        <v>-1.4851485148514851E-2</v>
      </c>
      <c r="F249" s="4">
        <f t="shared" si="55"/>
        <v>11.01023334110096</v>
      </c>
      <c r="G249" s="4">
        <f t="shared" si="56"/>
        <v>-1.4962872676712377E-2</v>
      </c>
      <c r="H249" s="5">
        <f t="shared" si="45"/>
        <v>5.6987699328326569</v>
      </c>
      <c r="I249" s="9">
        <f t="shared" si="46"/>
        <v>0.20210280373831777</v>
      </c>
      <c r="J249" s="7"/>
      <c r="K249" s="5" t="s">
        <v>8</v>
      </c>
      <c r="L249" s="6">
        <v>43724</v>
      </c>
      <c r="M249" s="7">
        <v>3.93</v>
      </c>
      <c r="N249" s="8">
        <v>425800</v>
      </c>
      <c r="O249">
        <f t="shared" si="47"/>
        <v>-5.0864699898265004E-4</v>
      </c>
      <c r="P249">
        <f t="shared" si="48"/>
        <v>12.961725031441516</v>
      </c>
      <c r="Q249">
        <f t="shared" si="57"/>
        <v>-5.0877640375022115E-4</v>
      </c>
      <c r="R249">
        <f t="shared" si="49"/>
        <v>1.3686394258811698</v>
      </c>
      <c r="S249">
        <f t="shared" si="50"/>
        <v>0.53558052434456938</v>
      </c>
      <c r="U249" s="5" t="s">
        <v>4</v>
      </c>
      <c r="V249" s="6">
        <v>43724</v>
      </c>
      <c r="W249" s="7">
        <v>4.45E-3</v>
      </c>
      <c r="X249" s="8">
        <v>109000000</v>
      </c>
      <c r="Y249" s="3">
        <f t="shared" si="51"/>
        <v>-8.908685968819623E-3</v>
      </c>
      <c r="Z249" s="4">
        <f t="shared" si="58"/>
        <v>18.506858440193419</v>
      </c>
      <c r="AA249">
        <f t="shared" si="59"/>
        <v>-8.9486055760141445E-3</v>
      </c>
      <c r="AB249">
        <f t="shared" si="52"/>
        <v>-5.4148511828039885</v>
      </c>
      <c r="AC249">
        <f t="shared" si="53"/>
        <v>0.64170616113744072</v>
      </c>
      <c r="AN249" s="6">
        <v>43724</v>
      </c>
      <c r="AO249">
        <v>-1.4962872676712377E-2</v>
      </c>
      <c r="AP249">
        <v>-5.0877640375022115E-4</v>
      </c>
      <c r="AQ249">
        <v>-8.9486055760141445E-3</v>
      </c>
    </row>
    <row r="250" spans="1:43" x14ac:dyDescent="0.3">
      <c r="A250" s="5" t="s">
        <v>9</v>
      </c>
      <c r="B250" s="6">
        <v>43731</v>
      </c>
      <c r="C250" s="7">
        <v>295.5</v>
      </c>
      <c r="D250" s="8">
        <v>11390</v>
      </c>
      <c r="E250" s="3">
        <f t="shared" si="54"/>
        <v>-1.0050251256281407E-2</v>
      </c>
      <c r="F250" s="4">
        <f t="shared" si="55"/>
        <v>9.3404910564412287</v>
      </c>
      <c r="G250" s="4">
        <f t="shared" si="56"/>
        <v>-1.0101095986503933E-2</v>
      </c>
      <c r="H250" s="5">
        <f t="shared" si="45"/>
        <v>5.6886688368461531</v>
      </c>
      <c r="I250" s="9">
        <f t="shared" si="46"/>
        <v>0.19509345794392524</v>
      </c>
      <c r="J250" s="7"/>
      <c r="K250" s="5" t="s">
        <v>8</v>
      </c>
      <c r="L250" s="6">
        <v>43731</v>
      </c>
      <c r="M250" s="7">
        <v>3.7679999999999998</v>
      </c>
      <c r="N250" s="8">
        <v>172400</v>
      </c>
      <c r="O250">
        <f t="shared" si="47"/>
        <v>-4.1221374045801618E-2</v>
      </c>
      <c r="P250">
        <f t="shared" si="48"/>
        <v>12.057572637211729</v>
      </c>
      <c r="Q250">
        <f t="shared" si="57"/>
        <v>-4.2095069167053335E-2</v>
      </c>
      <c r="R250">
        <f t="shared" si="49"/>
        <v>1.3265443567141166</v>
      </c>
      <c r="S250">
        <f t="shared" si="50"/>
        <v>0.47490636704119843</v>
      </c>
      <c r="U250" s="5" t="s">
        <v>4</v>
      </c>
      <c r="V250" s="6">
        <v>43731</v>
      </c>
      <c r="W250" s="7">
        <v>4.4000000000000003E-3</v>
      </c>
      <c r="X250" s="8">
        <v>38000000</v>
      </c>
      <c r="Y250" s="3">
        <f t="shared" si="51"/>
        <v>-1.1235955056179707E-2</v>
      </c>
      <c r="Z250" s="4">
        <f t="shared" si="58"/>
        <v>17.453096717690659</v>
      </c>
      <c r="AA250">
        <f t="shared" si="59"/>
        <v>-1.1299555253933282E-2</v>
      </c>
      <c r="AB250">
        <f t="shared" si="52"/>
        <v>-5.4261507380579213</v>
      </c>
      <c r="AC250">
        <f t="shared" si="53"/>
        <v>0.63222748815165886</v>
      </c>
      <c r="AN250" s="6">
        <v>43731</v>
      </c>
      <c r="AO250">
        <v>-1.0101095986503933E-2</v>
      </c>
      <c r="AP250">
        <v>-4.2095069167053335E-2</v>
      </c>
      <c r="AQ250">
        <v>-1.1299555253933282E-2</v>
      </c>
    </row>
    <row r="251" spans="1:43" x14ac:dyDescent="0.3">
      <c r="A251" s="5" t="s">
        <v>9</v>
      </c>
      <c r="B251" s="6">
        <v>43738</v>
      </c>
      <c r="C251" s="7">
        <v>291</v>
      </c>
      <c r="D251" s="8">
        <v>33750</v>
      </c>
      <c r="E251" s="3">
        <f t="shared" si="54"/>
        <v>-1.5228426395939087E-2</v>
      </c>
      <c r="F251" s="4">
        <f t="shared" si="55"/>
        <v>10.426735696300677</v>
      </c>
      <c r="G251" s="4">
        <f t="shared" si="56"/>
        <v>-1.5345569674660421E-2</v>
      </c>
      <c r="H251" s="5">
        <f t="shared" si="45"/>
        <v>5.6733232671714928</v>
      </c>
      <c r="I251" s="9">
        <f t="shared" si="46"/>
        <v>0.18457943925233644</v>
      </c>
      <c r="J251" s="7"/>
      <c r="K251" s="5" t="s">
        <v>8</v>
      </c>
      <c r="L251" s="6">
        <v>43738</v>
      </c>
      <c r="M251" s="7">
        <v>3.5019999999999998</v>
      </c>
      <c r="N251" s="8">
        <v>181900</v>
      </c>
      <c r="O251">
        <f t="shared" si="47"/>
        <v>-7.0594479830148632E-2</v>
      </c>
      <c r="P251">
        <f t="shared" si="48"/>
        <v>12.111212364506214</v>
      </c>
      <c r="Q251">
        <f t="shared" si="57"/>
        <v>-7.3210122850456555E-2</v>
      </c>
      <c r="R251">
        <f t="shared" si="49"/>
        <v>1.2533342338636599</v>
      </c>
      <c r="S251">
        <f t="shared" si="50"/>
        <v>0.37528089887640442</v>
      </c>
      <c r="U251" s="5" t="s">
        <v>4</v>
      </c>
      <c r="V251" s="6">
        <v>43738</v>
      </c>
      <c r="W251" s="7">
        <v>4.3200000000000001E-3</v>
      </c>
      <c r="X251" s="8">
        <v>106000000</v>
      </c>
      <c r="Y251" s="3">
        <f t="shared" si="51"/>
        <v>-1.818181818181823E-2</v>
      </c>
      <c r="Z251" s="4">
        <f t="shared" si="58"/>
        <v>18.478949652076341</v>
      </c>
      <c r="AA251">
        <f t="shared" si="59"/>
        <v>-1.8349138668196541E-2</v>
      </c>
      <c r="AB251">
        <f t="shared" si="52"/>
        <v>-5.4444998767261179</v>
      </c>
      <c r="AC251">
        <f t="shared" si="53"/>
        <v>0.61706161137440763</v>
      </c>
      <c r="AN251" s="6">
        <v>43738</v>
      </c>
      <c r="AO251">
        <v>-1.5345569674660421E-2</v>
      </c>
      <c r="AP251">
        <v>-7.3210122850456555E-2</v>
      </c>
      <c r="AQ251">
        <v>-1.8349138668196541E-2</v>
      </c>
    </row>
    <row r="252" spans="1:43" x14ac:dyDescent="0.3">
      <c r="A252" s="5" t="s">
        <v>9</v>
      </c>
      <c r="B252" s="6">
        <v>43745</v>
      </c>
      <c r="C252" s="7">
        <v>293.5</v>
      </c>
      <c r="D252" s="8">
        <v>35190</v>
      </c>
      <c r="E252" s="3">
        <f t="shared" si="54"/>
        <v>8.5910652920962206E-3</v>
      </c>
      <c r="F252" s="4">
        <f t="shared" si="55"/>
        <v>10.46851723031563</v>
      </c>
      <c r="G252" s="4">
        <f t="shared" si="56"/>
        <v>8.5543720966585954E-3</v>
      </c>
      <c r="H252" s="5">
        <f t="shared" si="45"/>
        <v>5.6818776392681514</v>
      </c>
      <c r="I252" s="9">
        <f t="shared" si="46"/>
        <v>0.19042056074766356</v>
      </c>
      <c r="J252" s="7"/>
      <c r="K252" s="5" t="s">
        <v>8</v>
      </c>
      <c r="L252" s="6">
        <v>43745</v>
      </c>
      <c r="M252" s="7">
        <v>3.81</v>
      </c>
      <c r="N252" s="8">
        <v>544300</v>
      </c>
      <c r="O252">
        <f t="shared" si="47"/>
        <v>8.7949743003997799E-2</v>
      </c>
      <c r="P252">
        <f t="shared" si="48"/>
        <v>13.207255844422292</v>
      </c>
      <c r="Q252">
        <f t="shared" si="57"/>
        <v>8.4294955274949485E-2</v>
      </c>
      <c r="R252">
        <f t="shared" si="49"/>
        <v>1.3376291891386096</v>
      </c>
      <c r="S252">
        <f t="shared" si="50"/>
        <v>0.49063670411985022</v>
      </c>
      <c r="U252" s="5" t="s">
        <v>4</v>
      </c>
      <c r="V252" s="6">
        <v>43745</v>
      </c>
      <c r="W252" s="7">
        <v>4.3E-3</v>
      </c>
      <c r="X252" s="8">
        <v>39000000</v>
      </c>
      <c r="Y252" s="3">
        <f t="shared" si="51"/>
        <v>-4.6296296296296415E-3</v>
      </c>
      <c r="Z252" s="4">
        <f t="shared" si="58"/>
        <v>17.479072204093921</v>
      </c>
      <c r="AA252">
        <f t="shared" si="59"/>
        <v>-4.6403795565022254E-3</v>
      </c>
      <c r="AB252">
        <f t="shared" si="52"/>
        <v>-5.4491402562826199</v>
      </c>
      <c r="AC252">
        <f t="shared" si="53"/>
        <v>0.61327014218009479</v>
      </c>
      <c r="AN252" s="6">
        <v>43745</v>
      </c>
      <c r="AO252">
        <v>8.5543720966585954E-3</v>
      </c>
      <c r="AQ252">
        <v>-4.6403795565022254E-3</v>
      </c>
    </row>
    <row r="253" spans="1:43" x14ac:dyDescent="0.3">
      <c r="A253" s="5" t="s">
        <v>9</v>
      </c>
      <c r="B253" s="6">
        <v>43752</v>
      </c>
      <c r="C253" s="7">
        <v>295</v>
      </c>
      <c r="D253" s="8">
        <v>16600</v>
      </c>
      <c r="E253" s="3">
        <f t="shared" si="54"/>
        <v>5.1107325383304937E-3</v>
      </c>
      <c r="F253" s="4">
        <f t="shared" si="55"/>
        <v>9.7171579743446355</v>
      </c>
      <c r="G253" s="4">
        <f t="shared" si="56"/>
        <v>5.0977170716685798E-3</v>
      </c>
      <c r="H253" s="5">
        <f t="shared" si="45"/>
        <v>5.6869753563398202</v>
      </c>
      <c r="I253" s="9">
        <f t="shared" si="46"/>
        <v>0.19392523364485981</v>
      </c>
      <c r="J253" s="7"/>
      <c r="K253" s="5" t="s">
        <v>8</v>
      </c>
      <c r="L253" s="6">
        <v>43752</v>
      </c>
      <c r="M253" s="7">
        <v>3.952</v>
      </c>
      <c r="N253" s="8">
        <v>553500</v>
      </c>
      <c r="O253">
        <f t="shared" si="47"/>
        <v>3.7270341207349053E-2</v>
      </c>
      <c r="P253">
        <f t="shared" si="48"/>
        <v>13.224017031130829</v>
      </c>
      <c r="Q253">
        <f t="shared" si="57"/>
        <v>3.6592590747011662E-2</v>
      </c>
      <c r="R253">
        <f t="shared" si="49"/>
        <v>1.3742217798856213</v>
      </c>
      <c r="S253">
        <f t="shared" si="50"/>
        <v>0.54382022471910108</v>
      </c>
      <c r="U253" s="5" t="s">
        <v>4</v>
      </c>
      <c r="V253" s="6">
        <v>43752</v>
      </c>
      <c r="W253" s="7">
        <v>4.3699999999999998E-3</v>
      </c>
      <c r="X253" s="8">
        <v>65000000</v>
      </c>
      <c r="Y253" s="3">
        <f t="shared" si="51"/>
        <v>1.6279069767441801E-2</v>
      </c>
      <c r="Z253" s="4">
        <f t="shared" si="58"/>
        <v>17.98989782785991</v>
      </c>
      <c r="AA253">
        <f t="shared" si="59"/>
        <v>1.6147986407981939E-2</v>
      </c>
      <c r="AB253">
        <f t="shared" si="52"/>
        <v>-5.4329922698746387</v>
      </c>
      <c r="AC253">
        <f t="shared" si="53"/>
        <v>0.62654028436018949</v>
      </c>
      <c r="AN253" s="6">
        <v>43752</v>
      </c>
      <c r="AO253">
        <v>5.0977170716685798E-3</v>
      </c>
      <c r="AP253">
        <v>3.6592590747011662E-2</v>
      </c>
      <c r="AQ253">
        <v>1.6147986407981939E-2</v>
      </c>
    </row>
    <row r="254" spans="1:43" x14ac:dyDescent="0.3">
      <c r="A254" s="5" t="s">
        <v>9</v>
      </c>
      <c r="B254" s="6">
        <v>43759</v>
      </c>
      <c r="C254" s="7">
        <v>294</v>
      </c>
      <c r="D254" s="8">
        <v>15060</v>
      </c>
      <c r="E254" s="3">
        <f t="shared" si="54"/>
        <v>-3.3898305084745762E-3</v>
      </c>
      <c r="F254" s="4">
        <f t="shared" si="55"/>
        <v>9.6197975013538848</v>
      </c>
      <c r="G254" s="4">
        <f t="shared" si="56"/>
        <v>-3.3955890011381604E-3</v>
      </c>
      <c r="H254" s="5">
        <f t="shared" si="45"/>
        <v>5.6835797673386814</v>
      </c>
      <c r="I254" s="9">
        <f t="shared" si="46"/>
        <v>0.19158878504672897</v>
      </c>
      <c r="J254" s="7"/>
      <c r="K254" s="5" t="s">
        <v>8</v>
      </c>
      <c r="L254" s="6">
        <v>43759</v>
      </c>
      <c r="M254" s="7">
        <v>3.8820000000000001</v>
      </c>
      <c r="N254" s="8">
        <v>405900</v>
      </c>
      <c r="O254">
        <f t="shared" si="47"/>
        <v>-1.7712550607287408E-2</v>
      </c>
      <c r="P254">
        <f t="shared" si="48"/>
        <v>12.91386210282699</v>
      </c>
      <c r="Q254">
        <f t="shared" si="57"/>
        <v>-1.7871295138802798E-2</v>
      </c>
      <c r="R254">
        <f t="shared" si="49"/>
        <v>1.3563504847468186</v>
      </c>
      <c r="S254">
        <f t="shared" si="50"/>
        <v>0.51760299625468176</v>
      </c>
      <c r="U254" s="5" t="s">
        <v>4</v>
      </c>
      <c r="V254" s="6">
        <v>43759</v>
      </c>
      <c r="W254" s="7">
        <v>4.3499999999999997E-3</v>
      </c>
      <c r="X254" s="8">
        <v>76000000</v>
      </c>
      <c r="Y254" s="3">
        <f t="shared" si="51"/>
        <v>-4.576659038901614E-3</v>
      </c>
      <c r="Z254" s="4">
        <f t="shared" si="58"/>
        <v>18.146243898250606</v>
      </c>
      <c r="AA254">
        <f t="shared" si="59"/>
        <v>-4.5871640069060429E-3</v>
      </c>
      <c r="AB254">
        <f t="shared" si="52"/>
        <v>-5.4375794338815444</v>
      </c>
      <c r="AC254">
        <f t="shared" si="53"/>
        <v>0.62274881516587666</v>
      </c>
      <c r="AN254" s="6">
        <v>43759</v>
      </c>
      <c r="AO254">
        <v>-3.3955890011381604E-3</v>
      </c>
      <c r="AP254">
        <v>-1.7871295138802798E-2</v>
      </c>
      <c r="AQ254">
        <v>-4.5871640069060429E-3</v>
      </c>
    </row>
    <row r="255" spans="1:43" x14ac:dyDescent="0.3">
      <c r="A255" s="5" t="s">
        <v>9</v>
      </c>
      <c r="B255" s="6">
        <v>43766</v>
      </c>
      <c r="C255" s="7">
        <v>292</v>
      </c>
      <c r="D255" s="8">
        <v>36540</v>
      </c>
      <c r="E255" s="3">
        <f t="shared" si="54"/>
        <v>-6.8027210884353739E-3</v>
      </c>
      <c r="F255" s="4">
        <f t="shared" si="55"/>
        <v>10.506162829931998</v>
      </c>
      <c r="G255" s="4">
        <f t="shared" si="56"/>
        <v>-6.8259650703998706E-3</v>
      </c>
      <c r="H255" s="5">
        <f t="shared" si="45"/>
        <v>5.6767538022682817</v>
      </c>
      <c r="I255" s="9">
        <f t="shared" si="46"/>
        <v>0.18691588785046728</v>
      </c>
      <c r="J255" s="7"/>
      <c r="K255" s="5" t="s">
        <v>8</v>
      </c>
      <c r="L255" s="6">
        <v>43766</v>
      </c>
      <c r="M255" s="7">
        <v>3.99</v>
      </c>
      <c r="N255" s="8">
        <v>477700</v>
      </c>
      <c r="O255">
        <f t="shared" si="47"/>
        <v>2.7820710973724908E-2</v>
      </c>
      <c r="P255">
        <f t="shared" si="48"/>
        <v>13.076738199378052</v>
      </c>
      <c r="Q255">
        <f t="shared" si="57"/>
        <v>2.7440746154953649E-2</v>
      </c>
      <c r="R255">
        <f t="shared" si="49"/>
        <v>1.3837912309017721</v>
      </c>
      <c r="S255">
        <f t="shared" si="50"/>
        <v>0.55805243445692898</v>
      </c>
      <c r="U255" s="5" t="s">
        <v>4</v>
      </c>
      <c r="V255" s="6">
        <v>43766</v>
      </c>
      <c r="W255" s="7">
        <v>4.2599999999999999E-3</v>
      </c>
      <c r="X255" s="8">
        <v>48000000</v>
      </c>
      <c r="Y255" s="3">
        <f t="shared" si="51"/>
        <v>-2.0689655172413748E-2</v>
      </c>
      <c r="Z255" s="4">
        <f t="shared" si="58"/>
        <v>17.686711568872166</v>
      </c>
      <c r="AA255">
        <f t="shared" si="59"/>
        <v>-2.0906684819313601E-2</v>
      </c>
      <c r="AB255">
        <f t="shared" si="52"/>
        <v>-5.4584861187008578</v>
      </c>
      <c r="AC255">
        <f t="shared" si="53"/>
        <v>0.60568720379146912</v>
      </c>
      <c r="AN255" s="6">
        <v>43766</v>
      </c>
      <c r="AO255">
        <v>-6.8259650703998706E-3</v>
      </c>
      <c r="AP255">
        <v>2.7440746154953649E-2</v>
      </c>
      <c r="AQ255">
        <v>-2.0906684819313601E-2</v>
      </c>
    </row>
    <row r="256" spans="1:43" x14ac:dyDescent="0.3">
      <c r="A256" s="5" t="s">
        <v>9</v>
      </c>
      <c r="B256" s="6">
        <v>43773</v>
      </c>
      <c r="C256" s="7">
        <v>294.5</v>
      </c>
      <c r="D256" s="8">
        <v>36360</v>
      </c>
      <c r="E256" s="3">
        <f t="shared" si="54"/>
        <v>8.5616438356164379E-3</v>
      </c>
      <c r="F256" s="4">
        <f t="shared" si="55"/>
        <v>10.501224548291415</v>
      </c>
      <c r="G256" s="4">
        <f t="shared" si="56"/>
        <v>8.5252008233596271E-3</v>
      </c>
      <c r="H256" s="5">
        <f t="shared" si="45"/>
        <v>5.6852790030916411</v>
      </c>
      <c r="I256" s="9">
        <f t="shared" si="46"/>
        <v>0.1927570093457944</v>
      </c>
      <c r="J256" s="7"/>
      <c r="K256" s="5" t="s">
        <v>8</v>
      </c>
      <c r="L256" s="6">
        <v>43773</v>
      </c>
      <c r="M256" s="7">
        <v>3.8879999999999999</v>
      </c>
      <c r="N256" s="8">
        <v>280100</v>
      </c>
      <c r="O256">
        <f t="shared" si="47"/>
        <v>-2.5563909774436167E-2</v>
      </c>
      <c r="P256">
        <f t="shared" si="48"/>
        <v>12.5429019612482</v>
      </c>
      <c r="Q256">
        <f t="shared" si="57"/>
        <v>-2.5896344303579479E-2</v>
      </c>
      <c r="R256">
        <f t="shared" si="49"/>
        <v>1.3578948865981926</v>
      </c>
      <c r="S256">
        <f t="shared" si="50"/>
        <v>0.51985018726591758</v>
      </c>
      <c r="U256" s="5" t="s">
        <v>4</v>
      </c>
      <c r="V256" s="6">
        <v>43773</v>
      </c>
      <c r="W256" s="7">
        <v>4.3299999999999996E-3</v>
      </c>
      <c r="X256" s="8">
        <v>70000000</v>
      </c>
      <c r="Y256" s="3">
        <f t="shared" si="51"/>
        <v>1.643192488262905E-2</v>
      </c>
      <c r="Z256" s="4">
        <f t="shared" si="58"/>
        <v>18.064005800013632</v>
      </c>
      <c r="AA256">
        <f t="shared" si="59"/>
        <v>1.629838173311933E-2</v>
      </c>
      <c r="AB256">
        <f t="shared" si="52"/>
        <v>-5.4421877369677389</v>
      </c>
      <c r="AC256">
        <f t="shared" si="53"/>
        <v>0.61895734597156393</v>
      </c>
      <c r="AN256" s="6">
        <v>43773</v>
      </c>
      <c r="AO256">
        <v>8.5252008233596271E-3</v>
      </c>
      <c r="AP256">
        <v>-2.5896344303579479E-2</v>
      </c>
      <c r="AQ256">
        <v>1.629838173311933E-2</v>
      </c>
    </row>
    <row r="257" spans="1:43" x14ac:dyDescent="0.3">
      <c r="A257" s="5" t="s">
        <v>9</v>
      </c>
      <c r="B257" s="6">
        <v>43780</v>
      </c>
      <c r="C257" s="7">
        <v>298.5</v>
      </c>
      <c r="D257" s="8">
        <v>37950</v>
      </c>
      <c r="E257" s="3">
        <f t="shared" si="54"/>
        <v>1.3582342954159592E-2</v>
      </c>
      <c r="F257" s="4">
        <f t="shared" si="55"/>
        <v>10.544024782823776</v>
      </c>
      <c r="G257" s="4">
        <f t="shared" si="56"/>
        <v>1.3490929741015288E-2</v>
      </c>
      <c r="H257" s="5">
        <f t="shared" si="45"/>
        <v>5.6987699328326569</v>
      </c>
      <c r="I257" s="9">
        <f t="shared" si="46"/>
        <v>0.20210280373831777</v>
      </c>
      <c r="J257" s="7"/>
      <c r="K257" s="5" t="s">
        <v>8</v>
      </c>
      <c r="L257" s="6">
        <v>43780</v>
      </c>
      <c r="M257" s="7">
        <v>3.9319999999999999</v>
      </c>
      <c r="N257" s="8">
        <v>470600</v>
      </c>
      <c r="O257">
        <f t="shared" si="47"/>
        <v>1.131687242798355E-2</v>
      </c>
      <c r="P257">
        <f t="shared" si="48"/>
        <v>13.061763755275399</v>
      </c>
      <c r="Q257">
        <f t="shared" si="57"/>
        <v>1.1253315686727453E-2</v>
      </c>
      <c r="R257">
        <f t="shared" si="49"/>
        <v>1.3691482022849202</v>
      </c>
      <c r="S257">
        <f t="shared" si="50"/>
        <v>0.53632958801498132</v>
      </c>
      <c r="U257" s="5" t="s">
        <v>4</v>
      </c>
      <c r="V257" s="6">
        <v>43780</v>
      </c>
      <c r="W257" s="7">
        <v>4.2399999999999998E-3</v>
      </c>
      <c r="X257" s="8">
        <v>27000000</v>
      </c>
      <c r="Y257" s="3">
        <f t="shared" si="51"/>
        <v>-2.0785219399538063E-2</v>
      </c>
      <c r="Z257" s="4">
        <f t="shared" si="58"/>
        <v>17.111347423968603</v>
      </c>
      <c r="AA257">
        <f t="shared" si="59"/>
        <v>-2.1004272770532011E-2</v>
      </c>
      <c r="AB257">
        <f t="shared" si="52"/>
        <v>-5.4631920097382709</v>
      </c>
      <c r="AC257">
        <f t="shared" si="53"/>
        <v>0.6018957345971564</v>
      </c>
      <c r="AN257" s="6">
        <v>43780</v>
      </c>
      <c r="AO257">
        <v>1.3490929741015288E-2</v>
      </c>
      <c r="AP257">
        <v>1.1253315686727453E-2</v>
      </c>
      <c r="AQ257">
        <v>-2.1004272770532011E-2</v>
      </c>
    </row>
    <row r="258" spans="1:43" x14ac:dyDescent="0.3">
      <c r="A258" s="5" t="s">
        <v>9</v>
      </c>
      <c r="B258" s="6">
        <v>43787</v>
      </c>
      <c r="C258" s="7">
        <v>299</v>
      </c>
      <c r="D258" s="8">
        <v>26650</v>
      </c>
      <c r="E258" s="3">
        <f t="shared" si="54"/>
        <v>1.6750418760469012E-3</v>
      </c>
      <c r="F258" s="4">
        <f t="shared" si="55"/>
        <v>10.19054442959399</v>
      </c>
      <c r="G258" s="4">
        <f t="shared" si="56"/>
        <v>1.6736405580296937E-3</v>
      </c>
      <c r="H258" s="5">
        <f t="shared" si="45"/>
        <v>5.7004435733906869</v>
      </c>
      <c r="I258" s="9">
        <f t="shared" si="46"/>
        <v>0.20327102803738317</v>
      </c>
      <c r="J258" s="7"/>
      <c r="K258" s="5" t="s">
        <v>8</v>
      </c>
      <c r="L258" s="6">
        <v>43787</v>
      </c>
      <c r="M258" s="7">
        <v>4.03</v>
      </c>
      <c r="N258" s="8">
        <v>579500</v>
      </c>
      <c r="O258">
        <f t="shared" si="47"/>
        <v>2.4923702950152674E-2</v>
      </c>
      <c r="P258">
        <f t="shared" si="48"/>
        <v>13.269920941761944</v>
      </c>
      <c r="Q258">
        <f t="shared" si="57"/>
        <v>2.4618173673671678E-2</v>
      </c>
      <c r="R258">
        <f t="shared" si="49"/>
        <v>1.3937663759585917</v>
      </c>
      <c r="S258">
        <f t="shared" si="50"/>
        <v>0.57303370786516861</v>
      </c>
      <c r="U258" s="5" t="s">
        <v>4</v>
      </c>
      <c r="V258" s="6">
        <v>43787</v>
      </c>
      <c r="W258" s="7">
        <v>4.1900000000000001E-3</v>
      </c>
      <c r="X258" s="8">
        <v>56000000</v>
      </c>
      <c r="Y258" s="3">
        <f t="shared" si="51"/>
        <v>-1.1792452830188609E-2</v>
      </c>
      <c r="Z258" s="4">
        <f t="shared" si="58"/>
        <v>17.840862248699423</v>
      </c>
      <c r="AA258">
        <f t="shared" si="59"/>
        <v>-1.1862535309819944E-2</v>
      </c>
      <c r="AB258">
        <f t="shared" si="52"/>
        <v>-5.4750545450480903</v>
      </c>
      <c r="AC258">
        <f t="shared" si="53"/>
        <v>0.59241706161137442</v>
      </c>
      <c r="AN258" s="6">
        <v>43787</v>
      </c>
      <c r="AO258">
        <v>1.6736405580296937E-3</v>
      </c>
      <c r="AP258">
        <v>2.4618173673671678E-2</v>
      </c>
      <c r="AQ258">
        <v>-1.1862535309819944E-2</v>
      </c>
    </row>
    <row r="259" spans="1:43" x14ac:dyDescent="0.3">
      <c r="A259" s="5" t="s">
        <v>9</v>
      </c>
      <c r="B259" s="6">
        <v>43794</v>
      </c>
      <c r="C259" s="7">
        <v>291</v>
      </c>
      <c r="D259" s="8">
        <v>53100</v>
      </c>
      <c r="E259" s="3">
        <f t="shared" si="54"/>
        <v>-2.6755852842809364E-2</v>
      </c>
      <c r="F259" s="4">
        <f t="shared" si="55"/>
        <v>10.879932207230031</v>
      </c>
      <c r="G259" s="4">
        <f t="shared" si="56"/>
        <v>-2.7120306219193896E-2</v>
      </c>
      <c r="H259" s="5">
        <f t="shared" si="45"/>
        <v>5.6733232671714928</v>
      </c>
      <c r="I259" s="9">
        <f t="shared" si="46"/>
        <v>0.18457943925233644</v>
      </c>
      <c r="J259" s="7"/>
      <c r="K259" s="5" t="s">
        <v>8</v>
      </c>
      <c r="L259" s="6">
        <v>43794</v>
      </c>
      <c r="M259" s="7">
        <v>3.99</v>
      </c>
      <c r="N259" s="8">
        <v>1104300</v>
      </c>
      <c r="O259">
        <f t="shared" si="47"/>
        <v>-9.9255583126550955E-3</v>
      </c>
      <c r="P259">
        <f t="shared" si="48"/>
        <v>13.914722208035222</v>
      </c>
      <c r="Q259">
        <f t="shared" si="57"/>
        <v>-9.9751450568195087E-3</v>
      </c>
      <c r="R259">
        <f t="shared" si="49"/>
        <v>1.3837912309017721</v>
      </c>
      <c r="S259">
        <f t="shared" si="50"/>
        <v>0.55805243445692898</v>
      </c>
      <c r="U259" s="5" t="s">
        <v>4</v>
      </c>
      <c r="V259" s="6">
        <v>43794</v>
      </c>
      <c r="W259" s="7">
        <v>4.1700000000000001E-3</v>
      </c>
      <c r="X259" s="8">
        <v>52000000</v>
      </c>
      <c r="Y259" s="3">
        <f t="shared" si="51"/>
        <v>-4.7732696897374825E-3</v>
      </c>
      <c r="Z259" s="4">
        <f t="shared" si="58"/>
        <v>17.766754276545701</v>
      </c>
      <c r="AA259">
        <f t="shared" si="59"/>
        <v>-4.7846981233362704E-3</v>
      </c>
      <c r="AB259">
        <f t="shared" si="52"/>
        <v>-5.4798392431714271</v>
      </c>
      <c r="AC259">
        <f t="shared" si="53"/>
        <v>0.58862559241706158</v>
      </c>
      <c r="AN259" s="6">
        <v>43794</v>
      </c>
      <c r="AO259">
        <v>-2.7120306219193896E-2</v>
      </c>
      <c r="AP259">
        <v>-9.9751450568195087E-3</v>
      </c>
      <c r="AQ259">
        <v>-4.7846981233362704E-3</v>
      </c>
    </row>
    <row r="260" spans="1:43" x14ac:dyDescent="0.3">
      <c r="A260" s="5" t="s">
        <v>9</v>
      </c>
      <c r="B260" s="6">
        <v>43801</v>
      </c>
      <c r="C260" s="7">
        <v>289</v>
      </c>
      <c r="D260" s="8">
        <v>41970</v>
      </c>
      <c r="E260" s="3">
        <f t="shared" si="54"/>
        <v>-6.8728522336769758E-3</v>
      </c>
      <c r="F260" s="4">
        <f t="shared" si="55"/>
        <v>10.644710356327636</v>
      </c>
      <c r="G260" s="4">
        <f t="shared" si="56"/>
        <v>-6.8965790590603286E-3</v>
      </c>
      <c r="H260" s="5">
        <f t="shared" si="45"/>
        <v>5.6664266881124323</v>
      </c>
      <c r="I260" s="9">
        <f t="shared" si="46"/>
        <v>0.17990654205607476</v>
      </c>
      <c r="J260" s="7"/>
      <c r="K260" s="5" t="s">
        <v>8</v>
      </c>
      <c r="L260" s="6">
        <v>43801</v>
      </c>
      <c r="M260" s="7">
        <v>4.0199999999999996</v>
      </c>
      <c r="N260" s="8">
        <v>806200</v>
      </c>
      <c r="O260">
        <f t="shared" si="47"/>
        <v>7.5187969924810421E-3</v>
      </c>
      <c r="P260">
        <f t="shared" si="48"/>
        <v>13.600087129665203</v>
      </c>
      <c r="Q260">
        <f t="shared" si="57"/>
        <v>7.4906717291574384E-3</v>
      </c>
      <c r="R260">
        <f t="shared" si="49"/>
        <v>1.3912819026309295</v>
      </c>
      <c r="S260">
        <f t="shared" si="50"/>
        <v>0.56928838951310845</v>
      </c>
      <c r="U260" s="5" t="s">
        <v>4</v>
      </c>
      <c r="V260" s="6">
        <v>43801</v>
      </c>
      <c r="W260" s="7">
        <v>4.1799999999999997E-3</v>
      </c>
      <c r="X260" s="8">
        <v>95000000</v>
      </c>
      <c r="Y260" s="3">
        <f t="shared" si="51"/>
        <v>2.3980815347720845E-3</v>
      </c>
      <c r="Z260" s="4">
        <f t="shared" si="58"/>
        <v>18.369387449564815</v>
      </c>
      <c r="AA260">
        <f t="shared" si="59"/>
        <v>2.3952107259548501E-3</v>
      </c>
      <c r="AB260">
        <f t="shared" si="52"/>
        <v>-5.4774440324454723</v>
      </c>
      <c r="AC260">
        <f t="shared" si="53"/>
        <v>0.59052132701421789</v>
      </c>
      <c r="AN260" s="6">
        <v>43801</v>
      </c>
      <c r="AO260">
        <v>-6.8965790590603286E-3</v>
      </c>
      <c r="AP260">
        <v>7.4906717291574384E-3</v>
      </c>
      <c r="AQ260">
        <v>2.3952107259548501E-3</v>
      </c>
    </row>
    <row r="261" spans="1:43" x14ac:dyDescent="0.3">
      <c r="A261" s="5" t="s">
        <v>9</v>
      </c>
      <c r="B261" s="6">
        <v>43808</v>
      </c>
      <c r="C261" s="7">
        <v>278</v>
      </c>
      <c r="D261" s="8">
        <v>116980</v>
      </c>
      <c r="E261" s="3">
        <f t="shared" si="54"/>
        <v>-3.8062283737024222E-2</v>
      </c>
      <c r="F261" s="4">
        <f t="shared" si="55"/>
        <v>11.669758258997017</v>
      </c>
      <c r="G261" s="4">
        <f t="shared" si="56"/>
        <v>-3.8805574421795122E-2</v>
      </c>
      <c r="H261" s="5">
        <f t="shared" ref="H261:H276" si="60">LN(C261)</f>
        <v>5.6276211136906369</v>
      </c>
      <c r="I261" s="9">
        <f t="shared" ref="I261:I276" si="61">(C261-C$2)/(C$1-C$2)</f>
        <v>0.1542056074766355</v>
      </c>
      <c r="J261" s="7"/>
      <c r="K261" s="5" t="s">
        <v>8</v>
      </c>
      <c r="L261" s="6">
        <v>43808</v>
      </c>
      <c r="M261" s="7">
        <v>3.9980000000000002</v>
      </c>
      <c r="N261" s="8">
        <v>935900</v>
      </c>
      <c r="O261">
        <f t="shared" ref="O261:O276" si="62">(M261-M260)/M260</f>
        <v>-5.472636815920238E-3</v>
      </c>
      <c r="P261">
        <f t="shared" ref="P261:P276" si="63">LN(N261)</f>
        <v>13.749263912145349</v>
      </c>
      <c r="Q261">
        <f t="shared" si="57"/>
        <v>-5.4876665527212234E-3</v>
      </c>
      <c r="R261">
        <f t="shared" ref="R261:R276" si="64">LN(M261)</f>
        <v>1.3857942360782083</v>
      </c>
      <c r="S261">
        <f t="shared" ref="S261:S276" si="65">(M261-M$2)/(M$1-M$2)</f>
        <v>0.56104868913857686</v>
      </c>
      <c r="U261" s="5" t="s">
        <v>4</v>
      </c>
      <c r="V261" s="6">
        <v>43808</v>
      </c>
      <c r="W261" s="7">
        <v>4.2500000000000003E-3</v>
      </c>
      <c r="X261" s="8">
        <v>63000000</v>
      </c>
      <c r="Y261" s="3">
        <f t="shared" ref="Y261:Y276" si="66">(W261-W260)/W260</f>
        <v>1.6746411483253738E-2</v>
      </c>
      <c r="Z261" s="4">
        <f t="shared" si="58"/>
        <v>17.958645284355807</v>
      </c>
      <c r="AA261">
        <f t="shared" si="59"/>
        <v>1.6607736399660764E-2</v>
      </c>
      <c r="AB261">
        <f t="shared" ref="AB261:AB276" si="67">LN(W261)</f>
        <v>-5.4608362960458114</v>
      </c>
      <c r="AC261">
        <f t="shared" ref="AC261:AC276" si="68">(W261-W$2)/(W$1-W$2)</f>
        <v>0.60379146919431281</v>
      </c>
      <c r="AN261" s="6">
        <v>43808</v>
      </c>
      <c r="AO261">
        <v>-3.8805574421795122E-2</v>
      </c>
      <c r="AP261">
        <v>-5.4876665527212234E-3</v>
      </c>
      <c r="AQ261">
        <v>1.6607736399660764E-2</v>
      </c>
    </row>
    <row r="262" spans="1:43" x14ac:dyDescent="0.3">
      <c r="A262" s="5" t="s">
        <v>9</v>
      </c>
      <c r="B262" s="6">
        <v>43815</v>
      </c>
      <c r="C262" s="7">
        <v>272</v>
      </c>
      <c r="D262" s="8">
        <v>133910</v>
      </c>
      <c r="E262" s="3">
        <f t="shared" ref="E262:E276" si="69">(C262-C261)/C261</f>
        <v>-2.1582733812949641E-2</v>
      </c>
      <c r="F262" s="4">
        <f t="shared" ref="F262:F276" si="70">LN(D262)</f>
        <v>11.804923211489612</v>
      </c>
      <c r="G262" s="4">
        <f t="shared" ref="G262:G276" si="71">LN(C262/C261)</f>
        <v>-2.1819047394639725E-2</v>
      </c>
      <c r="H262" s="5">
        <f t="shared" si="60"/>
        <v>5.6058020662959978</v>
      </c>
      <c r="I262" s="9">
        <f t="shared" si="61"/>
        <v>0.14018691588785046</v>
      </c>
      <c r="J262" s="7"/>
      <c r="K262" s="5" t="s">
        <v>8</v>
      </c>
      <c r="L262" s="6">
        <v>43815</v>
      </c>
      <c r="M262" s="7">
        <v>4.0039999999999996</v>
      </c>
      <c r="N262" s="8">
        <v>1068900</v>
      </c>
      <c r="O262">
        <f t="shared" si="62"/>
        <v>1.5007503751874283E-3</v>
      </c>
      <c r="P262">
        <f t="shared" si="63"/>
        <v>13.882140640262037</v>
      </c>
      <c r="Q262">
        <f t="shared" ref="Q262:Q276" si="72">LN(M262/M261)</f>
        <v>1.4996253747656138E-3</v>
      </c>
      <c r="R262">
        <f t="shared" si="64"/>
        <v>1.387293861452974</v>
      </c>
      <c r="S262">
        <f t="shared" si="65"/>
        <v>0.56329588014981258</v>
      </c>
      <c r="U262" s="5" t="s">
        <v>4</v>
      </c>
      <c r="V262" s="6">
        <v>43815</v>
      </c>
      <c r="W262" s="7">
        <v>4.13E-3</v>
      </c>
      <c r="X262" s="8">
        <v>118000000</v>
      </c>
      <c r="Y262" s="3">
        <f t="shared" si="66"/>
        <v>-2.8235294117647129E-2</v>
      </c>
      <c r="Z262" s="4">
        <f t="shared" ref="Z262:Z276" si="73">LN(X262)</f>
        <v>18.58619518242994</v>
      </c>
      <c r="AA262">
        <f t="shared" ref="AA262:AA276" si="74">LN(W262/W261)</f>
        <v>-2.8641575963384153E-2</v>
      </c>
      <c r="AB262">
        <f t="shared" si="67"/>
        <v>-5.4894778720091955</v>
      </c>
      <c r="AC262">
        <f t="shared" si="68"/>
        <v>0.58104265402843602</v>
      </c>
      <c r="AN262" s="6">
        <v>43815</v>
      </c>
      <c r="AO262">
        <v>-2.1819047394639725E-2</v>
      </c>
      <c r="AP262">
        <v>1.4996253747656138E-3</v>
      </c>
      <c r="AQ262">
        <v>-2.8641575963384153E-2</v>
      </c>
    </row>
    <row r="263" spans="1:43" x14ac:dyDescent="0.3">
      <c r="A263" s="5" t="s">
        <v>9</v>
      </c>
      <c r="B263" s="6">
        <v>43822</v>
      </c>
      <c r="C263" s="7">
        <v>275</v>
      </c>
      <c r="D263" s="8">
        <v>66710</v>
      </c>
      <c r="E263" s="3">
        <f t="shared" si="69"/>
        <v>1.1029411764705883E-2</v>
      </c>
      <c r="F263" s="4">
        <f t="shared" si="70"/>
        <v>11.108110145703561</v>
      </c>
      <c r="G263" s="4">
        <f t="shared" si="71"/>
        <v>1.0969031370573937E-2</v>
      </c>
      <c r="H263" s="5">
        <f t="shared" si="60"/>
        <v>5.6167710976665717</v>
      </c>
      <c r="I263" s="9">
        <f t="shared" si="61"/>
        <v>0.14719626168224298</v>
      </c>
      <c r="J263" s="7"/>
      <c r="K263" s="5" t="s">
        <v>8</v>
      </c>
      <c r="L263" s="6">
        <v>43822</v>
      </c>
      <c r="M263" s="7">
        <v>3.9980000000000002</v>
      </c>
      <c r="N263" s="8">
        <v>714400</v>
      </c>
      <c r="O263">
        <f t="shared" si="62"/>
        <v>-1.4985014985013337E-3</v>
      </c>
      <c r="P263">
        <f t="shared" si="63"/>
        <v>13.479198308544426</v>
      </c>
      <c r="Q263">
        <f t="shared" si="72"/>
        <v>-1.4996253747656134E-3</v>
      </c>
      <c r="R263">
        <f t="shared" si="64"/>
        <v>1.3857942360782083</v>
      </c>
      <c r="S263">
        <f t="shared" si="65"/>
        <v>0.56104868913857686</v>
      </c>
      <c r="U263" s="5" t="s">
        <v>4</v>
      </c>
      <c r="V263" s="6">
        <v>43822</v>
      </c>
      <c r="W263" s="7">
        <v>4.0699999999999998E-3</v>
      </c>
      <c r="X263" s="8">
        <v>253000000</v>
      </c>
      <c r="Y263" s="3">
        <f t="shared" si="66"/>
        <v>-1.4527845036319651E-2</v>
      </c>
      <c r="Z263" s="4">
        <f t="shared" si="73"/>
        <v>19.348900046691796</v>
      </c>
      <c r="AA263">
        <f t="shared" si="74"/>
        <v>-1.4634407518437809E-2</v>
      </c>
      <c r="AB263">
        <f t="shared" si="67"/>
        <v>-5.5041122795276332</v>
      </c>
      <c r="AC263">
        <f t="shared" si="68"/>
        <v>0.56966824644549763</v>
      </c>
      <c r="AN263" s="6">
        <v>43822</v>
      </c>
      <c r="AO263">
        <v>1.0969031370573937E-2</v>
      </c>
      <c r="AP263">
        <v>-1.4996253747656134E-3</v>
      </c>
      <c r="AQ263">
        <v>-1.4634407518437809E-2</v>
      </c>
    </row>
    <row r="264" spans="1:43" x14ac:dyDescent="0.3">
      <c r="A264" s="5" t="s">
        <v>9</v>
      </c>
      <c r="B264" s="6">
        <v>43829</v>
      </c>
      <c r="C264" s="7">
        <v>284</v>
      </c>
      <c r="D264" s="8">
        <v>28200</v>
      </c>
      <c r="E264" s="3">
        <f t="shared" si="69"/>
        <v>3.272727272727273E-2</v>
      </c>
      <c r="F264" s="4">
        <f t="shared" si="70"/>
        <v>10.247077256926206</v>
      </c>
      <c r="G264" s="4">
        <f t="shared" si="71"/>
        <v>3.2203140494634734E-2</v>
      </c>
      <c r="H264" s="5">
        <f t="shared" si="60"/>
        <v>5.6489742381612063</v>
      </c>
      <c r="I264" s="9">
        <f t="shared" si="61"/>
        <v>0.16822429906542055</v>
      </c>
      <c r="J264" s="7"/>
      <c r="K264" s="5" t="s">
        <v>8</v>
      </c>
      <c r="L264" s="6">
        <v>43829</v>
      </c>
      <c r="M264" s="7">
        <v>3.988</v>
      </c>
      <c r="N264" s="8">
        <v>128800</v>
      </c>
      <c r="O264">
        <f t="shared" si="62"/>
        <v>-2.5012506253127139E-3</v>
      </c>
      <c r="P264">
        <f t="shared" si="63"/>
        <v>11.766016092652391</v>
      </c>
      <c r="Q264">
        <f t="shared" si="72"/>
        <v>-2.5043839786164685E-3</v>
      </c>
      <c r="R264">
        <f t="shared" si="64"/>
        <v>1.383289852099592</v>
      </c>
      <c r="S264">
        <f t="shared" si="65"/>
        <v>0.55730337078651682</v>
      </c>
      <c r="U264" s="5" t="s">
        <v>4</v>
      </c>
      <c r="V264" s="6">
        <v>43829</v>
      </c>
      <c r="W264" s="7">
        <v>4.1599999999999996E-3</v>
      </c>
      <c r="X264" s="8">
        <v>55000000</v>
      </c>
      <c r="Y264" s="3">
        <f t="shared" si="66"/>
        <v>2.2113022113022067E-2</v>
      </c>
      <c r="Z264" s="4">
        <f t="shared" si="73"/>
        <v>17.822843743196746</v>
      </c>
      <c r="AA264">
        <f t="shared" si="74"/>
        <v>2.1872074818668312E-2</v>
      </c>
      <c r="AB264">
        <f t="shared" si="67"/>
        <v>-5.4822402047089653</v>
      </c>
      <c r="AC264">
        <f t="shared" si="68"/>
        <v>0.58672985781990517</v>
      </c>
      <c r="AN264" s="6">
        <v>43829</v>
      </c>
      <c r="AO264">
        <v>3.2203140494634734E-2</v>
      </c>
      <c r="AP264">
        <v>-2.5043839786164685E-3</v>
      </c>
      <c r="AQ264">
        <v>2.1872074818668312E-2</v>
      </c>
    </row>
    <row r="265" spans="1:43" x14ac:dyDescent="0.3">
      <c r="A265" s="5" t="s">
        <v>9</v>
      </c>
      <c r="B265" s="6">
        <v>43836</v>
      </c>
      <c r="C265" s="7">
        <v>283</v>
      </c>
      <c r="D265" s="8">
        <v>87830</v>
      </c>
      <c r="E265" s="3">
        <f t="shared" si="69"/>
        <v>-3.5211267605633804E-3</v>
      </c>
      <c r="F265" s="4">
        <f t="shared" si="70"/>
        <v>11.383158406911162</v>
      </c>
      <c r="G265" s="4">
        <f t="shared" si="71"/>
        <v>-3.5273405179684107E-3</v>
      </c>
      <c r="H265" s="5">
        <f t="shared" si="60"/>
        <v>5.6454468976432377</v>
      </c>
      <c r="I265" s="9">
        <f t="shared" si="61"/>
        <v>0.16588785046728971</v>
      </c>
      <c r="J265" s="7"/>
      <c r="K265" s="5" t="s">
        <v>8</v>
      </c>
      <c r="L265" s="6">
        <v>43836</v>
      </c>
      <c r="M265" s="7">
        <v>4.1580000000000004</v>
      </c>
      <c r="N265" s="8">
        <v>426800</v>
      </c>
      <c r="O265">
        <f t="shared" si="62"/>
        <v>4.262788365095295E-2</v>
      </c>
      <c r="P265">
        <f t="shared" si="63"/>
        <v>12.964070798409736</v>
      </c>
      <c r="Q265">
        <f t="shared" si="72"/>
        <v>4.1744337336229467E-2</v>
      </c>
      <c r="R265">
        <f t="shared" si="64"/>
        <v>1.4250341894358212</v>
      </c>
      <c r="S265">
        <f t="shared" si="65"/>
        <v>0.6209737827715357</v>
      </c>
      <c r="U265" s="5" t="s">
        <v>4</v>
      </c>
      <c r="V265" s="6">
        <v>43836</v>
      </c>
      <c r="W265" s="7">
        <v>4.2900000000000004E-3</v>
      </c>
      <c r="X265" s="8">
        <v>219000000</v>
      </c>
      <c r="Y265" s="3">
        <f t="shared" si="66"/>
        <v>3.1250000000000187E-2</v>
      </c>
      <c r="Z265" s="4">
        <f t="shared" si="73"/>
        <v>19.204582287780774</v>
      </c>
      <c r="AA265">
        <f t="shared" si="74"/>
        <v>3.0771658666753902E-2</v>
      </c>
      <c r="AB265">
        <f t="shared" si="67"/>
        <v>-5.4514685460422116</v>
      </c>
      <c r="AC265">
        <f t="shared" si="68"/>
        <v>0.61137440758293848</v>
      </c>
      <c r="AN265" s="6">
        <v>43836</v>
      </c>
      <c r="AO265">
        <v>-3.5273405179684107E-3</v>
      </c>
      <c r="AP265">
        <v>4.1744337336229467E-2</v>
      </c>
      <c r="AQ265">
        <v>3.0771658666753902E-2</v>
      </c>
    </row>
    <row r="266" spans="1:43" x14ac:dyDescent="0.3">
      <c r="A266" s="5" t="s">
        <v>9</v>
      </c>
      <c r="B266" s="6">
        <v>43843</v>
      </c>
      <c r="C266" s="7">
        <v>289.5</v>
      </c>
      <c r="D266" s="8">
        <v>183800</v>
      </c>
      <c r="E266" s="3">
        <f t="shared" si="69"/>
        <v>2.2968197879858657E-2</v>
      </c>
      <c r="F266" s="4">
        <f t="shared" si="70"/>
        <v>12.121603488903723</v>
      </c>
      <c r="G266" s="4">
        <f t="shared" si="71"/>
        <v>2.2708399369812251E-2</v>
      </c>
      <c r="H266" s="5">
        <f t="shared" si="60"/>
        <v>5.6681552970130502</v>
      </c>
      <c r="I266" s="9">
        <f t="shared" si="61"/>
        <v>0.18107476635514019</v>
      </c>
      <c r="J266" s="7"/>
      <c r="K266" s="5" t="s">
        <v>8</v>
      </c>
      <c r="L266" s="6">
        <v>43843</v>
      </c>
      <c r="M266" s="7">
        <v>4.1779999999999999</v>
      </c>
      <c r="N266" s="8">
        <v>185800</v>
      </c>
      <c r="O266">
        <f t="shared" si="62"/>
        <v>4.8100048100047071E-3</v>
      </c>
      <c r="P266">
        <f t="shared" si="63"/>
        <v>12.132426105361874</v>
      </c>
      <c r="Q266">
        <f t="shared" si="72"/>
        <v>4.7984736985526516E-3</v>
      </c>
      <c r="R266">
        <f t="shared" si="64"/>
        <v>1.4298326631343741</v>
      </c>
      <c r="S266">
        <f t="shared" si="65"/>
        <v>0.62846441947565546</v>
      </c>
      <c r="U266" s="5" t="s">
        <v>4</v>
      </c>
      <c r="V266" s="6">
        <v>43843</v>
      </c>
      <c r="W266" s="7">
        <v>4.45E-3</v>
      </c>
      <c r="X266" s="8">
        <v>5502000000</v>
      </c>
      <c r="Y266" s="3">
        <f t="shared" si="66"/>
        <v>3.7296037296037185E-2</v>
      </c>
      <c r="Z266" s="4">
        <f t="shared" si="73"/>
        <v>22.428377499448793</v>
      </c>
      <c r="AA266">
        <f t="shared" si="74"/>
        <v>3.6617363238223094E-2</v>
      </c>
      <c r="AB266">
        <f t="shared" si="67"/>
        <v>-5.4148511828039885</v>
      </c>
      <c r="AC266">
        <f t="shared" si="68"/>
        <v>0.64170616113744072</v>
      </c>
      <c r="AN266" s="6">
        <v>43843</v>
      </c>
      <c r="AO266">
        <v>2.2708399369812251E-2</v>
      </c>
      <c r="AP266">
        <v>4.7984736985526516E-3</v>
      </c>
      <c r="AQ266">
        <v>3.6617363238223094E-2</v>
      </c>
    </row>
    <row r="267" spans="1:43" x14ac:dyDescent="0.3">
      <c r="A267" s="5" t="s">
        <v>9</v>
      </c>
      <c r="B267" s="6">
        <v>43850</v>
      </c>
      <c r="C267" s="7">
        <v>280</v>
      </c>
      <c r="D267" s="8">
        <v>187270</v>
      </c>
      <c r="E267" s="3">
        <f t="shared" si="69"/>
        <v>-3.281519861830743E-2</v>
      </c>
      <c r="F267" s="4">
        <f t="shared" si="70"/>
        <v>12.140306704754554</v>
      </c>
      <c r="G267" s="4">
        <f t="shared" si="71"/>
        <v>-3.3365693843800295E-2</v>
      </c>
      <c r="H267" s="5">
        <f t="shared" si="60"/>
        <v>5.6347896031692493</v>
      </c>
      <c r="I267" s="9">
        <f t="shared" si="61"/>
        <v>0.15887850467289719</v>
      </c>
      <c r="J267" s="7"/>
      <c r="K267" s="5" t="s">
        <v>8</v>
      </c>
      <c r="L267" s="6">
        <v>43850</v>
      </c>
      <c r="M267" s="7">
        <v>4.0519999999999996</v>
      </c>
      <c r="N267" s="8">
        <v>478800</v>
      </c>
      <c r="O267">
        <f t="shared" si="62"/>
        <v>-3.0157970320727701E-2</v>
      </c>
      <c r="P267">
        <f t="shared" si="63"/>
        <v>13.079038252665955</v>
      </c>
      <c r="Q267">
        <f t="shared" si="72"/>
        <v>-3.0622076747937235E-2</v>
      </c>
      <c r="R267">
        <f t="shared" si="64"/>
        <v>1.3992105863864368</v>
      </c>
      <c r="S267">
        <f t="shared" si="65"/>
        <v>0.5812734082397002</v>
      </c>
      <c r="U267" s="5" t="s">
        <v>4</v>
      </c>
      <c r="V267" s="6">
        <v>43850</v>
      </c>
      <c r="W267" s="7">
        <v>4.1900000000000001E-3</v>
      </c>
      <c r="X267" s="8">
        <v>1510000000</v>
      </c>
      <c r="Y267" s="3">
        <f t="shared" si="66"/>
        <v>-5.8426966292134792E-2</v>
      </c>
      <c r="Z267" s="4">
        <f t="shared" si="73"/>
        <v>21.135375487773246</v>
      </c>
      <c r="AA267">
        <f t="shared" si="74"/>
        <v>-6.0203362244102492E-2</v>
      </c>
      <c r="AB267">
        <f t="shared" si="67"/>
        <v>-5.4750545450480903</v>
      </c>
      <c r="AC267">
        <f t="shared" si="68"/>
        <v>0.59241706161137442</v>
      </c>
      <c r="AN267" s="6">
        <v>43850</v>
      </c>
      <c r="AO267">
        <v>-3.3365693843800295E-2</v>
      </c>
      <c r="AP267">
        <v>-3.0622076747937235E-2</v>
      </c>
      <c r="AQ267">
        <v>-6.0203362244102492E-2</v>
      </c>
    </row>
    <row r="268" spans="1:43" x14ac:dyDescent="0.3">
      <c r="A268" s="5" t="s">
        <v>9</v>
      </c>
      <c r="B268" s="6">
        <v>43857</v>
      </c>
      <c r="C268" s="7">
        <v>278</v>
      </c>
      <c r="D268" s="8">
        <v>112160</v>
      </c>
      <c r="E268" s="3">
        <f t="shared" si="69"/>
        <v>-7.1428571428571426E-3</v>
      </c>
      <c r="F268" s="4">
        <f t="shared" si="70"/>
        <v>11.627681702268417</v>
      </c>
      <c r="G268" s="4">
        <f t="shared" si="71"/>
        <v>-7.168489478612516E-3</v>
      </c>
      <c r="H268" s="5">
        <f t="shared" si="60"/>
        <v>5.6276211136906369</v>
      </c>
      <c r="I268" s="9">
        <f t="shared" si="61"/>
        <v>0.1542056074766355</v>
      </c>
      <c r="J268" s="7"/>
      <c r="K268" s="5" t="s">
        <v>8</v>
      </c>
      <c r="L268" s="6">
        <v>43857</v>
      </c>
      <c r="M268" s="7">
        <v>3.92</v>
      </c>
      <c r="N268" s="8">
        <v>368800</v>
      </c>
      <c r="O268">
        <f t="shared" si="62"/>
        <v>-3.2576505429417493E-2</v>
      </c>
      <c r="P268">
        <f t="shared" si="63"/>
        <v>12.818009770664576</v>
      </c>
      <c r="Q268">
        <f t="shared" si="72"/>
        <v>-3.3118932584065681E-2</v>
      </c>
      <c r="R268">
        <f t="shared" si="64"/>
        <v>1.3660916538023711</v>
      </c>
      <c r="S268">
        <f t="shared" si="65"/>
        <v>0.53183520599250933</v>
      </c>
      <c r="U268" s="5" t="s">
        <v>4</v>
      </c>
      <c r="V268" s="6">
        <v>43857</v>
      </c>
      <c r="W268" s="7">
        <v>4.13E-3</v>
      </c>
      <c r="X268" s="8">
        <v>489000000</v>
      </c>
      <c r="Y268" s="3">
        <f t="shared" si="66"/>
        <v>-1.4319809069212448E-2</v>
      </c>
      <c r="Z268" s="4">
        <f t="shared" si="73"/>
        <v>20.007873047439148</v>
      </c>
      <c r="AA268">
        <f t="shared" si="74"/>
        <v>-1.4423326961105052E-2</v>
      </c>
      <c r="AB268">
        <f t="shared" si="67"/>
        <v>-5.4894778720091955</v>
      </c>
      <c r="AC268">
        <f t="shared" si="68"/>
        <v>0.58104265402843602</v>
      </c>
      <c r="AN268" s="6">
        <v>43857</v>
      </c>
      <c r="AO268">
        <v>-7.168489478612516E-3</v>
      </c>
      <c r="AP268">
        <v>-3.3118932584065681E-2</v>
      </c>
      <c r="AQ268">
        <v>-1.4423326961105052E-2</v>
      </c>
    </row>
    <row r="269" spans="1:43" x14ac:dyDescent="0.3">
      <c r="A269" s="5" t="s">
        <v>9</v>
      </c>
      <c r="B269" s="6">
        <v>43864</v>
      </c>
      <c r="C269" s="7">
        <v>279</v>
      </c>
      <c r="D269" s="8">
        <v>99440</v>
      </c>
      <c r="E269" s="3">
        <f t="shared" si="69"/>
        <v>3.5971223021582736E-3</v>
      </c>
      <c r="F269" s="4">
        <f t="shared" si="70"/>
        <v>11.507309726184593</v>
      </c>
      <c r="G269" s="4">
        <f t="shared" si="71"/>
        <v>3.59066813072854E-3</v>
      </c>
      <c r="H269" s="5">
        <f t="shared" si="60"/>
        <v>5.6312117818213654</v>
      </c>
      <c r="I269" s="9">
        <f t="shared" si="61"/>
        <v>0.15654205607476634</v>
      </c>
      <c r="J269" s="7"/>
      <c r="K269" s="5" t="s">
        <v>8</v>
      </c>
      <c r="L269" s="6">
        <v>43864</v>
      </c>
      <c r="M269" s="7">
        <v>4.758</v>
      </c>
      <c r="N269" s="8">
        <v>28496400</v>
      </c>
      <c r="O269">
        <f t="shared" si="62"/>
        <v>0.21377551020408167</v>
      </c>
      <c r="P269">
        <f t="shared" si="63"/>
        <v>17.165288321470893</v>
      </c>
      <c r="Q269">
        <f t="shared" si="72"/>
        <v>0.19373575807839483</v>
      </c>
      <c r="R269">
        <f t="shared" si="64"/>
        <v>1.559827411880766</v>
      </c>
      <c r="S269">
        <f t="shared" si="65"/>
        <v>0.84569288389513109</v>
      </c>
      <c r="U269" s="5" t="s">
        <v>4</v>
      </c>
      <c r="V269" s="6">
        <v>43864</v>
      </c>
      <c r="W269" s="7">
        <v>4.1000000000000003E-3</v>
      </c>
      <c r="X269" s="8">
        <v>356000000</v>
      </c>
      <c r="Y269" s="3">
        <f t="shared" si="66"/>
        <v>-7.2639225181597208E-3</v>
      </c>
      <c r="Z269" s="4">
        <f t="shared" si="73"/>
        <v>19.690441288816306</v>
      </c>
      <c r="AA269">
        <f t="shared" si="74"/>
        <v>-7.2904332626792323E-3</v>
      </c>
      <c r="AB269">
        <f t="shared" si="67"/>
        <v>-5.4967683052718748</v>
      </c>
      <c r="AC269">
        <f t="shared" si="68"/>
        <v>0.57535545023696688</v>
      </c>
      <c r="AN269" s="6">
        <v>43864</v>
      </c>
      <c r="AO269">
        <v>3.59066813072854E-3</v>
      </c>
      <c r="AQ269">
        <v>-7.2904332626792323E-3</v>
      </c>
    </row>
    <row r="270" spans="1:43" x14ac:dyDescent="0.3">
      <c r="A270" s="5" t="s">
        <v>9</v>
      </c>
      <c r="B270" s="6">
        <v>43871</v>
      </c>
      <c r="C270" s="7">
        <v>283</v>
      </c>
      <c r="D270" s="8">
        <v>111150</v>
      </c>
      <c r="E270" s="3">
        <f t="shared" si="69"/>
        <v>1.4336917562724014E-2</v>
      </c>
      <c r="F270" s="4">
        <f t="shared" si="70"/>
        <v>11.618635919392343</v>
      </c>
      <c r="G270" s="4">
        <f t="shared" si="71"/>
        <v>1.423511582187191E-2</v>
      </c>
      <c r="H270" s="5">
        <f t="shared" si="60"/>
        <v>5.6454468976432377</v>
      </c>
      <c r="I270" s="9">
        <f t="shared" si="61"/>
        <v>0.16588785046728971</v>
      </c>
      <c r="J270" s="7"/>
      <c r="K270" s="5" t="s">
        <v>8</v>
      </c>
      <c r="L270" s="6">
        <v>43871</v>
      </c>
      <c r="M270" s="7">
        <v>4.702</v>
      </c>
      <c r="N270" s="8">
        <v>1581300</v>
      </c>
      <c r="O270">
        <f t="shared" si="62"/>
        <v>-1.1769651113913419E-2</v>
      </c>
      <c r="P270">
        <f t="shared" si="63"/>
        <v>14.273757851511409</v>
      </c>
      <c r="Q270">
        <f t="shared" si="72"/>
        <v>-1.1839461762888127E-2</v>
      </c>
      <c r="R270">
        <f t="shared" si="64"/>
        <v>1.5479879501178777</v>
      </c>
      <c r="S270">
        <f t="shared" si="65"/>
        <v>0.82471910112359548</v>
      </c>
      <c r="U270" s="5" t="s">
        <v>4</v>
      </c>
      <c r="V270" s="6">
        <v>43871</v>
      </c>
      <c r="W270" s="7">
        <v>4.9800000000000001E-3</v>
      </c>
      <c r="X270" s="8">
        <v>15867000000</v>
      </c>
      <c r="Y270" s="3">
        <f t="shared" si="66"/>
        <v>0.21463414634146333</v>
      </c>
      <c r="Z270" s="4">
        <f t="shared" si="73"/>
        <v>23.487507317698363</v>
      </c>
      <c r="AA270">
        <f t="shared" si="74"/>
        <v>0.1944429173262994</v>
      </c>
      <c r="AB270">
        <f t="shared" si="67"/>
        <v>-5.3023253879455758</v>
      </c>
      <c r="AC270">
        <f t="shared" si="68"/>
        <v>0.74218009478672986</v>
      </c>
      <c r="AN270" s="6">
        <v>43871</v>
      </c>
      <c r="AO270">
        <v>1.423511582187191E-2</v>
      </c>
      <c r="AP270">
        <v>-1.1839461762888127E-2</v>
      </c>
    </row>
    <row r="271" spans="1:43" x14ac:dyDescent="0.3">
      <c r="A271" s="5" t="s">
        <v>9</v>
      </c>
      <c r="B271" s="6">
        <v>43878</v>
      </c>
      <c r="C271" s="7">
        <v>285.5</v>
      </c>
      <c r="D271" s="8">
        <v>1385850</v>
      </c>
      <c r="E271" s="3">
        <f t="shared" si="69"/>
        <v>8.8339222614840993E-3</v>
      </c>
      <c r="F271" s="4">
        <f t="shared" si="70"/>
        <v>14.141824227767001</v>
      </c>
      <c r="G271" s="4">
        <f t="shared" si="71"/>
        <v>8.7951314528273445E-3</v>
      </c>
      <c r="H271" s="5">
        <f t="shared" si="60"/>
        <v>5.6542420290960651</v>
      </c>
      <c r="I271" s="9">
        <f t="shared" si="61"/>
        <v>0.17172897196261683</v>
      </c>
      <c r="J271" s="7"/>
      <c r="K271" s="5" t="s">
        <v>8</v>
      </c>
      <c r="L271" s="6">
        <v>43878</v>
      </c>
      <c r="M271" s="7">
        <v>4.508</v>
      </c>
      <c r="N271" s="8">
        <v>1139900</v>
      </c>
      <c r="O271">
        <f t="shared" si="62"/>
        <v>-4.1259038706933211E-2</v>
      </c>
      <c r="P271">
        <f t="shared" si="63"/>
        <v>13.94645109722487</v>
      </c>
      <c r="Q271">
        <f t="shared" si="72"/>
        <v>-4.2134353940347945E-2</v>
      </c>
      <c r="R271">
        <f t="shared" si="64"/>
        <v>1.5058535961775299</v>
      </c>
      <c r="S271">
        <f t="shared" si="65"/>
        <v>0.75205992509363295</v>
      </c>
      <c r="U271" s="5" t="s">
        <v>4</v>
      </c>
      <c r="V271" s="6">
        <v>43878</v>
      </c>
      <c r="W271" s="7">
        <v>4.5100000000000001E-3</v>
      </c>
      <c r="X271" s="8">
        <v>91671000000</v>
      </c>
      <c r="Y271" s="3">
        <f t="shared" si="66"/>
        <v>-9.4377510040160623E-2</v>
      </c>
      <c r="Z271" s="4">
        <f t="shared" si="73"/>
        <v>25.241471917554826</v>
      </c>
      <c r="AA271">
        <f t="shared" si="74"/>
        <v>-9.9132737521974518E-2</v>
      </c>
      <c r="AB271">
        <f t="shared" si="67"/>
        <v>-5.40145812546755</v>
      </c>
      <c r="AC271">
        <f t="shared" si="68"/>
        <v>0.65308056872037912</v>
      </c>
      <c r="AN271" s="6">
        <v>43878</v>
      </c>
      <c r="AO271">
        <v>8.7951314528273445E-3</v>
      </c>
      <c r="AP271">
        <v>-4.2134353940347945E-2</v>
      </c>
    </row>
    <row r="272" spans="1:43" x14ac:dyDescent="0.3">
      <c r="A272" s="5" t="s">
        <v>9</v>
      </c>
      <c r="B272" s="6">
        <v>43885</v>
      </c>
      <c r="C272" s="7">
        <v>254</v>
      </c>
      <c r="D272" s="8">
        <v>366800</v>
      </c>
      <c r="E272" s="3">
        <f t="shared" si="69"/>
        <v>-0.11033274956217162</v>
      </c>
      <c r="F272" s="4">
        <f t="shared" si="70"/>
        <v>12.812572019364447</v>
      </c>
      <c r="G272" s="4">
        <f t="shared" si="71"/>
        <v>-0.11690776207752834</v>
      </c>
      <c r="H272" s="5">
        <f t="shared" si="60"/>
        <v>5.5373342670185366</v>
      </c>
      <c r="I272" s="9">
        <f t="shared" si="61"/>
        <v>9.8130841121495324E-2</v>
      </c>
      <c r="J272" s="7"/>
      <c r="K272" s="5" t="s">
        <v>8</v>
      </c>
      <c r="L272" s="6">
        <v>43885</v>
      </c>
      <c r="M272" s="7">
        <v>3.8740000000000001</v>
      </c>
      <c r="N272" s="8">
        <v>975400</v>
      </c>
      <c r="O272">
        <f t="shared" si="62"/>
        <v>-0.14063886424134869</v>
      </c>
      <c r="P272">
        <f t="shared" si="63"/>
        <v>13.79060292225809</v>
      </c>
      <c r="Q272">
        <f t="shared" si="72"/>
        <v>-0.15156603119272566</v>
      </c>
      <c r="R272">
        <f t="shared" si="64"/>
        <v>1.3542875649848041</v>
      </c>
      <c r="S272">
        <f t="shared" si="65"/>
        <v>0.51460674157303377</v>
      </c>
      <c r="U272" s="5" t="s">
        <v>4</v>
      </c>
      <c r="V272" s="6">
        <v>43885</v>
      </c>
      <c r="W272" s="7">
        <v>3.5599999999999998E-3</v>
      </c>
      <c r="X272" s="8">
        <v>13736000000</v>
      </c>
      <c r="Y272" s="3">
        <f t="shared" si="66"/>
        <v>-0.21064301552106438</v>
      </c>
      <c r="Z272" s="4">
        <f t="shared" si="73"/>
        <v>23.343285960541586</v>
      </c>
      <c r="AA272">
        <f t="shared" si="74"/>
        <v>-0.23653660865064796</v>
      </c>
      <c r="AB272">
        <f t="shared" si="67"/>
        <v>-5.6379947341181982</v>
      </c>
      <c r="AC272">
        <f t="shared" si="68"/>
        <v>0.47298578199052127</v>
      </c>
      <c r="AN272" s="6">
        <v>43885</v>
      </c>
    </row>
    <row r="273" spans="1:43" x14ac:dyDescent="0.3">
      <c r="A273" s="5" t="s">
        <v>9</v>
      </c>
      <c r="B273" s="6">
        <v>43892</v>
      </c>
      <c r="C273" s="7">
        <v>250</v>
      </c>
      <c r="D273" s="8">
        <v>206910</v>
      </c>
      <c r="E273" s="3">
        <f t="shared" si="69"/>
        <v>-1.5748031496062992E-2</v>
      </c>
      <c r="F273" s="4">
        <f t="shared" si="70"/>
        <v>12.240039195093447</v>
      </c>
      <c r="G273" s="4">
        <f t="shared" si="71"/>
        <v>-1.5873349156290122E-2</v>
      </c>
      <c r="H273" s="5">
        <f t="shared" si="60"/>
        <v>5.521460917862246</v>
      </c>
      <c r="I273" s="9">
        <f t="shared" si="61"/>
        <v>8.8785046728971959E-2</v>
      </c>
      <c r="J273" s="7"/>
      <c r="K273" s="5" t="s">
        <v>8</v>
      </c>
      <c r="L273" s="6">
        <v>43892</v>
      </c>
      <c r="M273" s="7">
        <v>4.13</v>
      </c>
      <c r="N273" s="8">
        <v>2889200</v>
      </c>
      <c r="O273">
        <f t="shared" si="62"/>
        <v>6.6081569437274071E-2</v>
      </c>
      <c r="P273">
        <f t="shared" si="63"/>
        <v>14.876490205158829</v>
      </c>
      <c r="Q273">
        <f t="shared" si="72"/>
        <v>6.3989841988137175E-2</v>
      </c>
      <c r="R273">
        <f t="shared" si="64"/>
        <v>1.4182774069729414</v>
      </c>
      <c r="S273">
        <f t="shared" si="65"/>
        <v>0.61048689138576773</v>
      </c>
      <c r="U273" s="5" t="s">
        <v>4</v>
      </c>
      <c r="V273" s="6">
        <v>43892</v>
      </c>
      <c r="W273" s="7">
        <v>3.5599999999999998E-3</v>
      </c>
      <c r="X273" s="8">
        <v>12253000000</v>
      </c>
      <c r="Y273" s="3">
        <f t="shared" si="66"/>
        <v>0</v>
      </c>
      <c r="Z273" s="4">
        <f t="shared" si="73"/>
        <v>23.229036641913719</v>
      </c>
      <c r="AA273">
        <f t="shared" si="74"/>
        <v>0</v>
      </c>
      <c r="AB273">
        <f t="shared" si="67"/>
        <v>-5.6379947341181982</v>
      </c>
      <c r="AC273">
        <f t="shared" si="68"/>
        <v>0.47298578199052127</v>
      </c>
      <c r="AN273" s="6">
        <v>43892</v>
      </c>
      <c r="AO273">
        <v>-1.5873349156290122E-2</v>
      </c>
      <c r="AP273">
        <v>6.3989841988137175E-2</v>
      </c>
      <c r="AQ273">
        <v>0</v>
      </c>
    </row>
    <row r="274" spans="1:43" x14ac:dyDescent="0.3">
      <c r="A274" s="5" t="s">
        <v>9</v>
      </c>
      <c r="B274" s="6">
        <v>43899</v>
      </c>
      <c r="C274" s="7">
        <v>226</v>
      </c>
      <c r="D274" s="8">
        <v>299150</v>
      </c>
      <c r="E274" s="3">
        <f t="shared" si="69"/>
        <v>-9.6000000000000002E-2</v>
      </c>
      <c r="F274" s="4">
        <f t="shared" si="70"/>
        <v>12.608700398818177</v>
      </c>
      <c r="G274" s="4">
        <f t="shared" si="71"/>
        <v>-0.10092591858996053</v>
      </c>
      <c r="H274" s="5">
        <f t="shared" si="60"/>
        <v>5.4205349992722862</v>
      </c>
      <c r="I274" s="9">
        <f t="shared" si="61"/>
        <v>3.2710280373831772E-2</v>
      </c>
      <c r="J274" s="7"/>
      <c r="K274" s="5" t="s">
        <v>8</v>
      </c>
      <c r="L274" s="6">
        <v>43899</v>
      </c>
      <c r="M274" s="7">
        <v>3.6840000000000002</v>
      </c>
      <c r="N274" s="8">
        <v>1058800</v>
      </c>
      <c r="O274">
        <f t="shared" si="62"/>
        <v>-0.10799031476997573</v>
      </c>
      <c r="P274">
        <f t="shared" si="63"/>
        <v>13.872646749335082</v>
      </c>
      <c r="Q274">
        <f t="shared" si="72"/>
        <v>-0.11427828857988084</v>
      </c>
      <c r="R274">
        <f t="shared" si="64"/>
        <v>1.3039991183930604</v>
      </c>
      <c r="S274">
        <f t="shared" si="65"/>
        <v>0.44344569288389518</v>
      </c>
      <c r="U274" s="5" t="s">
        <v>4</v>
      </c>
      <c r="V274" s="6">
        <v>43899</v>
      </c>
      <c r="W274" s="7">
        <v>2.7599999999999999E-3</v>
      </c>
      <c r="X274" s="8">
        <v>10941000000</v>
      </c>
      <c r="Y274" s="3">
        <f t="shared" si="66"/>
        <v>-0.2247191011235955</v>
      </c>
      <c r="Z274" s="4">
        <f t="shared" si="73"/>
        <v>23.115783037441066</v>
      </c>
      <c r="AA274">
        <f t="shared" si="74"/>
        <v>-0.25452986513488046</v>
      </c>
      <c r="AB274">
        <f t="shared" si="67"/>
        <v>-5.8925245992530781</v>
      </c>
      <c r="AC274">
        <f t="shared" si="68"/>
        <v>0.32132701421800947</v>
      </c>
      <c r="AN274" s="6">
        <v>43899</v>
      </c>
    </row>
    <row r="275" spans="1:43" x14ac:dyDescent="0.3">
      <c r="A275" s="5" t="s">
        <v>9</v>
      </c>
      <c r="B275" s="6">
        <v>43906</v>
      </c>
      <c r="C275" s="7">
        <v>212</v>
      </c>
      <c r="D275" s="8">
        <v>324670</v>
      </c>
      <c r="E275" s="3">
        <f t="shared" si="69"/>
        <v>-6.1946902654867256E-2</v>
      </c>
      <c r="F275" s="4">
        <f t="shared" si="70"/>
        <v>12.69056456084431</v>
      </c>
      <c r="G275" s="4">
        <f t="shared" si="71"/>
        <v>-6.3948724600273413E-2</v>
      </c>
      <c r="H275" s="5">
        <f t="shared" si="60"/>
        <v>5.3565862746720123</v>
      </c>
      <c r="I275" s="9">
        <f t="shared" si="61"/>
        <v>0</v>
      </c>
      <c r="J275" s="7"/>
      <c r="K275" s="5" t="s">
        <v>8</v>
      </c>
      <c r="L275" s="6">
        <v>43906</v>
      </c>
      <c r="M275" s="7">
        <v>4.0039999999999996</v>
      </c>
      <c r="N275" s="8">
        <v>1570500</v>
      </c>
      <c r="O275">
        <f t="shared" si="62"/>
        <v>8.6862106406080178E-2</v>
      </c>
      <c r="P275">
        <f t="shared" si="63"/>
        <v>14.266904597960838</v>
      </c>
      <c r="Q275">
        <f t="shared" si="72"/>
        <v>8.3294743059913565E-2</v>
      </c>
      <c r="R275">
        <f t="shared" si="64"/>
        <v>1.387293861452974</v>
      </c>
      <c r="S275">
        <f t="shared" si="65"/>
        <v>0.56329588014981258</v>
      </c>
      <c r="U275" s="5" t="s">
        <v>4</v>
      </c>
      <c r="V275" s="6">
        <v>43906</v>
      </c>
      <c r="W275" s="7">
        <v>2.63E-3</v>
      </c>
      <c r="X275" s="8">
        <v>11043000000</v>
      </c>
      <c r="Y275" s="3">
        <f t="shared" si="66"/>
        <v>-4.7101449275362285E-2</v>
      </c>
      <c r="Z275" s="4">
        <f t="shared" si="73"/>
        <v>23.125062580011406</v>
      </c>
      <c r="AA275">
        <f t="shared" si="74"/>
        <v>-4.8246833539385435E-2</v>
      </c>
      <c r="AB275">
        <f t="shared" si="67"/>
        <v>-5.9407714327924639</v>
      </c>
      <c r="AC275">
        <f t="shared" si="68"/>
        <v>0.29668246445497631</v>
      </c>
      <c r="AN275" s="6">
        <v>43906</v>
      </c>
      <c r="AO275">
        <v>-6.3948724600273413E-2</v>
      </c>
      <c r="AQ275">
        <v>-4.8246833539385435E-2</v>
      </c>
    </row>
    <row r="276" spans="1:43" x14ac:dyDescent="0.3">
      <c r="A276" s="5" t="s">
        <v>9</v>
      </c>
      <c r="B276" s="6">
        <v>43913</v>
      </c>
      <c r="C276" s="7">
        <v>239.5</v>
      </c>
      <c r="D276" s="8">
        <v>177520</v>
      </c>
      <c r="E276" s="3">
        <f t="shared" si="69"/>
        <v>0.12971698113207547</v>
      </c>
      <c r="F276" s="4">
        <f t="shared" si="70"/>
        <v>12.086838557606475</v>
      </c>
      <c r="G276" s="4">
        <f t="shared" si="71"/>
        <v>0.12196714217895752</v>
      </c>
      <c r="H276" s="5">
        <f t="shared" si="60"/>
        <v>5.4785534168509695</v>
      </c>
      <c r="I276" s="9">
        <f t="shared" si="61"/>
        <v>6.4252336448598124E-2</v>
      </c>
      <c r="J276" s="7"/>
      <c r="K276" s="5" t="s">
        <v>8</v>
      </c>
      <c r="L276" s="6">
        <v>43913</v>
      </c>
      <c r="M276" s="7">
        <v>3.7</v>
      </c>
      <c r="N276" s="8">
        <v>544900</v>
      </c>
      <c r="O276">
        <f t="shared" si="62"/>
        <v>-7.5924075924075782E-2</v>
      </c>
      <c r="P276">
        <f t="shared" si="63"/>
        <v>13.20835757057119</v>
      </c>
      <c r="Q276">
        <f t="shared" si="72"/>
        <v>-7.8961041802795257E-2</v>
      </c>
      <c r="R276">
        <f t="shared" si="64"/>
        <v>1.3083328196501789</v>
      </c>
      <c r="S276">
        <f t="shared" si="65"/>
        <v>0.44943820224719111</v>
      </c>
      <c r="U276" s="5" t="s">
        <v>4</v>
      </c>
      <c r="V276" s="6">
        <v>43913</v>
      </c>
      <c r="W276" s="7">
        <v>2.7000000000000001E-3</v>
      </c>
      <c r="X276" s="8">
        <v>5737000000</v>
      </c>
      <c r="Y276" s="3">
        <f t="shared" si="66"/>
        <v>2.6615969581749121E-2</v>
      </c>
      <c r="Z276" s="4">
        <f t="shared" si="73"/>
        <v>22.470202262566144</v>
      </c>
      <c r="AA276">
        <f t="shared" si="74"/>
        <v>2.626792682061032E-2</v>
      </c>
      <c r="AB276">
        <f t="shared" si="67"/>
        <v>-5.9145035059718536</v>
      </c>
      <c r="AC276">
        <f t="shared" si="68"/>
        <v>0.30995260663507113</v>
      </c>
      <c r="AN276" s="6">
        <v>43913</v>
      </c>
      <c r="AQ276">
        <v>2.626792682061032E-2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FFA6B-31E6-4B22-B09C-69911612D9EF}">
  <dimension ref="A1:Q275"/>
  <sheetViews>
    <sheetView topLeftCell="B1" workbookViewId="0">
      <selection activeCell="F6" sqref="F6"/>
    </sheetView>
  </sheetViews>
  <sheetFormatPr defaultRowHeight="14.4" x14ac:dyDescent="0.3"/>
  <cols>
    <col min="1" max="1" width="11.6640625" customWidth="1"/>
    <col min="2" max="2" width="14.109375" customWidth="1"/>
    <col min="3" max="3" width="14.6640625" customWidth="1"/>
    <col min="4" max="4" width="14.5546875" customWidth="1"/>
    <col min="6" max="6" width="10.21875" customWidth="1"/>
  </cols>
  <sheetData>
    <row r="1" spans="1:17" x14ac:dyDescent="0.3">
      <c r="B1" t="s">
        <v>33</v>
      </c>
      <c r="C1" t="s">
        <v>37</v>
      </c>
      <c r="D1" t="s">
        <v>4</v>
      </c>
    </row>
    <row r="2" spans="1:17" x14ac:dyDescent="0.3">
      <c r="A2" t="s">
        <v>6</v>
      </c>
      <c r="B2" s="4" t="s">
        <v>10</v>
      </c>
      <c r="C2" t="s">
        <v>11</v>
      </c>
      <c r="D2" s="4" t="s">
        <v>10</v>
      </c>
      <c r="N2" t="s">
        <v>38</v>
      </c>
      <c r="O2">
        <v>-2.0409348561679072E-2</v>
      </c>
      <c r="P2">
        <v>-1.8507365615229199E-2</v>
      </c>
      <c r="Q2">
        <v>-2.0600562366084096E-2</v>
      </c>
    </row>
    <row r="3" spans="1:17" x14ac:dyDescent="0.3">
      <c r="A3" s="6">
        <v>42009</v>
      </c>
      <c r="B3" s="4"/>
      <c r="F3" t="s">
        <v>43</v>
      </c>
      <c r="J3" t="s">
        <v>44</v>
      </c>
      <c r="N3" t="s">
        <v>39</v>
      </c>
      <c r="O3">
        <v>1.6047128364246037E-2</v>
      </c>
      <c r="P3">
        <v>2.1582036023606286E-2</v>
      </c>
      <c r="Q3">
        <v>1.4934565743602558E-2</v>
      </c>
    </row>
    <row r="4" spans="1:17" x14ac:dyDescent="0.3">
      <c r="A4" s="6">
        <v>42016</v>
      </c>
      <c r="B4" s="4">
        <v>-0.10037918530762216</v>
      </c>
      <c r="C4">
        <v>-1.1445046245872821E-2</v>
      </c>
      <c r="D4">
        <v>-2.3256862164267349E-2</v>
      </c>
      <c r="F4" t="str">
        <f t="shared" ref="F4:F67" si="0">_xlfn.IFS(B4&lt;O$5,"Выброс  снизу",B4&gt;O$6,"Выброс сверху")</f>
        <v>Выброс  снизу</v>
      </c>
      <c r="G4" t="e">
        <f t="shared" ref="G4:G67" si="1">_xlfn.IFS(C4&lt;P$5,"Выброс  снизу",C4&gt;P$6,"Выброс сверху")</f>
        <v>#N/A</v>
      </c>
      <c r="H4" t="e">
        <f t="shared" ref="H4:H67" si="2">_xlfn.IFS(D4&lt;Q$5,"Выброс  снизу",D4&gt;Q$6,"Выброс сверху")</f>
        <v>#N/A</v>
      </c>
      <c r="J4" t="str">
        <f t="shared" ref="J4:J67" si="3">_xlfn.IFS(B4&lt;O$5,"",B4&gt;O$6,"",B4&gt;O$5,B4,B4&lt;$O6,B4)</f>
        <v/>
      </c>
      <c r="K4">
        <f t="shared" ref="K4:K67" si="4">_xlfn.IFS(C4&lt;P$5,"",C4&gt;P$6,"",C4&gt;P$5,C4,C4&lt;$O6,C4)</f>
        <v>-1.1445046245872821E-2</v>
      </c>
      <c r="L4">
        <f t="shared" ref="L4:L67" si="5">_xlfn.IFS(D4&lt;Q$5,"",D4&gt;Q$6,"",D4&gt;Q$5,D4,D4&lt;$O6,D4)</f>
        <v>-2.3256862164267349E-2</v>
      </c>
      <c r="N4" t="s">
        <v>40</v>
      </c>
      <c r="O4">
        <v>3.6456476925925109E-2</v>
      </c>
      <c r="P4">
        <v>4.0089401638835481E-2</v>
      </c>
      <c r="Q4">
        <v>3.5535128109686655E-2</v>
      </c>
    </row>
    <row r="5" spans="1:17" x14ac:dyDescent="0.3">
      <c r="A5" s="6">
        <v>42023</v>
      </c>
      <c r="B5" s="4">
        <v>-6.2305497506360864E-3</v>
      </c>
      <c r="C5">
        <v>2.6971116774792175E-2</v>
      </c>
      <c r="D5">
        <v>0</v>
      </c>
      <c r="F5" t="e">
        <f t="shared" si="0"/>
        <v>#N/A</v>
      </c>
      <c r="G5" t="e">
        <f t="shared" si="1"/>
        <v>#N/A</v>
      </c>
      <c r="H5" t="e">
        <f t="shared" si="2"/>
        <v>#N/A</v>
      </c>
      <c r="J5">
        <f t="shared" si="3"/>
        <v>-6.2305497506360864E-3</v>
      </c>
      <c r="K5">
        <f t="shared" si="4"/>
        <v>2.6971116774792175E-2</v>
      </c>
      <c r="L5">
        <f t="shared" si="5"/>
        <v>0</v>
      </c>
      <c r="N5" t="s">
        <v>41</v>
      </c>
      <c r="O5">
        <v>-7.5094063950566739E-2</v>
      </c>
      <c r="P5">
        <v>-7.8641468073482421E-2</v>
      </c>
      <c r="Q5">
        <v>-7.3903254530614082E-2</v>
      </c>
    </row>
    <row r="6" spans="1:17" x14ac:dyDescent="0.3">
      <c r="A6" s="6">
        <v>42030</v>
      </c>
      <c r="B6" s="4">
        <v>-6.4538521137571178E-2</v>
      </c>
      <c r="C6">
        <v>0.1124779834266903</v>
      </c>
      <c r="D6">
        <v>0.10329956983780374</v>
      </c>
      <c r="F6" t="e">
        <f t="shared" si="0"/>
        <v>#N/A</v>
      </c>
      <c r="G6" t="str">
        <f t="shared" si="1"/>
        <v>Выброс сверху</v>
      </c>
      <c r="H6" t="str">
        <f t="shared" si="2"/>
        <v>Выброс сверху</v>
      </c>
      <c r="J6">
        <f t="shared" si="3"/>
        <v>-6.4538521137571178E-2</v>
      </c>
      <c r="K6" t="str">
        <f t="shared" si="4"/>
        <v/>
      </c>
      <c r="L6" t="str">
        <f t="shared" si="5"/>
        <v/>
      </c>
      <c r="N6" t="s">
        <v>42</v>
      </c>
      <c r="O6">
        <v>7.0731843753133711E-2</v>
      </c>
      <c r="P6">
        <v>8.1716138481859504E-2</v>
      </c>
      <c r="Q6">
        <v>6.8237257908132537E-2</v>
      </c>
    </row>
    <row r="7" spans="1:17" x14ac:dyDescent="0.3">
      <c r="A7" s="6">
        <v>42037</v>
      </c>
      <c r="B7" s="4">
        <v>6.7658648473814864E-2</v>
      </c>
      <c r="C7">
        <v>4.1672696400568081E-2</v>
      </c>
      <c r="D7">
        <v>3.6462372537355014E-2</v>
      </c>
      <c r="F7" t="e">
        <f t="shared" si="0"/>
        <v>#N/A</v>
      </c>
      <c r="G7" t="e">
        <f t="shared" si="1"/>
        <v>#N/A</v>
      </c>
      <c r="H7" t="e">
        <f t="shared" si="2"/>
        <v>#N/A</v>
      </c>
      <c r="J7">
        <f t="shared" si="3"/>
        <v>6.7658648473814864E-2</v>
      </c>
      <c r="K7">
        <f t="shared" si="4"/>
        <v>4.1672696400568081E-2</v>
      </c>
      <c r="L7">
        <f t="shared" si="5"/>
        <v>3.6462372537355014E-2</v>
      </c>
    </row>
    <row r="8" spans="1:17" x14ac:dyDescent="0.3">
      <c r="A8" s="6">
        <v>42044</v>
      </c>
      <c r="B8" s="4">
        <v>7.7883656816843339E-2</v>
      </c>
      <c r="C8">
        <v>-2.7999394500358321E-2</v>
      </c>
      <c r="D8">
        <v>-2.5608208616738149E-3</v>
      </c>
      <c r="F8" t="str">
        <f t="shared" si="0"/>
        <v>Выброс сверху</v>
      </c>
      <c r="G8" t="e">
        <f t="shared" si="1"/>
        <v>#N/A</v>
      </c>
      <c r="H8" t="e">
        <f t="shared" si="2"/>
        <v>#N/A</v>
      </c>
      <c r="J8" t="str">
        <f t="shared" si="3"/>
        <v/>
      </c>
      <c r="K8">
        <f t="shared" si="4"/>
        <v>-2.7999394500358321E-2</v>
      </c>
      <c r="L8">
        <f t="shared" si="5"/>
        <v>-2.5608208616738149E-3</v>
      </c>
    </row>
    <row r="9" spans="1:17" x14ac:dyDescent="0.3">
      <c r="A9" s="6">
        <v>42051</v>
      </c>
      <c r="B9" s="4">
        <v>8.821142513556722E-2</v>
      </c>
      <c r="C9">
        <v>9.0810734643094984E-2</v>
      </c>
      <c r="D9">
        <v>-2.3347363996991062E-2</v>
      </c>
      <c r="F9" t="str">
        <f t="shared" si="0"/>
        <v>Выброс сверху</v>
      </c>
      <c r="G9" t="str">
        <f t="shared" si="1"/>
        <v>Выброс сверху</v>
      </c>
      <c r="H9" t="e">
        <f t="shared" si="2"/>
        <v>#N/A</v>
      </c>
      <c r="J9" t="str">
        <f t="shared" si="3"/>
        <v/>
      </c>
      <c r="K9" t="str">
        <f t="shared" si="4"/>
        <v/>
      </c>
      <c r="L9">
        <f t="shared" si="5"/>
        <v>-2.3347363996991062E-2</v>
      </c>
    </row>
    <row r="10" spans="1:17" x14ac:dyDescent="0.3">
      <c r="A10" s="6">
        <v>42058</v>
      </c>
      <c r="B10" s="4">
        <v>-1.0610179112015571E-2</v>
      </c>
      <c r="C10">
        <v>4.5186750476621143E-2</v>
      </c>
      <c r="D10">
        <v>4.3652630157736808E-2</v>
      </c>
      <c r="F10" t="e">
        <f t="shared" si="0"/>
        <v>#N/A</v>
      </c>
      <c r="G10" t="e">
        <f t="shared" si="1"/>
        <v>#N/A</v>
      </c>
      <c r="H10" t="e">
        <f t="shared" si="2"/>
        <v>#N/A</v>
      </c>
      <c r="J10">
        <f t="shared" si="3"/>
        <v>-1.0610179112015571E-2</v>
      </c>
      <c r="K10">
        <f t="shared" si="4"/>
        <v>4.5186750476621143E-2</v>
      </c>
      <c r="L10">
        <f t="shared" si="5"/>
        <v>4.3652630157736808E-2</v>
      </c>
    </row>
    <row r="11" spans="1:17" x14ac:dyDescent="0.3">
      <c r="A11" s="6">
        <v>42065</v>
      </c>
      <c r="B11" s="4">
        <v>-1.8843087801479943E-2</v>
      </c>
      <c r="C11">
        <v>4.9405738211646573E-2</v>
      </c>
      <c r="D11">
        <v>-9.7574046951556803E-2</v>
      </c>
      <c r="F11" t="e">
        <f t="shared" si="0"/>
        <v>#N/A</v>
      </c>
      <c r="G11" t="e">
        <f t="shared" si="1"/>
        <v>#N/A</v>
      </c>
      <c r="H11" t="str">
        <f t="shared" si="2"/>
        <v>Выброс  снизу</v>
      </c>
      <c r="J11">
        <f t="shared" si="3"/>
        <v>-1.8843087801479943E-2</v>
      </c>
      <c r="K11">
        <f t="shared" si="4"/>
        <v>4.9405738211646573E-2</v>
      </c>
      <c r="L11" t="str">
        <f t="shared" si="5"/>
        <v/>
      </c>
    </row>
    <row r="12" spans="1:17" x14ac:dyDescent="0.3">
      <c r="A12" s="6">
        <v>42072</v>
      </c>
      <c r="B12" s="4">
        <v>0</v>
      </c>
      <c r="C12">
        <v>-0.22314355131420985</v>
      </c>
      <c r="D12">
        <v>-2.2409901399584049E-2</v>
      </c>
      <c r="F12" t="e">
        <f t="shared" si="0"/>
        <v>#N/A</v>
      </c>
      <c r="G12" t="str">
        <f t="shared" si="1"/>
        <v>Выброс  снизу</v>
      </c>
      <c r="H12" t="e">
        <f t="shared" si="2"/>
        <v>#N/A</v>
      </c>
      <c r="J12">
        <f t="shared" si="3"/>
        <v>0</v>
      </c>
      <c r="K12" t="str">
        <f t="shared" si="4"/>
        <v/>
      </c>
      <c r="L12">
        <f t="shared" si="5"/>
        <v>-2.2409901399584049E-2</v>
      </c>
    </row>
    <row r="13" spans="1:17" x14ac:dyDescent="0.3">
      <c r="A13" s="6">
        <v>42079</v>
      </c>
      <c r="B13" s="4">
        <v>2.7137058715963258E-3</v>
      </c>
      <c r="C13">
        <v>2.1560759106577544E-2</v>
      </c>
      <c r="D13">
        <v>-2.292363990193708E-2</v>
      </c>
      <c r="F13" t="e">
        <f t="shared" si="0"/>
        <v>#N/A</v>
      </c>
      <c r="G13" t="e">
        <f t="shared" si="1"/>
        <v>#N/A</v>
      </c>
      <c r="H13" t="e">
        <f t="shared" si="2"/>
        <v>#N/A</v>
      </c>
      <c r="J13">
        <f t="shared" si="3"/>
        <v>2.7137058715963258E-3</v>
      </c>
      <c r="K13">
        <f t="shared" si="4"/>
        <v>2.1560759106577544E-2</v>
      </c>
      <c r="L13">
        <f t="shared" si="5"/>
        <v>-2.292363990193708E-2</v>
      </c>
    </row>
    <row r="14" spans="1:17" x14ac:dyDescent="0.3">
      <c r="A14" s="6">
        <v>42086</v>
      </c>
      <c r="B14" s="4">
        <v>-5.4347959859569446E-3</v>
      </c>
      <c r="C14">
        <v>-4.0978844963679074E-2</v>
      </c>
      <c r="D14">
        <v>-5.6647035664652089E-2</v>
      </c>
      <c r="F14" t="e">
        <f t="shared" si="0"/>
        <v>#N/A</v>
      </c>
      <c r="G14" t="e">
        <f t="shared" si="1"/>
        <v>#N/A</v>
      </c>
      <c r="H14" t="e">
        <f t="shared" si="2"/>
        <v>#N/A</v>
      </c>
      <c r="J14">
        <f t="shared" si="3"/>
        <v>-5.4347959859569446E-3</v>
      </c>
      <c r="K14">
        <f t="shared" si="4"/>
        <v>-4.0978844963679074E-2</v>
      </c>
      <c r="L14">
        <f t="shared" si="5"/>
        <v>-5.6647035664652089E-2</v>
      </c>
    </row>
    <row r="15" spans="1:17" x14ac:dyDescent="0.3">
      <c r="A15" s="6">
        <v>42093</v>
      </c>
      <c r="B15" s="4">
        <v>1.6216571589245287E-2</v>
      </c>
      <c r="C15">
        <v>7.9137320558723787E-2</v>
      </c>
      <c r="D15">
        <v>3.3185548985654109E-2</v>
      </c>
      <c r="F15" t="e">
        <f t="shared" si="0"/>
        <v>#N/A</v>
      </c>
      <c r="G15" t="e">
        <f t="shared" si="1"/>
        <v>#N/A</v>
      </c>
      <c r="H15" t="e">
        <f t="shared" si="2"/>
        <v>#N/A</v>
      </c>
      <c r="J15">
        <f t="shared" si="3"/>
        <v>1.6216571589245287E-2</v>
      </c>
      <c r="K15">
        <f t="shared" si="4"/>
        <v>7.9137320558723787E-2</v>
      </c>
      <c r="L15">
        <f t="shared" si="5"/>
        <v>3.3185548985654109E-2</v>
      </c>
    </row>
    <row r="16" spans="1:17" x14ac:dyDescent="0.3">
      <c r="A16" s="6">
        <v>42100</v>
      </c>
      <c r="B16" s="4">
        <v>3.6846273385966292E-2</v>
      </c>
      <c r="C16">
        <v>-7.2622639537530009E-2</v>
      </c>
      <c r="D16">
        <v>-3.012275945510836E-2</v>
      </c>
      <c r="F16" t="e">
        <f t="shared" si="0"/>
        <v>#N/A</v>
      </c>
      <c r="G16" t="e">
        <f t="shared" si="1"/>
        <v>#N/A</v>
      </c>
      <c r="H16" t="e">
        <f t="shared" si="2"/>
        <v>#N/A</v>
      </c>
      <c r="J16">
        <f t="shared" si="3"/>
        <v>3.6846273385966292E-2</v>
      </c>
      <c r="K16">
        <f t="shared" si="4"/>
        <v>-7.2622639537530009E-2</v>
      </c>
      <c r="L16">
        <f t="shared" si="5"/>
        <v>-3.012275945510836E-2</v>
      </c>
    </row>
    <row r="17" spans="1:12" x14ac:dyDescent="0.3">
      <c r="A17" s="6">
        <v>42107</v>
      </c>
      <c r="B17" s="4">
        <v>6.7441280795532479E-2</v>
      </c>
      <c r="C17">
        <v>7.7620053354891094E-3</v>
      </c>
      <c r="D17">
        <v>-5.016725871801922E-2</v>
      </c>
      <c r="F17" t="e">
        <f t="shared" si="0"/>
        <v>#N/A</v>
      </c>
      <c r="G17" t="e">
        <f t="shared" si="1"/>
        <v>#N/A</v>
      </c>
      <c r="H17" t="e">
        <f t="shared" si="2"/>
        <v>#N/A</v>
      </c>
      <c r="J17">
        <f t="shared" si="3"/>
        <v>6.7441280795532479E-2</v>
      </c>
      <c r="K17">
        <f t="shared" si="4"/>
        <v>7.7620053354891094E-3</v>
      </c>
      <c r="L17">
        <f t="shared" si="5"/>
        <v>-5.016725871801922E-2</v>
      </c>
    </row>
    <row r="18" spans="1:12" x14ac:dyDescent="0.3">
      <c r="A18" s="6">
        <v>42114</v>
      </c>
      <c r="B18" s="4">
        <v>-4.8426244757880151E-3</v>
      </c>
      <c r="C18">
        <v>-1.820596449657241E-2</v>
      </c>
      <c r="D18">
        <v>-9.6931292056596802E-3</v>
      </c>
      <c r="F18" t="e">
        <f t="shared" si="0"/>
        <v>#N/A</v>
      </c>
      <c r="G18" t="e">
        <f t="shared" si="1"/>
        <v>#N/A</v>
      </c>
      <c r="H18" t="e">
        <f t="shared" si="2"/>
        <v>#N/A</v>
      </c>
      <c r="J18">
        <f t="shared" si="3"/>
        <v>-4.8426244757880151E-3</v>
      </c>
      <c r="K18">
        <f t="shared" si="4"/>
        <v>-1.820596449657241E-2</v>
      </c>
      <c r="L18">
        <f t="shared" si="5"/>
        <v>-9.6931292056596802E-3</v>
      </c>
    </row>
    <row r="19" spans="1:12" x14ac:dyDescent="0.3">
      <c r="A19" s="6">
        <v>42121</v>
      </c>
      <c r="B19" s="4">
        <v>0</v>
      </c>
      <c r="C19">
        <v>-2.6597312519265854E-2</v>
      </c>
      <c r="D19">
        <v>-6.5146810211937538E-3</v>
      </c>
      <c r="F19" t="e">
        <f t="shared" si="0"/>
        <v>#N/A</v>
      </c>
      <c r="G19" t="e">
        <f t="shared" si="1"/>
        <v>#N/A</v>
      </c>
      <c r="H19" t="e">
        <f t="shared" si="2"/>
        <v>#N/A</v>
      </c>
      <c r="J19">
        <f t="shared" si="3"/>
        <v>0</v>
      </c>
      <c r="K19">
        <f t="shared" si="4"/>
        <v>-2.6597312519265854E-2</v>
      </c>
      <c r="L19">
        <f t="shared" si="5"/>
        <v>-6.5146810211937538E-3</v>
      </c>
    </row>
    <row r="20" spans="1:12" x14ac:dyDescent="0.3">
      <c r="A20" s="6">
        <v>42128</v>
      </c>
      <c r="B20" s="4">
        <v>4.2761859338081701E-2</v>
      </c>
      <c r="C20">
        <v>4.0349752121790821E-3</v>
      </c>
      <c r="D20">
        <v>-1.9802627296179643E-2</v>
      </c>
      <c r="F20" t="e">
        <f t="shared" si="0"/>
        <v>#N/A</v>
      </c>
      <c r="G20" t="e">
        <f t="shared" si="1"/>
        <v>#N/A</v>
      </c>
      <c r="H20" t="e">
        <f t="shared" si="2"/>
        <v>#N/A</v>
      </c>
      <c r="J20">
        <f t="shared" si="3"/>
        <v>4.2761859338081701E-2</v>
      </c>
      <c r="K20">
        <f t="shared" si="4"/>
        <v>4.0349752121790821E-3</v>
      </c>
      <c r="L20">
        <f t="shared" si="5"/>
        <v>-1.9802627296179643E-2</v>
      </c>
    </row>
    <row r="21" spans="1:12" x14ac:dyDescent="0.3">
      <c r="A21" s="6">
        <v>42135</v>
      </c>
      <c r="B21" s="4">
        <v>3.4289073478632165E-2</v>
      </c>
      <c r="C21">
        <v>-3.8308377779939146E-2</v>
      </c>
      <c r="D21">
        <v>3.3277900926747457E-3</v>
      </c>
      <c r="F21" t="e">
        <f t="shared" si="0"/>
        <v>#N/A</v>
      </c>
      <c r="G21" t="e">
        <f t="shared" si="1"/>
        <v>#N/A</v>
      </c>
      <c r="H21" t="e">
        <f t="shared" si="2"/>
        <v>#N/A</v>
      </c>
      <c r="J21">
        <f t="shared" si="3"/>
        <v>3.4289073478632165E-2</v>
      </c>
      <c r="K21">
        <f t="shared" si="4"/>
        <v>-3.8308377779939146E-2</v>
      </c>
      <c r="L21">
        <f t="shared" si="5"/>
        <v>3.3277900926747457E-3</v>
      </c>
    </row>
    <row r="22" spans="1:12" x14ac:dyDescent="0.3">
      <c r="A22" s="6">
        <v>42142</v>
      </c>
      <c r="B22" s="4">
        <v>3.5323760830408259E-2</v>
      </c>
      <c r="C22">
        <v>2.343318801489512E-2</v>
      </c>
      <c r="D22">
        <v>-1.6750810424815354E-2</v>
      </c>
      <c r="F22" t="e">
        <f t="shared" si="0"/>
        <v>#N/A</v>
      </c>
      <c r="G22" t="e">
        <f t="shared" si="1"/>
        <v>#N/A</v>
      </c>
      <c r="H22" t="e">
        <f t="shared" si="2"/>
        <v>#N/A</v>
      </c>
      <c r="J22">
        <f t="shared" si="3"/>
        <v>3.5323760830408259E-2</v>
      </c>
      <c r="K22">
        <f t="shared" si="4"/>
        <v>2.343318801489512E-2</v>
      </c>
      <c r="L22">
        <f t="shared" si="5"/>
        <v>-1.6750810424815354E-2</v>
      </c>
    </row>
    <row r="23" spans="1:12" x14ac:dyDescent="0.3">
      <c r="A23" s="6">
        <v>42149</v>
      </c>
      <c r="B23" s="4">
        <v>4.8686863719983188E-2</v>
      </c>
      <c r="C23">
        <v>3.6124329247170295E-2</v>
      </c>
      <c r="D23">
        <v>1.3423020332140771E-2</v>
      </c>
      <c r="F23" t="e">
        <f t="shared" si="0"/>
        <v>#N/A</v>
      </c>
      <c r="G23" t="e">
        <f t="shared" si="1"/>
        <v>#N/A</v>
      </c>
      <c r="H23" t="e">
        <f t="shared" si="2"/>
        <v>#N/A</v>
      </c>
      <c r="J23">
        <f t="shared" si="3"/>
        <v>4.8686863719983188E-2</v>
      </c>
      <c r="K23">
        <f t="shared" si="4"/>
        <v>3.6124329247170295E-2</v>
      </c>
      <c r="L23">
        <f t="shared" si="5"/>
        <v>1.3423020332140771E-2</v>
      </c>
    </row>
    <row r="24" spans="1:12" x14ac:dyDescent="0.3">
      <c r="A24" s="6">
        <v>42156</v>
      </c>
      <c r="B24" s="4">
        <v>-0.14183019543921771</v>
      </c>
      <c r="C24">
        <v>-1.5894374344466378E-2</v>
      </c>
      <c r="D24">
        <v>-3.3901551675681457E-2</v>
      </c>
      <c r="F24" t="str">
        <f t="shared" si="0"/>
        <v>Выброс  снизу</v>
      </c>
      <c r="G24" t="e">
        <f t="shared" si="1"/>
        <v>#N/A</v>
      </c>
      <c r="H24" t="e">
        <f t="shared" si="2"/>
        <v>#N/A</v>
      </c>
      <c r="J24" t="str">
        <f t="shared" si="3"/>
        <v/>
      </c>
      <c r="K24">
        <f t="shared" si="4"/>
        <v>-1.5894374344466378E-2</v>
      </c>
      <c r="L24">
        <f t="shared" si="5"/>
        <v>-3.3901551675681457E-2</v>
      </c>
    </row>
    <row r="25" spans="1:12" x14ac:dyDescent="0.3">
      <c r="A25" s="6">
        <v>42163</v>
      </c>
      <c r="B25" s="4">
        <v>4.7506027585977988E-3</v>
      </c>
      <c r="C25">
        <v>-1.2088797319004073E-2</v>
      </c>
      <c r="D25">
        <v>1.7094433359300255E-2</v>
      </c>
      <c r="F25" t="e">
        <f t="shared" si="0"/>
        <v>#N/A</v>
      </c>
      <c r="G25" t="e">
        <f t="shared" si="1"/>
        <v>#N/A</v>
      </c>
      <c r="H25" t="e">
        <f t="shared" si="2"/>
        <v>#N/A</v>
      </c>
      <c r="J25">
        <f t="shared" si="3"/>
        <v>4.7506027585977988E-3</v>
      </c>
      <c r="K25">
        <f t="shared" si="4"/>
        <v>-1.2088797319004073E-2</v>
      </c>
      <c r="L25">
        <f t="shared" si="5"/>
        <v>1.7094433359300255E-2</v>
      </c>
    </row>
    <row r="26" spans="1:12" x14ac:dyDescent="0.3">
      <c r="A26" s="6">
        <v>42170</v>
      </c>
      <c r="B26" s="4">
        <v>2.3420274208098422E-2</v>
      </c>
      <c r="C26">
        <v>1.0752791776261915E-2</v>
      </c>
      <c r="D26">
        <v>3.3840979842404942E-3</v>
      </c>
      <c r="F26" t="e">
        <f t="shared" si="0"/>
        <v>#N/A</v>
      </c>
      <c r="G26" t="e">
        <f t="shared" si="1"/>
        <v>#N/A</v>
      </c>
      <c r="H26" t="e">
        <f t="shared" si="2"/>
        <v>#N/A</v>
      </c>
      <c r="J26">
        <f t="shared" si="3"/>
        <v>2.3420274208098422E-2</v>
      </c>
      <c r="K26">
        <f t="shared" si="4"/>
        <v>1.0752791776261915E-2</v>
      </c>
      <c r="L26">
        <f t="shared" si="5"/>
        <v>3.3840979842404942E-3</v>
      </c>
    </row>
    <row r="27" spans="1:12" x14ac:dyDescent="0.3">
      <c r="A27" s="6">
        <v>42177</v>
      </c>
      <c r="B27" s="4">
        <v>1.8349138668196617E-2</v>
      </c>
      <c r="C27">
        <v>-1.3459153374004801E-2</v>
      </c>
      <c r="D27">
        <v>-2.7398974188114388E-2</v>
      </c>
      <c r="F27" t="e">
        <f t="shared" si="0"/>
        <v>#N/A</v>
      </c>
      <c r="G27" t="e">
        <f t="shared" si="1"/>
        <v>#N/A</v>
      </c>
      <c r="H27" t="e">
        <f t="shared" si="2"/>
        <v>#N/A</v>
      </c>
      <c r="J27">
        <f t="shared" si="3"/>
        <v>1.8349138668196617E-2</v>
      </c>
      <c r="K27">
        <f t="shared" si="4"/>
        <v>-1.3459153374004801E-2</v>
      </c>
      <c r="L27">
        <f t="shared" si="5"/>
        <v>-2.7398974188114388E-2</v>
      </c>
    </row>
    <row r="28" spans="1:12" x14ac:dyDescent="0.3">
      <c r="A28" s="6">
        <v>42184</v>
      </c>
      <c r="B28" s="4">
        <v>-5.3688505113505376E-2</v>
      </c>
      <c r="C28">
        <v>2.7063615977430673E-3</v>
      </c>
      <c r="D28">
        <v>1.0362787035546437E-2</v>
      </c>
      <c r="F28" t="e">
        <f t="shared" si="0"/>
        <v>#N/A</v>
      </c>
      <c r="G28" t="e">
        <f t="shared" si="1"/>
        <v>#N/A</v>
      </c>
      <c r="H28" t="e">
        <f t="shared" si="2"/>
        <v>#N/A</v>
      </c>
      <c r="J28">
        <f t="shared" si="3"/>
        <v>-5.3688505113505376E-2</v>
      </c>
      <c r="K28">
        <f t="shared" si="4"/>
        <v>2.7063615977430673E-3</v>
      </c>
      <c r="L28">
        <f t="shared" si="5"/>
        <v>1.0362787035546437E-2</v>
      </c>
    </row>
    <row r="29" spans="1:12" x14ac:dyDescent="0.3">
      <c r="A29" s="6">
        <v>42191</v>
      </c>
      <c r="B29" s="4">
        <v>-1.9371065755999693E-2</v>
      </c>
      <c r="C29">
        <v>0</v>
      </c>
      <c r="D29">
        <v>-2.4349029010286384E-2</v>
      </c>
      <c r="F29" t="e">
        <f t="shared" si="0"/>
        <v>#N/A</v>
      </c>
      <c r="G29" t="e">
        <f t="shared" si="1"/>
        <v>#N/A</v>
      </c>
      <c r="H29" t="e">
        <f t="shared" si="2"/>
        <v>#N/A</v>
      </c>
      <c r="J29">
        <f t="shared" si="3"/>
        <v>-1.9371065755999693E-2</v>
      </c>
      <c r="K29">
        <f t="shared" si="4"/>
        <v>0</v>
      </c>
      <c r="L29">
        <f t="shared" si="5"/>
        <v>-2.4349029010286384E-2</v>
      </c>
    </row>
    <row r="30" spans="1:12" x14ac:dyDescent="0.3">
      <c r="A30" s="6">
        <v>42198</v>
      </c>
      <c r="B30" s="4">
        <v>-2.4753739152938291E-2</v>
      </c>
      <c r="C30">
        <v>8.7911872322879892E-2</v>
      </c>
      <c r="D30">
        <v>2.0906684819313643E-2</v>
      </c>
      <c r="F30" t="e">
        <f t="shared" si="0"/>
        <v>#N/A</v>
      </c>
      <c r="G30" t="str">
        <f t="shared" si="1"/>
        <v>Выброс сверху</v>
      </c>
      <c r="H30" t="e">
        <f t="shared" si="2"/>
        <v>#N/A</v>
      </c>
      <c r="J30">
        <f t="shared" si="3"/>
        <v>-2.4753739152938291E-2</v>
      </c>
      <c r="K30" t="str">
        <f t="shared" si="4"/>
        <v/>
      </c>
      <c r="L30">
        <f t="shared" si="5"/>
        <v>2.0906684819313643E-2</v>
      </c>
    </row>
    <row r="31" spans="1:12" x14ac:dyDescent="0.3">
      <c r="A31" s="6">
        <v>42205</v>
      </c>
      <c r="B31" s="4">
        <v>-0.11403068603783305</v>
      </c>
      <c r="C31">
        <v>-5.4686224694559471E-2</v>
      </c>
      <c r="D31">
        <v>-4.5863416793181191E-2</v>
      </c>
      <c r="F31" t="str">
        <f t="shared" si="0"/>
        <v>Выброс  снизу</v>
      </c>
      <c r="G31" t="e">
        <f t="shared" si="1"/>
        <v>#N/A</v>
      </c>
      <c r="H31" t="e">
        <f t="shared" si="2"/>
        <v>#N/A</v>
      </c>
      <c r="J31" t="str">
        <f t="shared" si="3"/>
        <v/>
      </c>
      <c r="K31">
        <f t="shared" si="4"/>
        <v>-5.4686224694559471E-2</v>
      </c>
      <c r="L31">
        <f t="shared" si="5"/>
        <v>-4.5863416793181191E-2</v>
      </c>
    </row>
    <row r="32" spans="1:12" x14ac:dyDescent="0.3">
      <c r="A32" s="6">
        <v>42212</v>
      </c>
      <c r="B32" s="4">
        <v>2.4966622730460946E-2</v>
      </c>
      <c r="C32">
        <v>2.7080958602670614E-2</v>
      </c>
      <c r="D32">
        <v>-1.4545711002378751E-2</v>
      </c>
      <c r="F32" t="e">
        <f t="shared" si="0"/>
        <v>#N/A</v>
      </c>
      <c r="G32" t="e">
        <f t="shared" si="1"/>
        <v>#N/A</v>
      </c>
      <c r="H32" t="e">
        <f t="shared" si="2"/>
        <v>#N/A</v>
      </c>
      <c r="J32">
        <f t="shared" si="3"/>
        <v>2.4966622730460946E-2</v>
      </c>
      <c r="K32">
        <f t="shared" si="4"/>
        <v>2.7080958602670614E-2</v>
      </c>
      <c r="L32">
        <f t="shared" si="5"/>
        <v>-1.4545711002378751E-2</v>
      </c>
    </row>
    <row r="33" spans="1:12" x14ac:dyDescent="0.3">
      <c r="A33" s="6">
        <v>42219</v>
      </c>
      <c r="B33" s="4">
        <v>8.1516857671989032E-2</v>
      </c>
      <c r="C33">
        <v>-3.6273406786834869E-2</v>
      </c>
      <c r="D33">
        <v>-1.1049836186584823E-2</v>
      </c>
      <c r="F33" t="str">
        <f t="shared" si="0"/>
        <v>Выброс сверху</v>
      </c>
      <c r="G33" t="e">
        <f t="shared" si="1"/>
        <v>#N/A</v>
      </c>
      <c r="H33" t="e">
        <f t="shared" si="2"/>
        <v>#N/A</v>
      </c>
      <c r="J33" t="str">
        <f t="shared" si="3"/>
        <v/>
      </c>
      <c r="K33">
        <f t="shared" si="4"/>
        <v>-3.6273406786834869E-2</v>
      </c>
      <c r="L33">
        <f t="shared" si="5"/>
        <v>-1.1049836186584823E-2</v>
      </c>
    </row>
    <row r="34" spans="1:12" x14ac:dyDescent="0.3">
      <c r="A34" s="6">
        <v>42226</v>
      </c>
      <c r="B34" s="4">
        <v>1.0050335853501506E-2</v>
      </c>
      <c r="C34">
        <v>2.6350476380050318E-3</v>
      </c>
      <c r="D34">
        <v>-1.4925650216675706E-2</v>
      </c>
      <c r="F34" t="e">
        <f t="shared" si="0"/>
        <v>#N/A</v>
      </c>
      <c r="G34" t="e">
        <f t="shared" si="1"/>
        <v>#N/A</v>
      </c>
      <c r="H34" t="e">
        <f t="shared" si="2"/>
        <v>#N/A</v>
      </c>
      <c r="J34">
        <f t="shared" si="3"/>
        <v>1.0050335853501506E-2</v>
      </c>
      <c r="K34">
        <f t="shared" si="4"/>
        <v>2.6350476380050318E-3</v>
      </c>
      <c r="L34">
        <f t="shared" si="5"/>
        <v>-1.4925650216675706E-2</v>
      </c>
    </row>
    <row r="35" spans="1:12" x14ac:dyDescent="0.3">
      <c r="A35" s="6">
        <v>42233</v>
      </c>
      <c r="B35" s="4">
        <v>-2.5317807984289897E-2</v>
      </c>
      <c r="C35">
        <v>2.8536307264934297E-2</v>
      </c>
      <c r="D35">
        <v>-1.515180502060222E-2</v>
      </c>
      <c r="F35" t="e">
        <f t="shared" si="0"/>
        <v>#N/A</v>
      </c>
      <c r="G35" t="e">
        <f t="shared" si="1"/>
        <v>#N/A</v>
      </c>
      <c r="H35" t="e">
        <f t="shared" si="2"/>
        <v>#N/A</v>
      </c>
      <c r="J35">
        <f t="shared" si="3"/>
        <v>-2.5317807984289897E-2</v>
      </c>
      <c r="K35">
        <f t="shared" si="4"/>
        <v>2.8536307264934297E-2</v>
      </c>
      <c r="L35">
        <f t="shared" si="5"/>
        <v>-1.515180502060222E-2</v>
      </c>
    </row>
    <row r="36" spans="1:12" x14ac:dyDescent="0.3">
      <c r="A36" s="6">
        <v>42240</v>
      </c>
      <c r="B36" s="4">
        <v>2.0305266160745523E-2</v>
      </c>
      <c r="C36">
        <v>1.0178204915756052E-2</v>
      </c>
      <c r="D36">
        <v>-7.6628727455691371E-3</v>
      </c>
      <c r="F36" t="e">
        <f t="shared" si="0"/>
        <v>#N/A</v>
      </c>
      <c r="G36" t="e">
        <f t="shared" si="1"/>
        <v>#N/A</v>
      </c>
      <c r="H36" t="e">
        <f t="shared" si="2"/>
        <v>#N/A</v>
      </c>
      <c r="J36">
        <f t="shared" si="3"/>
        <v>2.0305266160745523E-2</v>
      </c>
      <c r="K36">
        <f t="shared" si="4"/>
        <v>1.0178204915756052E-2</v>
      </c>
      <c r="L36">
        <f t="shared" si="5"/>
        <v>-7.6628727455691371E-3</v>
      </c>
    </row>
    <row r="37" spans="1:12" x14ac:dyDescent="0.3">
      <c r="A37" s="6">
        <v>42247</v>
      </c>
      <c r="B37" s="4">
        <v>6.563716363997904E-2</v>
      </c>
      <c r="C37">
        <v>1.7566323717899065E-2</v>
      </c>
      <c r="D37">
        <v>-3.9220713153281267E-2</v>
      </c>
      <c r="F37" t="e">
        <f t="shared" si="0"/>
        <v>#N/A</v>
      </c>
      <c r="G37" t="e">
        <f t="shared" si="1"/>
        <v>#N/A</v>
      </c>
      <c r="H37" t="e">
        <f t="shared" si="2"/>
        <v>#N/A</v>
      </c>
      <c r="J37">
        <f t="shared" si="3"/>
        <v>6.563716363997904E-2</v>
      </c>
      <c r="K37">
        <f t="shared" si="4"/>
        <v>1.7566323717899065E-2</v>
      </c>
      <c r="L37">
        <f t="shared" si="5"/>
        <v>-3.9220713153281267E-2</v>
      </c>
    </row>
    <row r="38" spans="1:12" x14ac:dyDescent="0.3">
      <c r="A38" s="6">
        <v>42254</v>
      </c>
      <c r="B38" s="4">
        <v>7.6961041136128394E-2</v>
      </c>
      <c r="C38">
        <v>-1.5037877364540446E-2</v>
      </c>
      <c r="D38">
        <v>0</v>
      </c>
      <c r="F38" t="str">
        <f t="shared" si="0"/>
        <v>Выброс сверху</v>
      </c>
      <c r="G38" t="e">
        <f t="shared" si="1"/>
        <v>#N/A</v>
      </c>
      <c r="H38" t="e">
        <f t="shared" si="2"/>
        <v>#N/A</v>
      </c>
      <c r="J38" t="str">
        <f t="shared" si="3"/>
        <v/>
      </c>
      <c r="K38">
        <f t="shared" si="4"/>
        <v>-1.5037877364540446E-2</v>
      </c>
      <c r="L38">
        <f t="shared" si="5"/>
        <v>0</v>
      </c>
    </row>
    <row r="39" spans="1:12" x14ac:dyDescent="0.3">
      <c r="A39" s="6">
        <v>42261</v>
      </c>
      <c r="B39" s="4">
        <v>6.7393917733975475E-2</v>
      </c>
      <c r="C39">
        <v>7.5472056353829038E-3</v>
      </c>
      <c r="D39">
        <v>2.7615167032973172E-2</v>
      </c>
      <c r="F39" t="e">
        <f t="shared" si="0"/>
        <v>#N/A</v>
      </c>
      <c r="G39" t="e">
        <f t="shared" si="1"/>
        <v>#N/A</v>
      </c>
      <c r="H39" t="e">
        <f t="shared" si="2"/>
        <v>#N/A</v>
      </c>
      <c r="J39">
        <f t="shared" si="3"/>
        <v>6.7393917733975475E-2</v>
      </c>
      <c r="K39">
        <f t="shared" si="4"/>
        <v>7.5472056353829038E-3</v>
      </c>
      <c r="L39">
        <f t="shared" si="5"/>
        <v>2.7615167032973172E-2</v>
      </c>
    </row>
    <row r="40" spans="1:12" x14ac:dyDescent="0.3">
      <c r="A40" s="6">
        <v>42268</v>
      </c>
      <c r="B40" s="4">
        <v>-0.15857320787238285</v>
      </c>
      <c r="C40">
        <v>-8.9064063307372071E-2</v>
      </c>
      <c r="D40">
        <v>-2.7615167032973266E-2</v>
      </c>
      <c r="F40" t="str">
        <f t="shared" si="0"/>
        <v>Выброс  снизу</v>
      </c>
      <c r="G40" t="str">
        <f t="shared" si="1"/>
        <v>Выброс  снизу</v>
      </c>
      <c r="H40" t="e">
        <f t="shared" si="2"/>
        <v>#N/A</v>
      </c>
      <c r="J40" t="str">
        <f t="shared" si="3"/>
        <v/>
      </c>
      <c r="K40" t="str">
        <f t="shared" si="4"/>
        <v/>
      </c>
      <c r="L40">
        <f t="shared" si="5"/>
        <v>-2.7615167032973266E-2</v>
      </c>
    </row>
    <row r="41" spans="1:12" x14ac:dyDescent="0.3">
      <c r="A41" s="6">
        <v>42275</v>
      </c>
      <c r="B41" s="4">
        <v>4.2062275173452422E-2</v>
      </c>
      <c r="C41">
        <v>-1.9364367181791117E-2</v>
      </c>
      <c r="D41">
        <v>0</v>
      </c>
      <c r="F41" t="e">
        <f t="shared" si="0"/>
        <v>#N/A</v>
      </c>
      <c r="G41" t="e">
        <f t="shared" si="1"/>
        <v>#N/A</v>
      </c>
      <c r="H41" t="e">
        <f t="shared" si="2"/>
        <v>#N/A</v>
      </c>
      <c r="J41">
        <f t="shared" si="3"/>
        <v>4.2062275173452422E-2</v>
      </c>
      <c r="K41">
        <f t="shared" si="4"/>
        <v>-1.9364367181791117E-2</v>
      </c>
      <c r="L41">
        <f t="shared" si="5"/>
        <v>0</v>
      </c>
    </row>
    <row r="42" spans="1:12" x14ac:dyDescent="0.3">
      <c r="A42" s="6">
        <v>42282</v>
      </c>
      <c r="B42" s="4">
        <v>4.5662179795811844E-3</v>
      </c>
      <c r="C42">
        <v>4.9056156989194209E-2</v>
      </c>
      <c r="D42">
        <v>-4.0080213975388218E-3</v>
      </c>
      <c r="F42" t="e">
        <f t="shared" si="0"/>
        <v>#N/A</v>
      </c>
      <c r="G42" t="e">
        <f t="shared" si="1"/>
        <v>#N/A</v>
      </c>
      <c r="H42" t="e">
        <f t="shared" si="2"/>
        <v>#N/A</v>
      </c>
      <c r="J42">
        <f t="shared" si="3"/>
        <v>4.5662179795811844E-3</v>
      </c>
      <c r="K42">
        <f t="shared" si="4"/>
        <v>4.9056156989194209E-2</v>
      </c>
      <c r="L42">
        <f t="shared" si="5"/>
        <v>-4.0080213975388218E-3</v>
      </c>
    </row>
    <row r="43" spans="1:12" x14ac:dyDescent="0.3">
      <c r="A43" s="6">
        <v>42289</v>
      </c>
      <c r="B43" s="4">
        <v>-6.8571697261370235E-3</v>
      </c>
      <c r="C43">
        <v>1.8445845790751651E-2</v>
      </c>
      <c r="D43">
        <v>3.1623188430512143E-2</v>
      </c>
      <c r="F43" t="e">
        <f t="shared" si="0"/>
        <v>#N/A</v>
      </c>
      <c r="G43" t="e">
        <f t="shared" si="1"/>
        <v>#N/A</v>
      </c>
      <c r="H43" t="e">
        <f t="shared" si="2"/>
        <v>#N/A</v>
      </c>
      <c r="J43">
        <f t="shared" si="3"/>
        <v>-6.8571697261370235E-3</v>
      </c>
      <c r="K43">
        <f t="shared" si="4"/>
        <v>1.8445845790751651E-2</v>
      </c>
      <c r="L43">
        <f t="shared" si="5"/>
        <v>3.1623188430512143E-2</v>
      </c>
    </row>
    <row r="44" spans="1:12" x14ac:dyDescent="0.3">
      <c r="A44" s="6">
        <v>42296</v>
      </c>
      <c r="B44" s="4">
        <v>6.8687014319863057E-2</v>
      </c>
      <c r="C44">
        <v>-1.5789801732635195E-2</v>
      </c>
      <c r="D44">
        <v>1.160554612030789E-2</v>
      </c>
      <c r="F44" t="e">
        <f t="shared" si="0"/>
        <v>#N/A</v>
      </c>
      <c r="G44" t="e">
        <f t="shared" si="1"/>
        <v>#N/A</v>
      </c>
      <c r="H44" t="e">
        <f t="shared" si="2"/>
        <v>#N/A</v>
      </c>
      <c r="J44">
        <f t="shared" si="3"/>
        <v>6.8687014319863057E-2</v>
      </c>
      <c r="K44">
        <f t="shared" si="4"/>
        <v>-1.5789801732635195E-2</v>
      </c>
      <c r="L44">
        <f t="shared" si="5"/>
        <v>1.160554612030789E-2</v>
      </c>
    </row>
    <row r="45" spans="1:12" x14ac:dyDescent="0.3">
      <c r="A45" s="6">
        <v>42303</v>
      </c>
      <c r="B45" s="4">
        <v>-3.2647077836666143E-2</v>
      </c>
      <c r="C45">
        <v>5.4206817836426953E-2</v>
      </c>
      <c r="D45">
        <v>-4.7252884850545497E-2</v>
      </c>
      <c r="F45" t="e">
        <f t="shared" si="0"/>
        <v>#N/A</v>
      </c>
      <c r="G45" t="e">
        <f t="shared" si="1"/>
        <v>#N/A</v>
      </c>
      <c r="H45" t="e">
        <f t="shared" si="2"/>
        <v>#N/A</v>
      </c>
      <c r="J45">
        <f t="shared" si="3"/>
        <v>-3.2647077836666143E-2</v>
      </c>
      <c r="K45">
        <f t="shared" si="4"/>
        <v>5.4206817836426953E-2</v>
      </c>
      <c r="L45">
        <f t="shared" si="5"/>
        <v>-4.7252884850545497E-2</v>
      </c>
    </row>
    <row r="46" spans="1:12" x14ac:dyDescent="0.3">
      <c r="A46" s="6">
        <v>42310</v>
      </c>
      <c r="B46" s="4">
        <v>-1.7857617400006461E-2</v>
      </c>
      <c r="C46">
        <v>-3.3208670996653457E-2</v>
      </c>
      <c r="D46">
        <v>0</v>
      </c>
      <c r="F46" t="e">
        <f t="shared" si="0"/>
        <v>#N/A</v>
      </c>
      <c r="G46" t="e">
        <f t="shared" si="1"/>
        <v>#N/A</v>
      </c>
      <c r="H46" t="e">
        <f t="shared" si="2"/>
        <v>#N/A</v>
      </c>
      <c r="J46">
        <f t="shared" si="3"/>
        <v>-1.7857617400006461E-2</v>
      </c>
      <c r="K46">
        <f t="shared" si="4"/>
        <v>-3.3208670996653457E-2</v>
      </c>
      <c r="L46">
        <f t="shared" si="5"/>
        <v>0</v>
      </c>
    </row>
    <row r="47" spans="1:12" x14ac:dyDescent="0.3">
      <c r="A47" s="6">
        <v>42317</v>
      </c>
      <c r="B47" s="4">
        <v>-9.4409684471074645E-2</v>
      </c>
      <c r="C47">
        <v>3.5718082602079246E-2</v>
      </c>
      <c r="D47">
        <v>-6.6691374498672157E-2</v>
      </c>
      <c r="F47" t="str">
        <f t="shared" si="0"/>
        <v>Выброс  снизу</v>
      </c>
      <c r="G47" t="e">
        <f t="shared" si="1"/>
        <v>#N/A</v>
      </c>
      <c r="H47" t="e">
        <f t="shared" si="2"/>
        <v>#N/A</v>
      </c>
      <c r="J47" t="str">
        <f t="shared" si="3"/>
        <v/>
      </c>
      <c r="K47">
        <f t="shared" si="4"/>
        <v>3.5718082602079246E-2</v>
      </c>
      <c r="L47">
        <f t="shared" si="5"/>
        <v>-6.6691374498672157E-2</v>
      </c>
    </row>
    <row r="48" spans="1:12" x14ac:dyDescent="0.3">
      <c r="A48" s="6">
        <v>42324</v>
      </c>
      <c r="B48" s="4">
        <v>5.0674290963266803E-2</v>
      </c>
      <c r="C48">
        <v>1.4925650216675574E-2</v>
      </c>
      <c r="D48">
        <v>0.10233871322890971</v>
      </c>
      <c r="F48" t="e">
        <f t="shared" si="0"/>
        <v>#N/A</v>
      </c>
      <c r="G48" t="e">
        <f t="shared" si="1"/>
        <v>#N/A</v>
      </c>
      <c r="H48" t="str">
        <f t="shared" si="2"/>
        <v>Выброс сверху</v>
      </c>
      <c r="J48">
        <f t="shared" si="3"/>
        <v>5.0674290963266803E-2</v>
      </c>
      <c r="K48">
        <f t="shared" si="4"/>
        <v>1.4925650216675574E-2</v>
      </c>
      <c r="L48" t="str">
        <f t="shared" si="5"/>
        <v/>
      </c>
    </row>
    <row r="49" spans="1:12" x14ac:dyDescent="0.3">
      <c r="A49" s="6">
        <v>42331</v>
      </c>
      <c r="B49" s="4">
        <v>0</v>
      </c>
      <c r="C49">
        <v>-3.7740327982846968E-2</v>
      </c>
      <c r="D49">
        <v>-0.12412606741381715</v>
      </c>
      <c r="F49" t="e">
        <f t="shared" si="0"/>
        <v>#N/A</v>
      </c>
      <c r="G49" t="e">
        <f t="shared" si="1"/>
        <v>#N/A</v>
      </c>
      <c r="H49" t="str">
        <f t="shared" si="2"/>
        <v>Выброс  снизу</v>
      </c>
      <c r="J49">
        <f t="shared" si="3"/>
        <v>0</v>
      </c>
      <c r="K49">
        <f t="shared" si="4"/>
        <v>-3.7740327982846968E-2</v>
      </c>
      <c r="L49" t="str">
        <f t="shared" si="5"/>
        <v/>
      </c>
    </row>
    <row r="50" spans="1:12" x14ac:dyDescent="0.3">
      <c r="A50" s="6">
        <v>42338</v>
      </c>
      <c r="B50" s="4">
        <v>2.350177344953673E-3</v>
      </c>
      <c r="C50">
        <v>1.2739025777429932E-2</v>
      </c>
      <c r="D50">
        <v>-4.4150182091168312E-3</v>
      </c>
      <c r="F50" t="e">
        <f t="shared" si="0"/>
        <v>#N/A</v>
      </c>
      <c r="G50" t="e">
        <f t="shared" si="1"/>
        <v>#N/A</v>
      </c>
      <c r="H50" t="e">
        <f t="shared" si="2"/>
        <v>#N/A</v>
      </c>
      <c r="J50">
        <f t="shared" si="3"/>
        <v>2.350177344953673E-3</v>
      </c>
      <c r="K50">
        <f t="shared" si="4"/>
        <v>1.2739025777429932E-2</v>
      </c>
      <c r="L50">
        <f t="shared" si="5"/>
        <v>-4.4150182091168312E-3</v>
      </c>
    </row>
    <row r="51" spans="1:12" x14ac:dyDescent="0.3">
      <c r="A51" s="6">
        <v>42345</v>
      </c>
      <c r="B51" s="4">
        <v>-3.5846131773135767E-2</v>
      </c>
      <c r="C51">
        <v>-3.6086389774420982E-2</v>
      </c>
      <c r="D51">
        <v>-5.9242833562860739E-2</v>
      </c>
      <c r="F51" t="e">
        <f t="shared" si="0"/>
        <v>#N/A</v>
      </c>
      <c r="G51" t="e">
        <f t="shared" si="1"/>
        <v>#N/A</v>
      </c>
      <c r="H51" t="e">
        <f t="shared" si="2"/>
        <v>#N/A</v>
      </c>
      <c r="J51">
        <f t="shared" si="3"/>
        <v>-3.5846131773135767E-2</v>
      </c>
      <c r="K51">
        <f t="shared" si="4"/>
        <v>-3.6086389774420982E-2</v>
      </c>
      <c r="L51">
        <f t="shared" si="5"/>
        <v>-5.9242833562860739E-2</v>
      </c>
    </row>
    <row r="52" spans="1:12" x14ac:dyDescent="0.3">
      <c r="A52" s="6">
        <v>42352</v>
      </c>
      <c r="B52" s="4">
        <v>-9.7800290536396058E-3</v>
      </c>
      <c r="C52">
        <v>2.8462464663761452E-2</v>
      </c>
      <c r="D52">
        <v>4.1385216162854489E-2</v>
      </c>
      <c r="F52" t="e">
        <f t="shared" si="0"/>
        <v>#N/A</v>
      </c>
      <c r="G52" t="e">
        <f t="shared" si="1"/>
        <v>#N/A</v>
      </c>
      <c r="H52" t="e">
        <f t="shared" si="2"/>
        <v>#N/A</v>
      </c>
      <c r="J52">
        <f t="shared" si="3"/>
        <v>-9.7800290536396058E-3</v>
      </c>
      <c r="K52">
        <f t="shared" si="4"/>
        <v>2.8462464663761452E-2</v>
      </c>
      <c r="L52">
        <f t="shared" si="5"/>
        <v>4.1385216162854489E-2</v>
      </c>
    </row>
    <row r="53" spans="1:12" x14ac:dyDescent="0.3">
      <c r="A53" s="6">
        <v>42359</v>
      </c>
      <c r="B53" s="4">
        <v>-1.7348638334612976E-2</v>
      </c>
      <c r="C53">
        <v>-1.2837146760680719E-2</v>
      </c>
      <c r="D53">
        <v>2.2272635609123004E-2</v>
      </c>
      <c r="F53" t="e">
        <f t="shared" si="0"/>
        <v>#N/A</v>
      </c>
      <c r="G53" t="e">
        <f t="shared" si="1"/>
        <v>#N/A</v>
      </c>
      <c r="H53" t="e">
        <f t="shared" si="2"/>
        <v>#N/A</v>
      </c>
      <c r="J53">
        <f t="shared" si="3"/>
        <v>-1.7348638334612976E-2</v>
      </c>
      <c r="K53">
        <f t="shared" si="4"/>
        <v>-1.2837146760680719E-2</v>
      </c>
      <c r="L53">
        <f t="shared" si="5"/>
        <v>2.2272635609123004E-2</v>
      </c>
    </row>
    <row r="54" spans="1:12" x14ac:dyDescent="0.3">
      <c r="A54" s="6">
        <v>42366</v>
      </c>
      <c r="B54" s="4">
        <v>4.9875415110389679E-3</v>
      </c>
      <c r="C54">
        <v>3.3039854078200093E-2</v>
      </c>
      <c r="D54">
        <v>2.6088436084297874E-2</v>
      </c>
      <c r="F54" t="e">
        <f t="shared" si="0"/>
        <v>#N/A</v>
      </c>
      <c r="G54" t="e">
        <f t="shared" si="1"/>
        <v>#N/A</v>
      </c>
      <c r="H54" t="e">
        <f t="shared" si="2"/>
        <v>#N/A</v>
      </c>
      <c r="J54">
        <f t="shared" si="3"/>
        <v>4.9875415110389679E-3</v>
      </c>
      <c r="K54">
        <f t="shared" si="4"/>
        <v>3.3039854078200093E-2</v>
      </c>
      <c r="L54">
        <f t="shared" si="5"/>
        <v>2.6088436084297874E-2</v>
      </c>
    </row>
    <row r="55" spans="1:12" x14ac:dyDescent="0.3">
      <c r="A55" s="6">
        <v>42373</v>
      </c>
      <c r="B55" s="4">
        <v>-7.4906717291576257E-3</v>
      </c>
      <c r="C55">
        <v>0.24098346944254073</v>
      </c>
      <c r="D55">
        <v>0</v>
      </c>
      <c r="F55" t="e">
        <f t="shared" si="0"/>
        <v>#N/A</v>
      </c>
      <c r="G55" t="str">
        <f t="shared" si="1"/>
        <v>Выброс сверху</v>
      </c>
      <c r="H55" t="e">
        <f t="shared" si="2"/>
        <v>#N/A</v>
      </c>
      <c r="J55">
        <f t="shared" si="3"/>
        <v>-7.4906717291576257E-3</v>
      </c>
      <c r="K55" t="str">
        <f t="shared" si="4"/>
        <v/>
      </c>
      <c r="L55">
        <f t="shared" si="5"/>
        <v>0</v>
      </c>
    </row>
    <row r="56" spans="1:12" x14ac:dyDescent="0.3">
      <c r="A56" s="6">
        <v>42380</v>
      </c>
      <c r="B56" s="4">
        <v>-4.0926427709217464E-2</v>
      </c>
      <c r="C56">
        <v>-0.28702740794394765</v>
      </c>
      <c r="D56">
        <v>-5.7410907213338927E-2</v>
      </c>
      <c r="F56" t="e">
        <f t="shared" si="0"/>
        <v>#N/A</v>
      </c>
      <c r="G56" t="str">
        <f t="shared" si="1"/>
        <v>Выброс  снизу</v>
      </c>
      <c r="H56" t="e">
        <f t="shared" si="2"/>
        <v>#N/A</v>
      </c>
      <c r="J56">
        <f t="shared" si="3"/>
        <v>-4.0926427709217464E-2</v>
      </c>
      <c r="K56" t="str">
        <f t="shared" si="4"/>
        <v/>
      </c>
      <c r="L56">
        <f t="shared" si="5"/>
        <v>-5.7410907213338927E-2</v>
      </c>
    </row>
    <row r="57" spans="1:12" x14ac:dyDescent="0.3">
      <c r="A57" s="6">
        <v>42387</v>
      </c>
      <c r="B57" s="4">
        <v>7.0558225315588544E-2</v>
      </c>
      <c r="C57">
        <v>3.8515672080615404E-2</v>
      </c>
      <c r="D57">
        <v>-1.373019281190202E-2</v>
      </c>
      <c r="F57" t="e">
        <f t="shared" si="0"/>
        <v>#N/A</v>
      </c>
      <c r="G57" t="e">
        <f t="shared" si="1"/>
        <v>#N/A</v>
      </c>
      <c r="H57" t="e">
        <f t="shared" si="2"/>
        <v>#N/A</v>
      </c>
      <c r="J57">
        <f t="shared" si="3"/>
        <v>7.0558225315588544E-2</v>
      </c>
      <c r="K57">
        <f t="shared" si="4"/>
        <v>3.8515672080615404E-2</v>
      </c>
      <c r="L57">
        <f t="shared" si="5"/>
        <v>-1.373019281190202E-2</v>
      </c>
    </row>
    <row r="58" spans="1:12" x14ac:dyDescent="0.3">
      <c r="A58" s="6">
        <v>42394</v>
      </c>
      <c r="B58" s="4">
        <v>2.8778964550043327E-2</v>
      </c>
      <c r="C58">
        <v>0</v>
      </c>
      <c r="D58">
        <v>1.3730192811902037E-2</v>
      </c>
      <c r="F58" t="e">
        <f t="shared" si="0"/>
        <v>#N/A</v>
      </c>
      <c r="G58" t="e">
        <f t="shared" si="1"/>
        <v>#N/A</v>
      </c>
      <c r="H58" t="e">
        <f t="shared" si="2"/>
        <v>#N/A</v>
      </c>
      <c r="J58">
        <f t="shared" si="3"/>
        <v>2.8778964550043327E-2</v>
      </c>
      <c r="K58">
        <f t="shared" si="4"/>
        <v>0</v>
      </c>
      <c r="L58">
        <f t="shared" si="5"/>
        <v>1.3730192811902037E-2</v>
      </c>
    </row>
    <row r="59" spans="1:12" x14ac:dyDescent="0.3">
      <c r="A59" s="6">
        <v>42401</v>
      </c>
      <c r="B59" s="4">
        <v>-4.1019019444545272E-2</v>
      </c>
      <c r="C59">
        <v>2.7330893716971266E-2</v>
      </c>
      <c r="D59">
        <v>9.0498355199178562E-3</v>
      </c>
      <c r="F59" t="e">
        <f t="shared" si="0"/>
        <v>#N/A</v>
      </c>
      <c r="G59" t="e">
        <f t="shared" si="1"/>
        <v>#N/A</v>
      </c>
      <c r="H59" t="e">
        <f t="shared" si="2"/>
        <v>#N/A</v>
      </c>
      <c r="J59">
        <f t="shared" si="3"/>
        <v>-4.1019019444545272E-2</v>
      </c>
      <c r="K59">
        <f t="shared" si="4"/>
        <v>2.7330893716971266E-2</v>
      </c>
      <c r="L59">
        <f t="shared" si="5"/>
        <v>9.0498355199178562E-3</v>
      </c>
    </row>
    <row r="60" spans="1:12" x14ac:dyDescent="0.3">
      <c r="A60" s="6">
        <v>42408</v>
      </c>
      <c r="B60" s="4">
        <v>4.9140148024291626E-3</v>
      </c>
      <c r="C60">
        <v>-9.8522964430115944E-3</v>
      </c>
      <c r="D60">
        <v>-9.0498355199179273E-3</v>
      </c>
      <c r="F60" t="e">
        <f t="shared" si="0"/>
        <v>#N/A</v>
      </c>
      <c r="G60" t="e">
        <f t="shared" si="1"/>
        <v>#N/A</v>
      </c>
      <c r="H60" t="e">
        <f t="shared" si="2"/>
        <v>#N/A</v>
      </c>
      <c r="J60">
        <f t="shared" si="3"/>
        <v>4.9140148024291626E-3</v>
      </c>
      <c r="K60">
        <f t="shared" si="4"/>
        <v>-9.8522964430115944E-3</v>
      </c>
      <c r="L60">
        <f t="shared" si="5"/>
        <v>-9.0498355199179273E-3</v>
      </c>
    </row>
    <row r="61" spans="1:12" x14ac:dyDescent="0.3">
      <c r="A61" s="6">
        <v>42415</v>
      </c>
      <c r="B61" s="4">
        <v>-2.985296314968116E-2</v>
      </c>
      <c r="C61">
        <v>2.4721891453890728E-3</v>
      </c>
      <c r="D61">
        <v>-1.8349138668196541E-2</v>
      </c>
      <c r="F61" t="e">
        <f t="shared" si="0"/>
        <v>#N/A</v>
      </c>
      <c r="G61" t="e">
        <f t="shared" si="1"/>
        <v>#N/A</v>
      </c>
      <c r="H61" t="e">
        <f t="shared" si="2"/>
        <v>#N/A</v>
      </c>
      <c r="J61">
        <f t="shared" si="3"/>
        <v>-2.985296314968116E-2</v>
      </c>
      <c r="K61">
        <f t="shared" si="4"/>
        <v>2.4721891453890728E-3</v>
      </c>
      <c r="L61">
        <f t="shared" si="5"/>
        <v>-1.8349138668196541E-2</v>
      </c>
    </row>
    <row r="62" spans="1:12" x14ac:dyDescent="0.3">
      <c r="A62" s="6">
        <v>42422</v>
      </c>
      <c r="B62" s="4">
        <v>1.5037877364540502E-2</v>
      </c>
      <c r="C62">
        <v>4.9261183360560026E-3</v>
      </c>
      <c r="D62">
        <v>9.2166551049240476E-3</v>
      </c>
      <c r="F62" t="e">
        <f t="shared" si="0"/>
        <v>#N/A</v>
      </c>
      <c r="G62" t="e">
        <f t="shared" si="1"/>
        <v>#N/A</v>
      </c>
      <c r="H62" t="e">
        <f t="shared" si="2"/>
        <v>#N/A</v>
      </c>
      <c r="J62">
        <f t="shared" si="3"/>
        <v>1.5037877364540502E-2</v>
      </c>
      <c r="K62">
        <f t="shared" si="4"/>
        <v>4.9261183360560026E-3</v>
      </c>
      <c r="L62">
        <f t="shared" si="5"/>
        <v>9.2166551049240476E-3</v>
      </c>
    </row>
    <row r="63" spans="1:12" x14ac:dyDescent="0.3">
      <c r="A63" s="6">
        <v>42429</v>
      </c>
      <c r="B63" s="4">
        <v>9.9010709827115368E-3</v>
      </c>
      <c r="C63">
        <v>1.4634407518437777E-2</v>
      </c>
      <c r="D63">
        <v>5.7922647732704509E-2</v>
      </c>
      <c r="F63" t="e">
        <f t="shared" si="0"/>
        <v>#N/A</v>
      </c>
      <c r="G63" t="e">
        <f t="shared" si="1"/>
        <v>#N/A</v>
      </c>
      <c r="H63" t="e">
        <f t="shared" si="2"/>
        <v>#N/A</v>
      </c>
      <c r="J63">
        <f t="shared" si="3"/>
        <v>9.9010709827115368E-3</v>
      </c>
      <c r="K63">
        <f t="shared" si="4"/>
        <v>1.4634407518437777E-2</v>
      </c>
      <c r="L63">
        <f t="shared" si="5"/>
        <v>5.7922647732704509E-2</v>
      </c>
    </row>
    <row r="64" spans="1:12" x14ac:dyDescent="0.3">
      <c r="A64" s="6">
        <v>42436</v>
      </c>
      <c r="B64" s="4">
        <v>0</v>
      </c>
      <c r="C64">
        <v>9.6849825989917621E-2</v>
      </c>
      <c r="D64">
        <v>3.4045841409717281E-2</v>
      </c>
      <c r="F64" t="e">
        <f t="shared" si="0"/>
        <v>#N/A</v>
      </c>
      <c r="G64" t="str">
        <f t="shared" si="1"/>
        <v>Выброс сверху</v>
      </c>
      <c r="H64" t="e">
        <f t="shared" si="2"/>
        <v>#N/A</v>
      </c>
      <c r="J64">
        <f t="shared" si="3"/>
        <v>0</v>
      </c>
      <c r="K64" t="str">
        <f t="shared" si="4"/>
        <v/>
      </c>
      <c r="L64">
        <f t="shared" si="5"/>
        <v>3.4045841409717281E-2</v>
      </c>
    </row>
    <row r="65" spans="1:12" x14ac:dyDescent="0.3">
      <c r="A65" s="6">
        <v>42443</v>
      </c>
      <c r="B65" s="4">
        <v>1.2240054894502006E-2</v>
      </c>
      <c r="C65">
        <v>-4.0364223855360232E-2</v>
      </c>
      <c r="D65">
        <v>-1.2631746905900574E-2</v>
      </c>
      <c r="F65" t="e">
        <f t="shared" si="0"/>
        <v>#N/A</v>
      </c>
      <c r="G65" t="e">
        <f t="shared" si="1"/>
        <v>#N/A</v>
      </c>
      <c r="H65" t="e">
        <f t="shared" si="2"/>
        <v>#N/A</v>
      </c>
      <c r="J65">
        <f t="shared" si="3"/>
        <v>1.2240054894502006E-2</v>
      </c>
      <c r="K65">
        <f t="shared" si="4"/>
        <v>-4.0364223855360232E-2</v>
      </c>
      <c r="L65">
        <f t="shared" si="5"/>
        <v>-1.2631746905900574E-2</v>
      </c>
    </row>
    <row r="66" spans="1:12" x14ac:dyDescent="0.3">
      <c r="A66" s="6">
        <v>42450</v>
      </c>
      <c r="B66" s="4">
        <v>-7.3260400920728977E-3</v>
      </c>
      <c r="C66">
        <v>2.2625399517978609E-2</v>
      </c>
      <c r="D66">
        <v>2.096512846504487E-2</v>
      </c>
      <c r="F66" t="e">
        <f t="shared" si="0"/>
        <v>#N/A</v>
      </c>
      <c r="G66" t="e">
        <f t="shared" si="1"/>
        <v>#N/A</v>
      </c>
      <c r="H66" t="e">
        <f t="shared" si="2"/>
        <v>#N/A</v>
      </c>
      <c r="J66">
        <f t="shared" si="3"/>
        <v>-7.3260400920728977E-3</v>
      </c>
      <c r="K66">
        <f t="shared" si="4"/>
        <v>2.2625399517978609E-2</v>
      </c>
      <c r="L66">
        <f t="shared" si="5"/>
        <v>2.096512846504487E-2</v>
      </c>
    </row>
    <row r="67" spans="1:12" x14ac:dyDescent="0.3">
      <c r="A67" s="6">
        <v>42457</v>
      </c>
      <c r="B67" s="4">
        <v>2.4479816386400372E-3</v>
      </c>
      <c r="C67">
        <v>-6.7340321813439564E-3</v>
      </c>
      <c r="D67">
        <v>0.10619004702020172</v>
      </c>
      <c r="F67" t="e">
        <f t="shared" si="0"/>
        <v>#N/A</v>
      </c>
      <c r="G67" t="e">
        <f t="shared" si="1"/>
        <v>#N/A</v>
      </c>
      <c r="H67" t="str">
        <f t="shared" si="2"/>
        <v>Выброс сверху</v>
      </c>
      <c r="J67">
        <f t="shared" si="3"/>
        <v>2.4479816386400372E-3</v>
      </c>
      <c r="K67">
        <f t="shared" si="4"/>
        <v>-6.7340321813439564E-3</v>
      </c>
      <c r="L67" t="str">
        <f t="shared" si="5"/>
        <v/>
      </c>
    </row>
    <row r="68" spans="1:12" x14ac:dyDescent="0.3">
      <c r="A68" s="6">
        <v>42464</v>
      </c>
      <c r="B68" s="4">
        <v>1.6970104218461561E-2</v>
      </c>
      <c r="C68">
        <v>0.12476560766751434</v>
      </c>
      <c r="D68">
        <v>-5.3652713492320023E-2</v>
      </c>
      <c r="F68" t="e">
        <f t="shared" ref="F68:F131" si="6">_xlfn.IFS(B68&lt;O$5,"Выброс  снизу",B68&gt;O$6,"Выброс сверху")</f>
        <v>#N/A</v>
      </c>
      <c r="G68" t="str">
        <f t="shared" ref="G68:G131" si="7">_xlfn.IFS(C68&lt;P$5,"Выброс  снизу",C68&gt;P$6,"Выброс сверху")</f>
        <v>Выброс сверху</v>
      </c>
      <c r="H68" t="e">
        <f t="shared" ref="H68:H131" si="8">_xlfn.IFS(D68&lt;Q$5,"Выброс  снизу",D68&gt;Q$6,"Выброс сверху")</f>
        <v>#N/A</v>
      </c>
      <c r="J68">
        <f t="shared" ref="J68:J131" si="9">_xlfn.IFS(B68&lt;O$5,"",B68&gt;O$6,"",B68&gt;O$5,B68,B68&lt;$O70,B68)</f>
        <v>1.6970104218461561E-2</v>
      </c>
      <c r="K68" t="str">
        <f t="shared" ref="K68:K131" si="10">_xlfn.IFS(C68&lt;P$5,"",C68&gt;P$6,"",C68&gt;P$5,C68,C68&lt;$O70,C68)</f>
        <v/>
      </c>
      <c r="L68">
        <f t="shared" ref="L68:L131" si="11">_xlfn.IFS(D68&lt;Q$5,"",D68&gt;Q$6,"",D68&gt;Q$5,D68,D68&lt;$O70,D68)</f>
        <v>-5.3652713492320023E-2</v>
      </c>
    </row>
    <row r="69" spans="1:12" x14ac:dyDescent="0.3">
      <c r="A69" s="6">
        <v>42471</v>
      </c>
      <c r="B69" s="4">
        <v>8.5206865221770747E-2</v>
      </c>
      <c r="C69">
        <v>-5.9382848404662666E-2</v>
      </c>
      <c r="D69">
        <v>-3.6076056473809646E-2</v>
      </c>
      <c r="F69" t="str">
        <f t="shared" si="6"/>
        <v>Выброс сверху</v>
      </c>
      <c r="G69" t="e">
        <f t="shared" si="7"/>
        <v>#N/A</v>
      </c>
      <c r="H69" t="e">
        <f t="shared" si="8"/>
        <v>#N/A</v>
      </c>
      <c r="J69" t="str">
        <f t="shared" si="9"/>
        <v/>
      </c>
      <c r="K69">
        <f t="shared" si="10"/>
        <v>-5.9382848404662666E-2</v>
      </c>
      <c r="L69">
        <f t="shared" si="11"/>
        <v>-3.6076056473809646E-2</v>
      </c>
    </row>
    <row r="70" spans="1:12" x14ac:dyDescent="0.3">
      <c r="A70" s="6">
        <v>42478</v>
      </c>
      <c r="B70" s="4">
        <v>1.0977058631150994E-2</v>
      </c>
      <c r="C70">
        <v>-3.4338137580891569E-2</v>
      </c>
      <c r="D70">
        <v>2.8170876966696439E-2</v>
      </c>
      <c r="F70" t="e">
        <f t="shared" si="6"/>
        <v>#N/A</v>
      </c>
      <c r="G70" t="e">
        <f t="shared" si="7"/>
        <v>#N/A</v>
      </c>
      <c r="H70" t="e">
        <f t="shared" si="8"/>
        <v>#N/A</v>
      </c>
      <c r="J70">
        <f t="shared" si="9"/>
        <v>1.0977058631150994E-2</v>
      </c>
      <c r="K70">
        <f t="shared" si="10"/>
        <v>-3.4338137580891569E-2</v>
      </c>
      <c r="L70">
        <f t="shared" si="11"/>
        <v>2.8170876966696439E-2</v>
      </c>
    </row>
    <row r="71" spans="1:12" x14ac:dyDescent="0.3">
      <c r="A71" s="6">
        <v>42485</v>
      </c>
      <c r="B71" s="4">
        <v>-6.3083975426576885E-2</v>
      </c>
      <c r="C71">
        <v>-2.6550232094120954E-2</v>
      </c>
      <c r="D71">
        <v>-2.0040750883446153E-2</v>
      </c>
      <c r="F71" t="e">
        <f t="shared" si="6"/>
        <v>#N/A</v>
      </c>
      <c r="G71" t="e">
        <f t="shared" si="7"/>
        <v>#N/A</v>
      </c>
      <c r="H71" t="e">
        <f t="shared" si="8"/>
        <v>#N/A</v>
      </c>
      <c r="J71">
        <f t="shared" si="9"/>
        <v>-6.3083975426576885E-2</v>
      </c>
      <c r="K71">
        <f t="shared" si="10"/>
        <v>-2.6550232094120954E-2</v>
      </c>
      <c r="L71">
        <f t="shared" si="11"/>
        <v>-2.0040750883446153E-2</v>
      </c>
    </row>
    <row r="72" spans="1:12" x14ac:dyDescent="0.3">
      <c r="A72" s="6">
        <v>42492</v>
      </c>
      <c r="B72" s="4">
        <v>-2.8303776162851822E-2</v>
      </c>
      <c r="C72">
        <v>-6.0064240742650023E-2</v>
      </c>
      <c r="D72">
        <v>0.12540126654127245</v>
      </c>
      <c r="F72" t="e">
        <f t="shared" si="6"/>
        <v>#N/A</v>
      </c>
      <c r="G72" t="e">
        <f t="shared" si="7"/>
        <v>#N/A</v>
      </c>
      <c r="H72" t="str">
        <f t="shared" si="8"/>
        <v>Выброс сверху</v>
      </c>
      <c r="J72">
        <f t="shared" si="9"/>
        <v>-2.8303776162851822E-2</v>
      </c>
      <c r="K72">
        <f t="shared" si="10"/>
        <v>-6.0064240742650023E-2</v>
      </c>
      <c r="L72" t="str">
        <f t="shared" si="11"/>
        <v/>
      </c>
    </row>
    <row r="73" spans="1:12" x14ac:dyDescent="0.3">
      <c r="A73" s="6">
        <v>42499</v>
      </c>
      <c r="B73" s="4">
        <v>4.6737477851689843E-2</v>
      </c>
      <c r="C73">
        <v>3.7387532071620412E-2</v>
      </c>
      <c r="D73">
        <v>1.7699577099400857E-2</v>
      </c>
      <c r="F73" t="e">
        <f t="shared" si="6"/>
        <v>#N/A</v>
      </c>
      <c r="G73" t="e">
        <f t="shared" si="7"/>
        <v>#N/A</v>
      </c>
      <c r="H73" t="e">
        <f t="shared" si="8"/>
        <v>#N/A</v>
      </c>
      <c r="J73">
        <f t="shared" si="9"/>
        <v>4.6737477851689843E-2</v>
      </c>
      <c r="K73">
        <f t="shared" si="10"/>
        <v>3.7387532071620412E-2</v>
      </c>
      <c r="L73">
        <f t="shared" si="11"/>
        <v>1.7699577099400857E-2</v>
      </c>
    </row>
    <row r="74" spans="1:12" x14ac:dyDescent="0.3">
      <c r="A74" s="6">
        <v>42506</v>
      </c>
      <c r="B74" s="4">
        <v>6.8259650703998906E-3</v>
      </c>
      <c r="C74">
        <v>-1.8519047767237527E-2</v>
      </c>
      <c r="D74">
        <v>-5.037035938894955E-2</v>
      </c>
      <c r="F74" t="e">
        <f t="shared" si="6"/>
        <v>#N/A</v>
      </c>
      <c r="G74" t="e">
        <f t="shared" si="7"/>
        <v>#N/A</v>
      </c>
      <c r="H74" t="e">
        <f t="shared" si="8"/>
        <v>#N/A</v>
      </c>
      <c r="J74">
        <f t="shared" si="9"/>
        <v>6.8259650703998906E-3</v>
      </c>
      <c r="K74">
        <f t="shared" si="10"/>
        <v>-1.8519047767237527E-2</v>
      </c>
      <c r="L74">
        <f t="shared" si="11"/>
        <v>-5.037035938894955E-2</v>
      </c>
    </row>
    <row r="75" spans="1:12" x14ac:dyDescent="0.3">
      <c r="A75" s="6">
        <v>42513</v>
      </c>
      <c r="B75" s="4">
        <v>1.3513719166722855E-2</v>
      </c>
      <c r="C75">
        <v>2.5376217493374535E-2</v>
      </c>
      <c r="D75">
        <v>-1.1131840368844294E-2</v>
      </c>
      <c r="F75" t="e">
        <f t="shared" si="6"/>
        <v>#N/A</v>
      </c>
      <c r="G75" t="e">
        <f t="shared" si="7"/>
        <v>#N/A</v>
      </c>
      <c r="H75" t="e">
        <f t="shared" si="8"/>
        <v>#N/A</v>
      </c>
      <c r="J75">
        <f t="shared" si="9"/>
        <v>1.3513719166722855E-2</v>
      </c>
      <c r="K75">
        <f t="shared" si="10"/>
        <v>2.5376217493374535E-2</v>
      </c>
      <c r="L75">
        <f t="shared" si="11"/>
        <v>-1.1131840368844294E-2</v>
      </c>
    </row>
    <row r="76" spans="1:12" x14ac:dyDescent="0.3">
      <c r="A76" s="6">
        <v>42520</v>
      </c>
      <c r="B76" s="4">
        <v>-2.0339684237122672E-2</v>
      </c>
      <c r="C76">
        <v>-4.1866579392789892E-2</v>
      </c>
      <c r="D76">
        <v>-3.0305349495329037E-2</v>
      </c>
      <c r="F76" t="e">
        <f t="shared" si="6"/>
        <v>#N/A</v>
      </c>
      <c r="G76" t="e">
        <f t="shared" si="7"/>
        <v>#N/A</v>
      </c>
      <c r="H76" t="e">
        <f t="shared" si="8"/>
        <v>#N/A</v>
      </c>
      <c r="J76">
        <f t="shared" si="9"/>
        <v>-2.0339684237122672E-2</v>
      </c>
      <c r="K76">
        <f t="shared" si="10"/>
        <v>-4.1866579392789892E-2</v>
      </c>
      <c r="L76">
        <f t="shared" si="11"/>
        <v>-3.0305349495329037E-2</v>
      </c>
    </row>
    <row r="77" spans="1:12" x14ac:dyDescent="0.3">
      <c r="A77" s="6">
        <v>42527</v>
      </c>
      <c r="B77" s="4">
        <v>3.8078508574504365E-2</v>
      </c>
      <c r="C77">
        <v>1.8824085245635617E-2</v>
      </c>
      <c r="D77">
        <v>-7.7220460939102778E-3</v>
      </c>
      <c r="F77" t="e">
        <f t="shared" si="6"/>
        <v>#N/A</v>
      </c>
      <c r="G77" t="e">
        <f t="shared" si="7"/>
        <v>#N/A</v>
      </c>
      <c r="H77" t="e">
        <f t="shared" si="8"/>
        <v>#N/A</v>
      </c>
      <c r="J77">
        <f t="shared" si="9"/>
        <v>3.8078508574504365E-2</v>
      </c>
      <c r="K77">
        <f t="shared" si="10"/>
        <v>1.8824085245635617E-2</v>
      </c>
      <c r="L77">
        <f t="shared" si="11"/>
        <v>-7.7220460939102778E-3</v>
      </c>
    </row>
    <row r="78" spans="1:12" x14ac:dyDescent="0.3">
      <c r="A78" s="6">
        <v>42534</v>
      </c>
      <c r="B78" s="4">
        <v>-5.6512210263342334E-2</v>
      </c>
      <c r="C78">
        <v>6.9686693160934355E-3</v>
      </c>
      <c r="D78">
        <v>-1.9570096194097112E-2</v>
      </c>
      <c r="F78" t="e">
        <f t="shared" si="6"/>
        <v>#N/A</v>
      </c>
      <c r="G78" t="e">
        <f t="shared" si="7"/>
        <v>#N/A</v>
      </c>
      <c r="H78" t="e">
        <f t="shared" si="8"/>
        <v>#N/A</v>
      </c>
      <c r="J78">
        <f t="shared" si="9"/>
        <v>-5.6512210263342334E-2</v>
      </c>
      <c r="K78">
        <f t="shared" si="10"/>
        <v>6.9686693160934355E-3</v>
      </c>
      <c r="L78">
        <f t="shared" si="11"/>
        <v>-1.9570096194097112E-2</v>
      </c>
    </row>
    <row r="79" spans="1:12" x14ac:dyDescent="0.3">
      <c r="A79" s="6">
        <v>42541</v>
      </c>
      <c r="B79" s="4">
        <v>-1.4051753455650302E-2</v>
      </c>
      <c r="C79">
        <v>-2.3174981403627014E-3</v>
      </c>
      <c r="D79">
        <v>-5.6925936796009581E-2</v>
      </c>
      <c r="F79" t="e">
        <f t="shared" si="6"/>
        <v>#N/A</v>
      </c>
      <c r="G79" t="e">
        <f t="shared" si="7"/>
        <v>#N/A</v>
      </c>
      <c r="H79" t="e">
        <f t="shared" si="8"/>
        <v>#N/A</v>
      </c>
      <c r="J79">
        <f t="shared" si="9"/>
        <v>-1.4051753455650302E-2</v>
      </c>
      <c r="K79">
        <f t="shared" si="10"/>
        <v>-2.3174981403627014E-3</v>
      </c>
      <c r="L79">
        <f t="shared" si="11"/>
        <v>-5.6925936796009581E-2</v>
      </c>
    </row>
    <row r="80" spans="1:12" x14ac:dyDescent="0.3">
      <c r="A80" s="6">
        <v>42548</v>
      </c>
      <c r="B80" s="4">
        <v>2.1004272770531997E-2</v>
      </c>
      <c r="C80">
        <v>0</v>
      </c>
      <c r="D80">
        <v>2.0704673361690983E-2</v>
      </c>
      <c r="F80" t="e">
        <f t="shared" si="6"/>
        <v>#N/A</v>
      </c>
      <c r="G80" t="e">
        <f t="shared" si="7"/>
        <v>#N/A</v>
      </c>
      <c r="H80" t="e">
        <f t="shared" si="8"/>
        <v>#N/A</v>
      </c>
      <c r="J80">
        <f t="shared" si="9"/>
        <v>2.1004272770531997E-2</v>
      </c>
      <c r="K80">
        <f t="shared" si="10"/>
        <v>0</v>
      </c>
      <c r="L80">
        <f t="shared" si="11"/>
        <v>2.0704673361690983E-2</v>
      </c>
    </row>
    <row r="81" spans="1:12" x14ac:dyDescent="0.3">
      <c r="A81" s="6">
        <v>42555</v>
      </c>
      <c r="B81" s="4">
        <v>9.1954670931003943E-3</v>
      </c>
      <c r="C81">
        <v>2.317498140362704E-3</v>
      </c>
      <c r="D81">
        <v>0</v>
      </c>
      <c r="F81" t="e">
        <f t="shared" si="6"/>
        <v>#N/A</v>
      </c>
      <c r="G81" t="e">
        <f t="shared" si="7"/>
        <v>#N/A</v>
      </c>
      <c r="H81" t="e">
        <f t="shared" si="8"/>
        <v>#N/A</v>
      </c>
      <c r="J81">
        <f t="shared" si="9"/>
        <v>9.1954670931003943E-3</v>
      </c>
      <c r="K81">
        <f t="shared" si="10"/>
        <v>2.317498140362704E-3</v>
      </c>
      <c r="L81">
        <f t="shared" si="11"/>
        <v>0</v>
      </c>
    </row>
    <row r="82" spans="1:12" x14ac:dyDescent="0.3">
      <c r="A82" s="6">
        <v>42562</v>
      </c>
      <c r="B82" s="4">
        <v>6.8415318167167841E-3</v>
      </c>
      <c r="C82">
        <v>-5.471043220130864E-2</v>
      </c>
      <c r="D82">
        <v>1.6260520871780326E-2</v>
      </c>
      <c r="F82" t="e">
        <f t="shared" si="6"/>
        <v>#N/A</v>
      </c>
      <c r="G82" t="e">
        <f t="shared" si="7"/>
        <v>#N/A</v>
      </c>
      <c r="H82" t="e">
        <f t="shared" si="8"/>
        <v>#N/A</v>
      </c>
      <c r="J82">
        <f t="shared" si="9"/>
        <v>6.8415318167167841E-3</v>
      </c>
      <c r="K82">
        <f t="shared" si="10"/>
        <v>-5.471043220130864E-2</v>
      </c>
      <c r="L82">
        <f t="shared" si="11"/>
        <v>1.6260520871780326E-2</v>
      </c>
    </row>
    <row r="83" spans="1:12" x14ac:dyDescent="0.3">
      <c r="A83" s="6">
        <v>42569</v>
      </c>
      <c r="B83" s="4">
        <v>9.0498355199178562E-3</v>
      </c>
      <c r="C83">
        <v>4.3068857185822686E-2</v>
      </c>
      <c r="D83">
        <v>0.78183725527466408</v>
      </c>
      <c r="F83" t="e">
        <f t="shared" si="6"/>
        <v>#N/A</v>
      </c>
      <c r="G83" t="e">
        <f t="shared" si="7"/>
        <v>#N/A</v>
      </c>
      <c r="H83" t="str">
        <f t="shared" si="8"/>
        <v>Выброс сверху</v>
      </c>
      <c r="J83">
        <f t="shared" si="9"/>
        <v>9.0498355199178562E-3</v>
      </c>
      <c r="K83">
        <f t="shared" si="10"/>
        <v>4.3068857185822686E-2</v>
      </c>
      <c r="L83" t="str">
        <f t="shared" si="11"/>
        <v/>
      </c>
    </row>
    <row r="84" spans="1:12" x14ac:dyDescent="0.3">
      <c r="A84" s="6">
        <v>42576</v>
      </c>
      <c r="B84" s="4">
        <v>-2.5086834429734875E-2</v>
      </c>
      <c r="C84">
        <v>5.2463569535740946E-2</v>
      </c>
      <c r="D84">
        <v>0.10166365377650005</v>
      </c>
      <c r="F84" t="e">
        <f t="shared" si="6"/>
        <v>#N/A</v>
      </c>
      <c r="G84" t="e">
        <f t="shared" si="7"/>
        <v>#N/A</v>
      </c>
      <c r="H84" t="str">
        <f t="shared" si="8"/>
        <v>Выброс сверху</v>
      </c>
      <c r="J84">
        <f t="shared" si="9"/>
        <v>-2.5086834429734875E-2</v>
      </c>
      <c r="K84">
        <f t="shared" si="10"/>
        <v>5.2463569535740946E-2</v>
      </c>
      <c r="L84" t="str">
        <f t="shared" si="11"/>
        <v/>
      </c>
    </row>
    <row r="85" spans="1:12" x14ac:dyDescent="0.3">
      <c r="A85" s="6">
        <v>42583</v>
      </c>
      <c r="B85" s="4">
        <v>1.6036998909817104E-2</v>
      </c>
      <c r="C85">
        <v>-4.7790663836348439E-2</v>
      </c>
      <c r="D85">
        <v>-0.16448163866562371</v>
      </c>
      <c r="F85" t="e">
        <f t="shared" si="6"/>
        <v>#N/A</v>
      </c>
      <c r="G85" t="e">
        <f t="shared" si="7"/>
        <v>#N/A</v>
      </c>
      <c r="H85" t="str">
        <f t="shared" si="8"/>
        <v>Выброс  снизу</v>
      </c>
      <c r="J85">
        <f t="shared" si="9"/>
        <v>1.6036998909817104E-2</v>
      </c>
      <c r="K85">
        <f t="shared" si="10"/>
        <v>-4.7790663836348439E-2</v>
      </c>
      <c r="L85" t="str">
        <f t="shared" si="11"/>
        <v/>
      </c>
    </row>
    <row r="86" spans="1:12" x14ac:dyDescent="0.3">
      <c r="A86" s="6">
        <v>42590</v>
      </c>
      <c r="B86" s="4">
        <v>1.8018505502678212E-2</v>
      </c>
      <c r="C86">
        <v>1.1587615172387829E-2</v>
      </c>
      <c r="D86">
        <v>1.3658748931040044E-2</v>
      </c>
      <c r="F86" t="e">
        <f t="shared" si="6"/>
        <v>#N/A</v>
      </c>
      <c r="G86" t="e">
        <f t="shared" si="7"/>
        <v>#N/A</v>
      </c>
      <c r="H86" t="e">
        <f t="shared" si="8"/>
        <v>#N/A</v>
      </c>
      <c r="J86">
        <f t="shared" si="9"/>
        <v>1.8018505502678212E-2</v>
      </c>
      <c r="K86">
        <f t="shared" si="10"/>
        <v>1.1587615172387829E-2</v>
      </c>
      <c r="L86">
        <f t="shared" si="11"/>
        <v>1.3658748931040044E-2</v>
      </c>
    </row>
    <row r="87" spans="1:12" x14ac:dyDescent="0.3">
      <c r="A87" s="6">
        <v>42597</v>
      </c>
      <c r="B87" s="4">
        <v>-6.7189502487449808E-3</v>
      </c>
      <c r="C87">
        <v>4.2847591382629245E-2</v>
      </c>
      <c r="D87">
        <v>-1.1696039763191187E-2</v>
      </c>
      <c r="F87" t="e">
        <f t="shared" si="6"/>
        <v>#N/A</v>
      </c>
      <c r="G87" t="e">
        <f t="shared" si="7"/>
        <v>#N/A</v>
      </c>
      <c r="H87" t="e">
        <f t="shared" si="8"/>
        <v>#N/A</v>
      </c>
      <c r="J87">
        <f t="shared" si="9"/>
        <v>-6.7189502487449808E-3</v>
      </c>
      <c r="K87">
        <f t="shared" si="10"/>
        <v>4.2847591382629245E-2</v>
      </c>
      <c r="L87">
        <f t="shared" si="11"/>
        <v>-1.1696039763191187E-2</v>
      </c>
    </row>
    <row r="88" spans="1:12" x14ac:dyDescent="0.3">
      <c r="A88" s="6">
        <v>42604</v>
      </c>
      <c r="B88" s="4">
        <v>2.8794901947944641E-2</v>
      </c>
      <c r="C88">
        <v>5.3718607008422015E-2</v>
      </c>
      <c r="D88">
        <v>-4.204823624349939E-2</v>
      </c>
      <c r="F88" t="e">
        <f t="shared" si="6"/>
        <v>#N/A</v>
      </c>
      <c r="G88" t="e">
        <f t="shared" si="7"/>
        <v>#N/A</v>
      </c>
      <c r="H88" t="e">
        <f t="shared" si="8"/>
        <v>#N/A</v>
      </c>
      <c r="J88">
        <f t="shared" si="9"/>
        <v>2.8794901947944641E-2</v>
      </c>
      <c r="K88">
        <f t="shared" si="10"/>
        <v>5.3718607008422015E-2</v>
      </c>
      <c r="L88">
        <f t="shared" si="11"/>
        <v>-4.204823624349939E-2</v>
      </c>
    </row>
    <row r="89" spans="1:12" x14ac:dyDescent="0.3">
      <c r="A89" s="6">
        <v>42611</v>
      </c>
      <c r="B89" s="4">
        <v>4.4831413296730328E-2</v>
      </c>
      <c r="C89">
        <v>-4.9313313540505603E-2</v>
      </c>
      <c r="D89">
        <v>-1.0277582758240408E-2</v>
      </c>
      <c r="F89" t="e">
        <f t="shared" si="6"/>
        <v>#N/A</v>
      </c>
      <c r="G89" t="e">
        <f t="shared" si="7"/>
        <v>#N/A</v>
      </c>
      <c r="H89" t="e">
        <f t="shared" si="8"/>
        <v>#N/A</v>
      </c>
      <c r="J89">
        <f t="shared" si="9"/>
        <v>4.4831413296730328E-2</v>
      </c>
      <c r="K89">
        <f t="shared" si="10"/>
        <v>-4.9313313540505603E-2</v>
      </c>
      <c r="L89">
        <f t="shared" si="11"/>
        <v>-1.0277582758240408E-2</v>
      </c>
    </row>
    <row r="90" spans="1:12" x14ac:dyDescent="0.3">
      <c r="A90" s="6">
        <v>42618</v>
      </c>
      <c r="B90" s="4">
        <v>-2.1097828964635926E-2</v>
      </c>
      <c r="C90">
        <v>0.11802720608855737</v>
      </c>
      <c r="D90">
        <v>-6.2176366108704501E-3</v>
      </c>
      <c r="F90" t="e">
        <f t="shared" si="6"/>
        <v>#N/A</v>
      </c>
      <c r="G90" t="str">
        <f t="shared" si="7"/>
        <v>Выброс сверху</v>
      </c>
      <c r="H90" t="e">
        <f t="shared" si="8"/>
        <v>#N/A</v>
      </c>
      <c r="J90">
        <f t="shared" si="9"/>
        <v>-2.1097828964635926E-2</v>
      </c>
      <c r="K90" t="str">
        <f t="shared" si="10"/>
        <v/>
      </c>
      <c r="L90">
        <f t="shared" si="11"/>
        <v>-6.2176366108704501E-3</v>
      </c>
    </row>
    <row r="91" spans="1:12" x14ac:dyDescent="0.3">
      <c r="A91" s="6">
        <v>42625</v>
      </c>
      <c r="B91" s="4">
        <v>-4.8044173832710493E-2</v>
      </c>
      <c r="C91">
        <v>-9.8440072813252649E-2</v>
      </c>
      <c r="D91">
        <v>-1.6771881613828213E-2</v>
      </c>
      <c r="F91" t="e">
        <f t="shared" si="6"/>
        <v>#N/A</v>
      </c>
      <c r="G91" t="str">
        <f t="shared" si="7"/>
        <v>Выброс  снизу</v>
      </c>
      <c r="H91" t="e">
        <f t="shared" si="8"/>
        <v>#N/A</v>
      </c>
      <c r="J91">
        <f t="shared" si="9"/>
        <v>-4.8044173832710493E-2</v>
      </c>
      <c r="K91" t="str">
        <f t="shared" si="10"/>
        <v/>
      </c>
      <c r="L91">
        <f t="shared" si="11"/>
        <v>-1.6771881613828213E-2</v>
      </c>
    </row>
    <row r="92" spans="1:12" x14ac:dyDescent="0.3">
      <c r="A92" s="6">
        <v>42632</v>
      </c>
      <c r="B92" s="4">
        <v>9.3885533180951691E-2</v>
      </c>
      <c r="C92">
        <v>4.2200354490376471E-2</v>
      </c>
      <c r="D92">
        <v>1.4690715410003592E-2</v>
      </c>
      <c r="F92" t="str">
        <f t="shared" si="6"/>
        <v>Выброс сверху</v>
      </c>
      <c r="G92" t="e">
        <f t="shared" si="7"/>
        <v>#N/A</v>
      </c>
      <c r="H92" t="e">
        <f t="shared" si="8"/>
        <v>#N/A</v>
      </c>
      <c r="J92" t="str">
        <f t="shared" si="9"/>
        <v/>
      </c>
      <c r="K92">
        <f t="shared" si="10"/>
        <v>4.2200354490376471E-2</v>
      </c>
      <c r="L92">
        <f t="shared" si="11"/>
        <v>1.4690715410003592E-2</v>
      </c>
    </row>
    <row r="93" spans="1:12" x14ac:dyDescent="0.3">
      <c r="A93" s="6">
        <v>42639</v>
      </c>
      <c r="B93" s="4">
        <v>0.17345685503370648</v>
      </c>
      <c r="C93">
        <v>-5.740151582242687E-2</v>
      </c>
      <c r="D93">
        <v>-3.6059049815702522E-2</v>
      </c>
      <c r="F93" t="str">
        <f t="shared" si="6"/>
        <v>Выброс сверху</v>
      </c>
      <c r="G93" t="e">
        <f t="shared" si="7"/>
        <v>#N/A</v>
      </c>
      <c r="H93" t="e">
        <f t="shared" si="8"/>
        <v>#N/A</v>
      </c>
      <c r="J93" t="str">
        <f t="shared" si="9"/>
        <v/>
      </c>
      <c r="K93">
        <f t="shared" si="10"/>
        <v>-5.740151582242687E-2</v>
      </c>
      <c r="L93">
        <f t="shared" si="11"/>
        <v>-3.6059049815702522E-2</v>
      </c>
    </row>
    <row r="94" spans="1:12" x14ac:dyDescent="0.3">
      <c r="A94" s="6">
        <v>42646</v>
      </c>
      <c r="B94" s="4">
        <v>-3.4305350967892482E-3</v>
      </c>
      <c r="C94">
        <v>2.1645866774692508E-2</v>
      </c>
      <c r="D94">
        <v>-2.6259714583555655E-2</v>
      </c>
      <c r="F94" t="e">
        <f t="shared" si="6"/>
        <v>#N/A</v>
      </c>
      <c r="G94" t="e">
        <f t="shared" si="7"/>
        <v>#N/A</v>
      </c>
      <c r="H94" t="e">
        <f t="shared" si="8"/>
        <v>#N/A</v>
      </c>
      <c r="J94">
        <f t="shared" si="9"/>
        <v>-3.4305350967892482E-3</v>
      </c>
      <c r="K94">
        <f t="shared" si="10"/>
        <v>2.1645866774692508E-2</v>
      </c>
      <c r="L94">
        <f t="shared" si="11"/>
        <v>-2.6259714583555655E-2</v>
      </c>
    </row>
    <row r="95" spans="1:12" x14ac:dyDescent="0.3">
      <c r="A95" s="6">
        <v>42653</v>
      </c>
      <c r="B95" s="4">
        <v>-3.4423441909727901E-3</v>
      </c>
      <c r="C95">
        <v>-8.720606208710048E-2</v>
      </c>
      <c r="D95">
        <v>-4.0729611500188626E-2</v>
      </c>
      <c r="F95" t="e">
        <f t="shared" si="6"/>
        <v>#N/A</v>
      </c>
      <c r="G95" t="str">
        <f t="shared" si="7"/>
        <v>Выброс  снизу</v>
      </c>
      <c r="H95" t="e">
        <f t="shared" si="8"/>
        <v>#N/A</v>
      </c>
      <c r="J95">
        <f t="shared" si="9"/>
        <v>-3.4423441909727901E-3</v>
      </c>
      <c r="K95" t="str">
        <f t="shared" si="10"/>
        <v/>
      </c>
      <c r="L95">
        <f t="shared" si="11"/>
        <v>-4.0729611500188626E-2</v>
      </c>
    </row>
    <row r="96" spans="1:12" x14ac:dyDescent="0.3">
      <c r="A96" s="6">
        <v>42660</v>
      </c>
      <c r="B96" s="4">
        <v>-1.388911216066715E-2</v>
      </c>
      <c r="C96">
        <v>2.7651531330510164E-2</v>
      </c>
      <c r="D96">
        <v>-2.3365548956211769E-2</v>
      </c>
      <c r="F96" t="e">
        <f t="shared" si="6"/>
        <v>#N/A</v>
      </c>
      <c r="G96" t="e">
        <f t="shared" si="7"/>
        <v>#N/A</v>
      </c>
      <c r="H96" t="e">
        <f t="shared" si="8"/>
        <v>#N/A</v>
      </c>
      <c r="J96">
        <f t="shared" si="9"/>
        <v>-1.388911216066715E-2</v>
      </c>
      <c r="K96">
        <f t="shared" si="10"/>
        <v>2.7651531330510164E-2</v>
      </c>
      <c r="L96">
        <f t="shared" si="11"/>
        <v>-2.3365548956211769E-2</v>
      </c>
    </row>
    <row r="97" spans="1:12" x14ac:dyDescent="0.3">
      <c r="A97" s="6">
        <v>42667</v>
      </c>
      <c r="B97" s="4">
        <v>-6.874315241960309E-2</v>
      </c>
      <c r="C97">
        <v>0.11980119981262058</v>
      </c>
      <c r="D97">
        <v>0.10960680653927746</v>
      </c>
      <c r="F97" t="e">
        <f t="shared" si="6"/>
        <v>#N/A</v>
      </c>
      <c r="G97" t="str">
        <f t="shared" si="7"/>
        <v>Выброс сверху</v>
      </c>
      <c r="H97" t="str">
        <f t="shared" si="8"/>
        <v>Выброс сверху</v>
      </c>
      <c r="J97">
        <f t="shared" si="9"/>
        <v>-6.874315241960309E-2</v>
      </c>
      <c r="K97" t="str">
        <f t="shared" si="10"/>
        <v/>
      </c>
      <c r="L97" t="str">
        <f t="shared" si="11"/>
        <v/>
      </c>
    </row>
    <row r="98" spans="1:12" x14ac:dyDescent="0.3">
      <c r="A98" s="6">
        <v>42674</v>
      </c>
      <c r="B98" s="4">
        <v>-2.6567027384721751E-2</v>
      </c>
      <c r="C98">
        <v>-3.2789822822990956E-2</v>
      </c>
      <c r="D98">
        <v>-3.0109801471370455E-2</v>
      </c>
      <c r="F98" t="e">
        <f t="shared" si="6"/>
        <v>#N/A</v>
      </c>
      <c r="G98" t="e">
        <f t="shared" si="7"/>
        <v>#N/A</v>
      </c>
      <c r="H98" t="e">
        <f t="shared" si="8"/>
        <v>#N/A</v>
      </c>
      <c r="J98">
        <f t="shared" si="9"/>
        <v>-2.6567027384721751E-2</v>
      </c>
      <c r="K98">
        <f t="shared" si="10"/>
        <v>-3.2789822822990956E-2</v>
      </c>
      <c r="L98">
        <f t="shared" si="11"/>
        <v>-3.0109801471370455E-2</v>
      </c>
    </row>
    <row r="99" spans="1:12" x14ac:dyDescent="0.3">
      <c r="A99" s="6">
        <v>42681</v>
      </c>
      <c r="B99" s="4">
        <v>1.3371736965889241E-2</v>
      </c>
      <c r="C99">
        <v>3.4803922194692097E-2</v>
      </c>
      <c r="D99">
        <v>4.0647306774156192E-2</v>
      </c>
      <c r="F99" t="e">
        <f t="shared" si="6"/>
        <v>#N/A</v>
      </c>
      <c r="G99" t="e">
        <f t="shared" si="7"/>
        <v>#N/A</v>
      </c>
      <c r="H99" t="e">
        <f t="shared" si="8"/>
        <v>#N/A</v>
      </c>
      <c r="J99">
        <f t="shared" si="9"/>
        <v>1.3371736965889241E-2</v>
      </c>
      <c r="K99">
        <f t="shared" si="10"/>
        <v>3.4803922194692097E-2</v>
      </c>
      <c r="L99">
        <f t="shared" si="11"/>
        <v>4.0647306774156192E-2</v>
      </c>
    </row>
    <row r="100" spans="1:12" x14ac:dyDescent="0.3">
      <c r="A100" s="6">
        <v>42688</v>
      </c>
      <c r="B100" s="4">
        <v>-2.1093783059799594E-2</v>
      </c>
      <c r="C100">
        <v>3.9452848411800447E-2</v>
      </c>
      <c r="D100">
        <v>4.7091607533850589E-2</v>
      </c>
      <c r="F100" t="e">
        <f t="shared" si="6"/>
        <v>#N/A</v>
      </c>
      <c r="G100" t="e">
        <f t="shared" si="7"/>
        <v>#N/A</v>
      </c>
      <c r="H100" t="e">
        <f t="shared" si="8"/>
        <v>#N/A</v>
      </c>
      <c r="J100">
        <f t="shared" si="9"/>
        <v>-2.1093783059799594E-2</v>
      </c>
      <c r="K100">
        <f t="shared" si="10"/>
        <v>3.9452848411800447E-2</v>
      </c>
      <c r="L100">
        <f t="shared" si="11"/>
        <v>4.7091607533850589E-2</v>
      </c>
    </row>
    <row r="101" spans="1:12" x14ac:dyDescent="0.3">
      <c r="A101" s="6">
        <v>42695</v>
      </c>
      <c r="B101" s="4">
        <v>3.6159981414443876E-2</v>
      </c>
      <c r="C101">
        <v>-2.3484445233069379E-2</v>
      </c>
      <c r="D101">
        <v>2.7615167032973172E-2</v>
      </c>
      <c r="F101" t="e">
        <f t="shared" si="6"/>
        <v>#N/A</v>
      </c>
      <c r="G101" t="e">
        <f t="shared" si="7"/>
        <v>#N/A</v>
      </c>
      <c r="H101" t="e">
        <f t="shared" si="8"/>
        <v>#N/A</v>
      </c>
      <c r="J101">
        <f t="shared" si="9"/>
        <v>3.6159981414443876E-2</v>
      </c>
      <c r="K101">
        <f t="shared" si="10"/>
        <v>-2.3484445233069379E-2</v>
      </c>
      <c r="L101">
        <f t="shared" si="11"/>
        <v>2.7615167032973172E-2</v>
      </c>
    </row>
    <row r="102" spans="1:12" x14ac:dyDescent="0.3">
      <c r="A102" s="6">
        <v>42702</v>
      </c>
      <c r="B102" s="4">
        <v>-3.6159981414443793E-2</v>
      </c>
      <c r="C102">
        <v>-7.9523281904950345E-3</v>
      </c>
      <c r="D102">
        <v>1.160554612030789E-2</v>
      </c>
      <c r="F102" t="e">
        <f t="shared" si="6"/>
        <v>#N/A</v>
      </c>
      <c r="G102" t="e">
        <f t="shared" si="7"/>
        <v>#N/A</v>
      </c>
      <c r="H102" t="e">
        <f t="shared" si="8"/>
        <v>#N/A</v>
      </c>
      <c r="J102">
        <f t="shared" si="9"/>
        <v>-3.6159981414443793E-2</v>
      </c>
      <c r="K102">
        <f t="shared" si="10"/>
        <v>-7.9523281904950345E-3</v>
      </c>
      <c r="L102">
        <f t="shared" si="11"/>
        <v>1.160554612030789E-2</v>
      </c>
    </row>
    <row r="103" spans="1:12" x14ac:dyDescent="0.3">
      <c r="A103" s="6">
        <v>42709</v>
      </c>
      <c r="B103" s="4">
        <v>4.1751794680221756E-2</v>
      </c>
      <c r="C103">
        <v>1.9940186068644495E-3</v>
      </c>
      <c r="D103">
        <v>1.7159620282826502E-2</v>
      </c>
      <c r="F103" t="e">
        <f t="shared" si="6"/>
        <v>#N/A</v>
      </c>
      <c r="G103" t="e">
        <f t="shared" si="7"/>
        <v>#N/A</v>
      </c>
      <c r="H103" t="e">
        <f t="shared" si="8"/>
        <v>#N/A</v>
      </c>
      <c r="J103">
        <f t="shared" si="9"/>
        <v>4.1751794680221756E-2</v>
      </c>
      <c r="K103">
        <f t="shared" si="10"/>
        <v>1.9940186068644495E-3</v>
      </c>
      <c r="L103">
        <f t="shared" si="11"/>
        <v>1.7159620282826502E-2</v>
      </c>
    </row>
    <row r="104" spans="1:12" x14ac:dyDescent="0.3">
      <c r="A104" s="6">
        <v>42716</v>
      </c>
      <c r="B104" s="4">
        <v>2.9306126585499487E-2</v>
      </c>
      <c r="C104">
        <v>-8.0000426670761519E-3</v>
      </c>
      <c r="D104">
        <v>9.2039671682165466E-2</v>
      </c>
      <c r="F104" t="e">
        <f t="shared" si="6"/>
        <v>#N/A</v>
      </c>
      <c r="G104" t="e">
        <f t="shared" si="7"/>
        <v>#N/A</v>
      </c>
      <c r="H104" t="str">
        <f t="shared" si="8"/>
        <v>Выброс сверху</v>
      </c>
      <c r="J104">
        <f t="shared" si="9"/>
        <v>2.9306126585499487E-2</v>
      </c>
      <c r="K104">
        <f t="shared" si="10"/>
        <v>-8.0000426670761519E-3</v>
      </c>
      <c r="L104" t="str">
        <f t="shared" si="11"/>
        <v/>
      </c>
    </row>
    <row r="105" spans="1:12" x14ac:dyDescent="0.3">
      <c r="A105" s="6">
        <v>42723</v>
      </c>
      <c r="B105" s="4">
        <v>-1.4545711002378751E-2</v>
      </c>
      <c r="C105">
        <v>-6.2131781107006276E-2</v>
      </c>
      <c r="D105">
        <v>1.3698844358161927E-2</v>
      </c>
      <c r="F105" t="e">
        <f t="shared" si="6"/>
        <v>#N/A</v>
      </c>
      <c r="G105" t="e">
        <f t="shared" si="7"/>
        <v>#N/A</v>
      </c>
      <c r="H105" t="e">
        <f t="shared" si="8"/>
        <v>#N/A</v>
      </c>
      <c r="J105">
        <f t="shared" si="9"/>
        <v>-1.4545711002378751E-2</v>
      </c>
      <c r="K105">
        <f t="shared" si="10"/>
        <v>-6.2131781107006276E-2</v>
      </c>
      <c r="L105">
        <f t="shared" si="11"/>
        <v>1.3698844358161927E-2</v>
      </c>
    </row>
    <row r="106" spans="1:12" x14ac:dyDescent="0.3">
      <c r="A106" s="6">
        <v>42730</v>
      </c>
      <c r="B106" s="4">
        <v>-2.0352228848898535E-2</v>
      </c>
      <c r="C106">
        <v>4.797583187687389E-2</v>
      </c>
      <c r="D106">
        <v>0.2272168767018457</v>
      </c>
      <c r="F106" t="e">
        <f t="shared" si="6"/>
        <v>#N/A</v>
      </c>
      <c r="G106" t="e">
        <f t="shared" si="7"/>
        <v>#N/A</v>
      </c>
      <c r="H106" t="str">
        <f t="shared" si="8"/>
        <v>Выброс сверху</v>
      </c>
      <c r="J106">
        <f t="shared" si="9"/>
        <v>-2.0352228848898535E-2</v>
      </c>
      <c r="K106">
        <f t="shared" si="10"/>
        <v>4.797583187687389E-2</v>
      </c>
      <c r="L106" t="str">
        <f t="shared" si="11"/>
        <v/>
      </c>
    </row>
    <row r="107" spans="1:12" x14ac:dyDescent="0.3">
      <c r="A107" s="6">
        <v>42737</v>
      </c>
      <c r="B107" s="4">
        <v>7.3840913799884722E-2</v>
      </c>
      <c r="C107">
        <v>-2.2658023892583989E-2</v>
      </c>
      <c r="D107">
        <v>-7.0154986667128869E-2</v>
      </c>
      <c r="F107" t="str">
        <f t="shared" si="6"/>
        <v>Выброс сверху</v>
      </c>
      <c r="G107" t="e">
        <f t="shared" si="7"/>
        <v>#N/A</v>
      </c>
      <c r="H107" t="e">
        <f t="shared" si="8"/>
        <v>#N/A</v>
      </c>
      <c r="J107" t="str">
        <f t="shared" si="9"/>
        <v/>
      </c>
      <c r="K107">
        <f t="shared" si="10"/>
        <v>-2.2658023892583989E-2</v>
      </c>
      <c r="L107">
        <f t="shared" si="11"/>
        <v>-7.0154986667128869E-2</v>
      </c>
    </row>
    <row r="108" spans="1:12" x14ac:dyDescent="0.3">
      <c r="A108" s="6">
        <v>42744</v>
      </c>
      <c r="B108" s="4">
        <v>8.3242710404207304E-2</v>
      </c>
      <c r="C108">
        <v>-3.1748698314580187E-2</v>
      </c>
      <c r="D108">
        <v>-1.1696039763191298E-2</v>
      </c>
      <c r="F108" t="str">
        <f t="shared" si="6"/>
        <v>Выброс сверху</v>
      </c>
      <c r="G108" t="e">
        <f t="shared" si="7"/>
        <v>#N/A</v>
      </c>
      <c r="H108" t="e">
        <f t="shared" si="8"/>
        <v>#N/A</v>
      </c>
      <c r="J108" t="str">
        <f t="shared" si="9"/>
        <v/>
      </c>
      <c r="K108">
        <f t="shared" si="10"/>
        <v>-3.1748698314580187E-2</v>
      </c>
      <c r="L108">
        <f t="shared" si="11"/>
        <v>-1.1696039763191298E-2</v>
      </c>
    </row>
    <row r="109" spans="1:12" x14ac:dyDescent="0.3">
      <c r="A109" s="6">
        <v>42751</v>
      </c>
      <c r="B109" s="4">
        <v>-4.9109704034748722E-2</v>
      </c>
      <c r="C109">
        <v>-2.1528533611012007E-3</v>
      </c>
      <c r="D109">
        <v>4.0351295523567449E-2</v>
      </c>
      <c r="F109" t="e">
        <f t="shared" si="6"/>
        <v>#N/A</v>
      </c>
      <c r="G109" t="e">
        <f t="shared" si="7"/>
        <v>#N/A</v>
      </c>
      <c r="H109" t="e">
        <f t="shared" si="8"/>
        <v>#N/A</v>
      </c>
      <c r="J109">
        <f t="shared" si="9"/>
        <v>-4.9109704034748722E-2</v>
      </c>
      <c r="K109">
        <f t="shared" si="10"/>
        <v>-2.1528533611012007E-3</v>
      </c>
      <c r="L109">
        <f t="shared" si="11"/>
        <v>4.0351295523567449E-2</v>
      </c>
    </row>
    <row r="110" spans="1:12" x14ac:dyDescent="0.3">
      <c r="A110" s="6">
        <v>42758</v>
      </c>
      <c r="B110" s="4">
        <v>5.2299499402848844E-2</v>
      </c>
      <c r="C110">
        <v>2.1528533611010927E-3</v>
      </c>
      <c r="D110">
        <v>-2.1414094503816473E-2</v>
      </c>
      <c r="F110" t="e">
        <f t="shared" si="6"/>
        <v>#N/A</v>
      </c>
      <c r="G110" t="e">
        <f t="shared" si="7"/>
        <v>#N/A</v>
      </c>
      <c r="H110" t="e">
        <f t="shared" si="8"/>
        <v>#N/A</v>
      </c>
      <c r="J110">
        <f t="shared" si="9"/>
        <v>5.2299499402848844E-2</v>
      </c>
      <c r="K110">
        <f t="shared" si="10"/>
        <v>2.1528533611010927E-3</v>
      </c>
      <c r="L110">
        <f t="shared" si="11"/>
        <v>-2.1414094503816473E-2</v>
      </c>
    </row>
    <row r="111" spans="1:12" x14ac:dyDescent="0.3">
      <c r="A111" s="6">
        <v>42765</v>
      </c>
      <c r="B111" s="4">
        <v>-7.9936476807455862E-3</v>
      </c>
      <c r="C111">
        <v>8.5653628589230004E-3</v>
      </c>
      <c r="D111">
        <v>-4.3384015985982417E-3</v>
      </c>
      <c r="F111" t="e">
        <f t="shared" si="6"/>
        <v>#N/A</v>
      </c>
      <c r="G111" t="e">
        <f t="shared" si="7"/>
        <v>#N/A</v>
      </c>
      <c r="H111" t="e">
        <f t="shared" si="8"/>
        <v>#N/A</v>
      </c>
      <c r="J111">
        <f t="shared" si="9"/>
        <v>-7.9936476807455862E-3</v>
      </c>
      <c r="K111">
        <f t="shared" si="10"/>
        <v>8.5653628589230004E-3</v>
      </c>
      <c r="L111">
        <f t="shared" si="11"/>
        <v>-4.3384015985982417E-3</v>
      </c>
    </row>
    <row r="112" spans="1:12" x14ac:dyDescent="0.3">
      <c r="A112" s="6">
        <v>42772</v>
      </c>
      <c r="B112" s="4">
        <v>-2.7666532718138712E-2</v>
      </c>
      <c r="C112">
        <v>-3.4710642963245428E-2</v>
      </c>
      <c r="D112">
        <v>-2.049852154834093E-2</v>
      </c>
      <c r="F112" t="e">
        <f t="shared" si="6"/>
        <v>#N/A</v>
      </c>
      <c r="G112" t="e">
        <f t="shared" si="7"/>
        <v>#N/A</v>
      </c>
      <c r="H112" t="e">
        <f t="shared" si="8"/>
        <v>#N/A</v>
      </c>
      <c r="J112">
        <f t="shared" si="9"/>
        <v>-2.7666532718138712E-2</v>
      </c>
      <c r="K112">
        <f t="shared" si="10"/>
        <v>-3.4710642963245428E-2</v>
      </c>
      <c r="L112">
        <f t="shared" si="11"/>
        <v>-2.049852154834093E-2</v>
      </c>
    </row>
    <row r="113" spans="1:12" x14ac:dyDescent="0.3">
      <c r="A113" s="6">
        <v>42779</v>
      </c>
      <c r="B113" s="4">
        <v>1.1484949866897031E-2</v>
      </c>
      <c r="C113">
        <v>-3.5958930387443938E-2</v>
      </c>
      <c r="D113">
        <v>1.9048194970694411E-2</v>
      </c>
      <c r="F113" t="e">
        <f t="shared" si="6"/>
        <v>#N/A</v>
      </c>
      <c r="G113" t="e">
        <f t="shared" si="7"/>
        <v>#N/A</v>
      </c>
      <c r="H113" t="e">
        <f t="shared" si="8"/>
        <v>#N/A</v>
      </c>
      <c r="J113">
        <f t="shared" si="9"/>
        <v>1.1484949866897031E-2</v>
      </c>
      <c r="K113">
        <f t="shared" si="10"/>
        <v>-3.5958930387443938E-2</v>
      </c>
      <c r="L113">
        <f t="shared" si="11"/>
        <v>1.9048194970694411E-2</v>
      </c>
    </row>
    <row r="114" spans="1:12" x14ac:dyDescent="0.3">
      <c r="A114" s="6">
        <v>42786</v>
      </c>
      <c r="B114" s="4">
        <v>-1.3136477905369964E-2</v>
      </c>
      <c r="C114">
        <v>-1.6147986407982103E-2</v>
      </c>
      <c r="D114">
        <v>-3.9975715076650431E-2</v>
      </c>
      <c r="F114" t="e">
        <f t="shared" si="6"/>
        <v>#N/A</v>
      </c>
      <c r="G114" t="e">
        <f t="shared" si="7"/>
        <v>#N/A</v>
      </c>
      <c r="H114" t="e">
        <f t="shared" si="8"/>
        <v>#N/A</v>
      </c>
      <c r="J114">
        <f t="shared" si="9"/>
        <v>-1.3136477905369964E-2</v>
      </c>
      <c r="K114">
        <f t="shared" si="10"/>
        <v>-1.6147986407982103E-2</v>
      </c>
      <c r="L114">
        <f t="shared" si="11"/>
        <v>-3.9975715076650431E-2</v>
      </c>
    </row>
    <row r="115" spans="1:12" x14ac:dyDescent="0.3">
      <c r="A115" s="6">
        <v>42793</v>
      </c>
      <c r="B115" s="4">
        <v>-1.3311344638239421E-2</v>
      </c>
      <c r="C115">
        <v>-4.5191994191373423E-2</v>
      </c>
      <c r="D115">
        <v>-1.8293193047325487E-2</v>
      </c>
      <c r="F115" t="e">
        <f t="shared" si="6"/>
        <v>#N/A</v>
      </c>
      <c r="G115" t="e">
        <f t="shared" si="7"/>
        <v>#N/A</v>
      </c>
      <c r="H115" t="e">
        <f t="shared" si="8"/>
        <v>#N/A</v>
      </c>
      <c r="J115">
        <f t="shared" si="9"/>
        <v>-1.3311344638239421E-2</v>
      </c>
      <c r="K115">
        <f t="shared" si="10"/>
        <v>-4.5191994191373423E-2</v>
      </c>
      <c r="L115">
        <f t="shared" si="11"/>
        <v>-1.8293193047325487E-2</v>
      </c>
    </row>
    <row r="116" spans="1:12" x14ac:dyDescent="0.3">
      <c r="A116" s="6">
        <v>42800</v>
      </c>
      <c r="B116" s="4">
        <v>1.3311344638239287E-2</v>
      </c>
      <c r="C116">
        <v>-3.9707449595112805E-2</v>
      </c>
      <c r="D116">
        <v>-3.7621991789584176E-2</v>
      </c>
      <c r="F116" t="e">
        <f t="shared" si="6"/>
        <v>#N/A</v>
      </c>
      <c r="G116" t="e">
        <f t="shared" si="7"/>
        <v>#N/A</v>
      </c>
      <c r="H116" t="e">
        <f t="shared" si="8"/>
        <v>#N/A</v>
      </c>
      <c r="J116">
        <f t="shared" si="9"/>
        <v>1.3311344638239287E-2</v>
      </c>
      <c r="K116">
        <f t="shared" si="10"/>
        <v>-3.9707449595112805E-2</v>
      </c>
      <c r="L116">
        <f t="shared" si="11"/>
        <v>-3.7621991789584176E-2</v>
      </c>
    </row>
    <row r="117" spans="1:12" x14ac:dyDescent="0.3">
      <c r="A117" s="6">
        <v>42807</v>
      </c>
      <c r="B117" s="4">
        <v>1.6515280384729392E-3</v>
      </c>
      <c r="C117">
        <v>-1.2739025777429826E-2</v>
      </c>
      <c r="D117">
        <v>1.5961695328221347E-3</v>
      </c>
      <c r="F117" t="e">
        <f t="shared" si="6"/>
        <v>#N/A</v>
      </c>
      <c r="G117" t="e">
        <f t="shared" si="7"/>
        <v>#N/A</v>
      </c>
      <c r="H117" t="e">
        <f t="shared" si="8"/>
        <v>#N/A</v>
      </c>
      <c r="J117">
        <f t="shared" si="9"/>
        <v>1.6515280384729392E-3</v>
      </c>
      <c r="K117">
        <f t="shared" si="10"/>
        <v>-1.2739025777429826E-2</v>
      </c>
      <c r="L117">
        <f t="shared" si="11"/>
        <v>1.5961695328221347E-3</v>
      </c>
    </row>
    <row r="118" spans="1:12" x14ac:dyDescent="0.3">
      <c r="A118" s="6">
        <v>42814</v>
      </c>
      <c r="B118" s="4">
        <v>-2.6757449169549304E-2</v>
      </c>
      <c r="C118">
        <v>-7.7220460939102778E-3</v>
      </c>
      <c r="D118">
        <v>-4.0689095324099679E-2</v>
      </c>
      <c r="F118" t="e">
        <f t="shared" si="6"/>
        <v>#N/A</v>
      </c>
      <c r="G118" t="e">
        <f t="shared" si="7"/>
        <v>#N/A</v>
      </c>
      <c r="H118" t="e">
        <f t="shared" si="8"/>
        <v>#N/A</v>
      </c>
      <c r="J118">
        <f t="shared" si="9"/>
        <v>-2.6757449169549304E-2</v>
      </c>
      <c r="K118">
        <f t="shared" si="10"/>
        <v>-7.7220460939102778E-3</v>
      </c>
      <c r="L118">
        <f t="shared" si="11"/>
        <v>-4.0689095324099679E-2</v>
      </c>
    </row>
    <row r="119" spans="1:12" x14ac:dyDescent="0.3">
      <c r="A119" s="6">
        <v>42821</v>
      </c>
      <c r="B119" s="4">
        <v>-1.8820059326769931E-2</v>
      </c>
      <c r="C119">
        <v>-5.0341754860850817E-2</v>
      </c>
      <c r="D119">
        <v>7.8252196899748133E-2</v>
      </c>
      <c r="F119" t="e">
        <f t="shared" si="6"/>
        <v>#N/A</v>
      </c>
      <c r="G119" t="e">
        <f t="shared" si="7"/>
        <v>#N/A</v>
      </c>
      <c r="H119" t="str">
        <f t="shared" si="8"/>
        <v>Выброс сверху</v>
      </c>
      <c r="J119">
        <f t="shared" si="9"/>
        <v>-1.8820059326769931E-2</v>
      </c>
      <c r="K119">
        <f t="shared" si="10"/>
        <v>-5.0341754860850817E-2</v>
      </c>
      <c r="L119" t="str">
        <f t="shared" si="11"/>
        <v/>
      </c>
    </row>
    <row r="120" spans="1:12" x14ac:dyDescent="0.3">
      <c r="A120" s="6">
        <v>42828</v>
      </c>
      <c r="B120" s="4">
        <v>1.5424470325631731E-2</v>
      </c>
      <c r="C120">
        <v>-8.1855845864395177E-3</v>
      </c>
      <c r="D120">
        <v>-1.5372793188864781E-3</v>
      </c>
      <c r="F120" t="e">
        <f t="shared" si="6"/>
        <v>#N/A</v>
      </c>
      <c r="G120" t="e">
        <f t="shared" si="7"/>
        <v>#N/A</v>
      </c>
      <c r="H120" t="e">
        <f t="shared" si="8"/>
        <v>#N/A</v>
      </c>
      <c r="J120">
        <f t="shared" si="9"/>
        <v>1.5424470325631731E-2</v>
      </c>
      <c r="K120">
        <f t="shared" si="10"/>
        <v>-8.1855845864395177E-3</v>
      </c>
      <c r="L120">
        <f t="shared" si="11"/>
        <v>-1.5372793188864781E-3</v>
      </c>
    </row>
    <row r="121" spans="1:12" x14ac:dyDescent="0.3">
      <c r="A121" s="6">
        <v>42835</v>
      </c>
      <c r="B121" s="4">
        <v>-1.7021280705304183E-3</v>
      </c>
      <c r="C121">
        <v>-0.11915383779016198</v>
      </c>
      <c r="D121">
        <v>-1.5504186535965199E-2</v>
      </c>
      <c r="F121" t="e">
        <f t="shared" si="6"/>
        <v>#N/A</v>
      </c>
      <c r="G121" t="str">
        <f t="shared" si="7"/>
        <v>Выброс  снизу</v>
      </c>
      <c r="H121" t="e">
        <f t="shared" si="8"/>
        <v>#N/A</v>
      </c>
      <c r="J121">
        <f t="shared" si="9"/>
        <v>-1.7021280705304183E-3</v>
      </c>
      <c r="K121" t="str">
        <f t="shared" si="10"/>
        <v/>
      </c>
      <c r="L121">
        <f t="shared" si="11"/>
        <v>-1.5504186535965199E-2</v>
      </c>
    </row>
    <row r="122" spans="1:12" x14ac:dyDescent="0.3">
      <c r="A122" s="6">
        <v>42842</v>
      </c>
      <c r="B122" s="4">
        <v>-2.4139103113356902E-2</v>
      </c>
      <c r="C122">
        <v>-0.14595391262307997</v>
      </c>
      <c r="D122">
        <v>-2.6921657566264443E-2</v>
      </c>
      <c r="F122" t="e">
        <f t="shared" si="6"/>
        <v>#N/A</v>
      </c>
      <c r="G122" t="str">
        <f t="shared" si="7"/>
        <v>Выброс  снизу</v>
      </c>
      <c r="H122" t="e">
        <f t="shared" si="8"/>
        <v>#N/A</v>
      </c>
      <c r="J122">
        <f t="shared" si="9"/>
        <v>-2.4139103113356902E-2</v>
      </c>
      <c r="K122" t="str">
        <f t="shared" si="10"/>
        <v/>
      </c>
      <c r="L122">
        <f t="shared" si="11"/>
        <v>-2.6921657566264443E-2</v>
      </c>
    </row>
    <row r="123" spans="1:12" x14ac:dyDescent="0.3">
      <c r="A123" s="6">
        <v>42849</v>
      </c>
      <c r="B123" s="4">
        <v>3.4843240826108427E-3</v>
      </c>
      <c r="C123">
        <v>2.8170876966696439E-2</v>
      </c>
      <c r="D123">
        <v>-1.1299555253933505E-2</v>
      </c>
      <c r="F123" t="e">
        <f t="shared" si="6"/>
        <v>#N/A</v>
      </c>
      <c r="G123" t="e">
        <f t="shared" si="7"/>
        <v>#N/A</v>
      </c>
      <c r="H123" t="e">
        <f t="shared" si="8"/>
        <v>#N/A</v>
      </c>
      <c r="J123">
        <f t="shared" si="9"/>
        <v>3.4843240826108427E-3</v>
      </c>
      <c r="K123">
        <f t="shared" si="10"/>
        <v>2.8170876966696439E-2</v>
      </c>
      <c r="L123">
        <f t="shared" si="11"/>
        <v>-1.1299555253933505E-2</v>
      </c>
    </row>
    <row r="124" spans="1:12" x14ac:dyDescent="0.3">
      <c r="A124" s="6">
        <v>42856</v>
      </c>
      <c r="B124" s="4">
        <v>-3.720535405006662E-2</v>
      </c>
      <c r="C124">
        <v>-4.9832373747875643E-2</v>
      </c>
      <c r="D124">
        <v>3.2414939241710229E-3</v>
      </c>
      <c r="F124" t="e">
        <f t="shared" si="6"/>
        <v>#N/A</v>
      </c>
      <c r="G124" t="e">
        <f t="shared" si="7"/>
        <v>#N/A</v>
      </c>
      <c r="H124" t="e">
        <f t="shared" si="8"/>
        <v>#N/A</v>
      </c>
      <c r="J124">
        <f t="shared" si="9"/>
        <v>-3.720535405006662E-2</v>
      </c>
      <c r="K124">
        <f t="shared" si="10"/>
        <v>-4.9832373747875643E-2</v>
      </c>
      <c r="L124">
        <f t="shared" si="11"/>
        <v>3.2414939241710229E-3</v>
      </c>
    </row>
    <row r="125" spans="1:12" x14ac:dyDescent="0.3">
      <c r="A125" s="6">
        <v>42863</v>
      </c>
      <c r="B125" s="4">
        <v>-1.2715884325302561E-2</v>
      </c>
      <c r="C125">
        <v>-7.3260400920728977E-3</v>
      </c>
      <c r="D125">
        <v>-1.3029500290333684E-2</v>
      </c>
      <c r="F125" t="e">
        <f t="shared" si="6"/>
        <v>#N/A</v>
      </c>
      <c r="G125" t="e">
        <f t="shared" si="7"/>
        <v>#N/A</v>
      </c>
      <c r="H125" t="e">
        <f t="shared" si="8"/>
        <v>#N/A</v>
      </c>
      <c r="J125">
        <f t="shared" si="9"/>
        <v>-1.2715884325302561E-2</v>
      </c>
      <c r="K125">
        <f t="shared" si="10"/>
        <v>-7.3260400920728977E-3</v>
      </c>
      <c r="L125">
        <f t="shared" si="11"/>
        <v>-1.3029500290333684E-2</v>
      </c>
    </row>
    <row r="126" spans="1:12" x14ac:dyDescent="0.3">
      <c r="A126" s="6">
        <v>42870</v>
      </c>
      <c r="B126" s="4">
        <v>-3.9147589684271344E-2</v>
      </c>
      <c r="C126">
        <v>1.8215439891341119E-2</v>
      </c>
      <c r="D126">
        <v>0</v>
      </c>
      <c r="F126" t="e">
        <f t="shared" si="6"/>
        <v>#N/A</v>
      </c>
      <c r="G126" t="e">
        <f t="shared" si="7"/>
        <v>#N/A</v>
      </c>
      <c r="H126" t="e">
        <f t="shared" si="8"/>
        <v>#N/A</v>
      </c>
      <c r="J126">
        <f t="shared" si="9"/>
        <v>-3.9147589684271344E-2</v>
      </c>
      <c r="K126">
        <f t="shared" si="10"/>
        <v>1.8215439891341119E-2</v>
      </c>
      <c r="L126">
        <f t="shared" si="11"/>
        <v>0</v>
      </c>
    </row>
    <row r="127" spans="1:12" x14ac:dyDescent="0.3">
      <c r="A127" s="6">
        <v>42877</v>
      </c>
      <c r="B127" s="4">
        <v>-2.5025367566940373E-2</v>
      </c>
      <c r="C127">
        <v>-4.8068403041022334E-2</v>
      </c>
      <c r="D127">
        <v>3.2733253449691085E-3</v>
      </c>
      <c r="F127" t="e">
        <f t="shared" si="6"/>
        <v>#N/A</v>
      </c>
      <c r="G127" t="e">
        <f t="shared" si="7"/>
        <v>#N/A</v>
      </c>
      <c r="H127" t="e">
        <f t="shared" si="8"/>
        <v>#N/A</v>
      </c>
      <c r="J127">
        <f t="shared" si="9"/>
        <v>-2.5025367566940373E-2</v>
      </c>
      <c r="K127">
        <f t="shared" si="10"/>
        <v>-4.8068403041022334E-2</v>
      </c>
      <c r="L127">
        <f t="shared" si="11"/>
        <v>3.2733253449691085E-3</v>
      </c>
    </row>
    <row r="128" spans="1:12" x14ac:dyDescent="0.3">
      <c r="A128" s="6">
        <v>42884</v>
      </c>
      <c r="B128" s="4">
        <v>7.1458963982145046E-2</v>
      </c>
      <c r="C128">
        <v>0</v>
      </c>
      <c r="D128">
        <v>-1.9802627296179643E-2</v>
      </c>
      <c r="F128" t="str">
        <f t="shared" si="6"/>
        <v>Выброс сверху</v>
      </c>
      <c r="G128" t="e">
        <f t="shared" si="7"/>
        <v>#N/A</v>
      </c>
      <c r="H128" t="e">
        <f t="shared" si="8"/>
        <v>#N/A</v>
      </c>
      <c r="J128" t="str">
        <f t="shared" si="9"/>
        <v/>
      </c>
      <c r="K128">
        <f t="shared" si="10"/>
        <v>0</v>
      </c>
      <c r="L128">
        <f t="shared" si="11"/>
        <v>-1.9802627296179643E-2</v>
      </c>
    </row>
    <row r="129" spans="1:12" x14ac:dyDescent="0.3">
      <c r="A129" s="6">
        <v>42891</v>
      </c>
      <c r="B129" s="4">
        <v>-9.1158334080094928E-3</v>
      </c>
      <c r="C129">
        <v>-1.5267472130788421E-2</v>
      </c>
      <c r="D129">
        <v>-6.688988150796652E-3</v>
      </c>
      <c r="F129" t="e">
        <f t="shared" si="6"/>
        <v>#N/A</v>
      </c>
      <c r="G129" t="e">
        <f t="shared" si="7"/>
        <v>#N/A</v>
      </c>
      <c r="H129" t="e">
        <f t="shared" si="8"/>
        <v>#N/A</v>
      </c>
      <c r="J129">
        <f t="shared" si="9"/>
        <v>-9.1158334080094928E-3</v>
      </c>
      <c r="K129">
        <f t="shared" si="10"/>
        <v>-1.5267472130788421E-2</v>
      </c>
      <c r="L129">
        <f t="shared" si="11"/>
        <v>-6.688988150796652E-3</v>
      </c>
    </row>
    <row r="130" spans="1:12" x14ac:dyDescent="0.3">
      <c r="A130" s="6">
        <v>42898</v>
      </c>
      <c r="B130" s="4">
        <v>7.2993024816115351E-3</v>
      </c>
      <c r="C130">
        <v>-1.5504186535965312E-2</v>
      </c>
      <c r="D130">
        <v>-2.0339684237122787E-2</v>
      </c>
      <c r="F130" t="e">
        <f t="shared" si="6"/>
        <v>#N/A</v>
      </c>
      <c r="G130" t="e">
        <f t="shared" si="7"/>
        <v>#N/A</v>
      </c>
      <c r="H130" t="e">
        <f t="shared" si="8"/>
        <v>#N/A</v>
      </c>
      <c r="J130">
        <f t="shared" si="9"/>
        <v>7.2993024816115351E-3</v>
      </c>
      <c r="K130">
        <f t="shared" si="10"/>
        <v>-1.5504186535965312E-2</v>
      </c>
      <c r="L130">
        <f t="shared" si="11"/>
        <v>-2.0339684237122787E-2</v>
      </c>
    </row>
    <row r="131" spans="1:12" x14ac:dyDescent="0.3">
      <c r="A131" s="6">
        <v>42905</v>
      </c>
      <c r="B131" s="4">
        <v>6.5106541601579943E-2</v>
      </c>
      <c r="C131">
        <v>3.8986404156573229E-3</v>
      </c>
      <c r="D131">
        <v>3.4188067487854611E-3</v>
      </c>
      <c r="F131" t="e">
        <f t="shared" si="6"/>
        <v>#N/A</v>
      </c>
      <c r="G131" t="e">
        <f t="shared" si="7"/>
        <v>#N/A</v>
      </c>
      <c r="H131" t="e">
        <f t="shared" si="8"/>
        <v>#N/A</v>
      </c>
      <c r="J131">
        <f t="shared" si="9"/>
        <v>6.5106541601579943E-2</v>
      </c>
      <c r="K131">
        <f t="shared" si="10"/>
        <v>3.8986404156573229E-3</v>
      </c>
      <c r="L131">
        <f t="shared" si="11"/>
        <v>3.4188067487854611E-3</v>
      </c>
    </row>
    <row r="132" spans="1:12" x14ac:dyDescent="0.3">
      <c r="A132" s="6">
        <v>42912</v>
      </c>
      <c r="B132" s="4">
        <v>0</v>
      </c>
      <c r="C132">
        <v>-2.7615167032973266E-2</v>
      </c>
      <c r="D132">
        <v>7.2400029808565761E-2</v>
      </c>
      <c r="F132" t="e">
        <f t="shared" ref="F132:F195" si="12">_xlfn.IFS(B132&lt;O$5,"Выброс  снизу",B132&gt;O$6,"Выброс сверху")</f>
        <v>#N/A</v>
      </c>
      <c r="G132" t="e">
        <f t="shared" ref="G132:G195" si="13">_xlfn.IFS(C132&lt;P$5,"Выброс  снизу",C132&gt;P$6,"Выброс сверху")</f>
        <v>#N/A</v>
      </c>
      <c r="H132" t="str">
        <f t="shared" ref="H132:H195" si="14">_xlfn.IFS(D132&lt;Q$5,"Выброс  снизу",D132&gt;Q$6,"Выброс сверху")</f>
        <v>Выброс сверху</v>
      </c>
      <c r="J132">
        <f t="shared" ref="J132:J195" si="15">_xlfn.IFS(B132&lt;O$5,"",B132&gt;O$6,"",B132&gt;O$5,B132,B132&lt;$O134,B132)</f>
        <v>0</v>
      </c>
      <c r="K132">
        <f t="shared" ref="K132:K195" si="16">_xlfn.IFS(C132&lt;P$5,"",C132&gt;P$6,"",C132&gt;P$5,C132,C132&lt;$O134,C132)</f>
        <v>-2.7615167032973266E-2</v>
      </c>
      <c r="L132" t="str">
        <f t="shared" ref="L132:L195" si="17">_xlfn.IFS(D132&lt;Q$5,"",D132&gt;Q$6,"",D132&gt;Q$5,D132,D132&lt;$O134,D132)</f>
        <v/>
      </c>
    </row>
    <row r="133" spans="1:12" x14ac:dyDescent="0.3">
      <c r="A133" s="6">
        <v>42919</v>
      </c>
      <c r="B133" s="4">
        <v>-6.5106541601579901E-2</v>
      </c>
      <c r="C133">
        <v>0.10975086395911929</v>
      </c>
      <c r="D133">
        <v>-5.2129065434946678E-2</v>
      </c>
      <c r="F133" t="e">
        <f t="shared" si="12"/>
        <v>#N/A</v>
      </c>
      <c r="G133" t="str">
        <f t="shared" si="13"/>
        <v>Выброс сверху</v>
      </c>
      <c r="H133" t="e">
        <f t="shared" si="14"/>
        <v>#N/A</v>
      </c>
      <c r="J133">
        <f t="shared" si="15"/>
        <v>-6.5106541601579901E-2</v>
      </c>
      <c r="K133" t="str">
        <f t="shared" si="16"/>
        <v/>
      </c>
      <c r="L133">
        <f t="shared" si="17"/>
        <v>-5.2129065434946678E-2</v>
      </c>
    </row>
    <row r="134" spans="1:12" x14ac:dyDescent="0.3">
      <c r="A134" s="6">
        <v>42926</v>
      </c>
      <c r="B134" s="4">
        <v>-1.0969031370573933E-2</v>
      </c>
      <c r="C134">
        <v>8.909999478604598E-2</v>
      </c>
      <c r="D134">
        <v>4.2559614418795903E-2</v>
      </c>
      <c r="F134" t="e">
        <f t="shared" si="12"/>
        <v>#N/A</v>
      </c>
      <c r="G134" t="str">
        <f t="shared" si="13"/>
        <v>Выброс сверху</v>
      </c>
      <c r="H134" t="e">
        <f t="shared" si="14"/>
        <v>#N/A</v>
      </c>
      <c r="J134">
        <f t="shared" si="15"/>
        <v>-1.0969031370573933E-2</v>
      </c>
      <c r="K134" t="str">
        <f t="shared" si="16"/>
        <v/>
      </c>
      <c r="L134">
        <f t="shared" si="17"/>
        <v>4.2559614418795903E-2</v>
      </c>
    </row>
    <row r="135" spans="1:12" x14ac:dyDescent="0.3">
      <c r="A135" s="6">
        <v>42933</v>
      </c>
      <c r="B135" s="4">
        <v>4.3172171865208782E-2</v>
      </c>
      <c r="C135">
        <v>-3.3336420267591718E-2</v>
      </c>
      <c r="D135">
        <v>4.08219945202552E-2</v>
      </c>
      <c r="F135" t="e">
        <f t="shared" si="12"/>
        <v>#N/A</v>
      </c>
      <c r="G135" t="e">
        <f t="shared" si="13"/>
        <v>#N/A</v>
      </c>
      <c r="H135" t="e">
        <f t="shared" si="14"/>
        <v>#N/A</v>
      </c>
      <c r="J135">
        <f t="shared" si="15"/>
        <v>4.3172171865208782E-2</v>
      </c>
      <c r="K135">
        <f t="shared" si="16"/>
        <v>-3.3336420267591718E-2</v>
      </c>
      <c r="L135">
        <f t="shared" si="17"/>
        <v>4.08219945202552E-2</v>
      </c>
    </row>
    <row r="136" spans="1:12" x14ac:dyDescent="0.3">
      <c r="A136" s="6">
        <v>42940</v>
      </c>
      <c r="B136" s="4">
        <v>-4.3172171865208782E-2</v>
      </c>
      <c r="C136">
        <v>-6.8027473227525231E-3</v>
      </c>
      <c r="D136">
        <v>0.12425775583919357</v>
      </c>
      <c r="F136" t="e">
        <f t="shared" si="12"/>
        <v>#N/A</v>
      </c>
      <c r="G136" t="e">
        <f t="shared" si="13"/>
        <v>#N/A</v>
      </c>
      <c r="H136" t="str">
        <f t="shared" si="14"/>
        <v>Выброс сверху</v>
      </c>
      <c r="J136">
        <f t="shared" si="15"/>
        <v>-4.3172171865208782E-2</v>
      </c>
      <c r="K136">
        <f t="shared" si="16"/>
        <v>-6.8027473227525231E-3</v>
      </c>
      <c r="L136" t="str">
        <f t="shared" si="17"/>
        <v/>
      </c>
    </row>
    <row r="137" spans="1:12" x14ac:dyDescent="0.3">
      <c r="A137" s="6">
        <v>42947</v>
      </c>
      <c r="B137" s="4">
        <v>-3.3648034118232757E-2</v>
      </c>
      <c r="C137">
        <v>4.3412492935313463E-2</v>
      </c>
      <c r="D137">
        <v>2.4162249279079777E-2</v>
      </c>
      <c r="F137" t="e">
        <f t="shared" si="12"/>
        <v>#N/A</v>
      </c>
      <c r="G137" t="e">
        <f t="shared" si="13"/>
        <v>#N/A</v>
      </c>
      <c r="H137" t="e">
        <f t="shared" si="14"/>
        <v>#N/A</v>
      </c>
      <c r="J137">
        <f t="shared" si="15"/>
        <v>-3.3648034118232757E-2</v>
      </c>
      <c r="K137">
        <f t="shared" si="16"/>
        <v>4.3412492935313463E-2</v>
      </c>
      <c r="L137">
        <f t="shared" si="17"/>
        <v>2.4162249279079777E-2</v>
      </c>
    </row>
    <row r="138" spans="1:12" x14ac:dyDescent="0.3">
      <c r="A138" s="6">
        <v>42954</v>
      </c>
      <c r="B138" s="4">
        <v>0</v>
      </c>
      <c r="C138">
        <v>6.5146810211936723E-3</v>
      </c>
      <c r="D138">
        <v>1.3175421158564547E-2</v>
      </c>
      <c r="F138" t="e">
        <f t="shared" si="12"/>
        <v>#N/A</v>
      </c>
      <c r="G138" t="e">
        <f t="shared" si="13"/>
        <v>#N/A</v>
      </c>
      <c r="H138" t="e">
        <f t="shared" si="14"/>
        <v>#N/A</v>
      </c>
      <c r="J138">
        <f t="shared" si="15"/>
        <v>0</v>
      </c>
      <c r="K138">
        <f t="shared" si="16"/>
        <v>6.5146810211936723E-3</v>
      </c>
      <c r="L138">
        <f t="shared" si="17"/>
        <v>1.3175421158564547E-2</v>
      </c>
    </row>
    <row r="139" spans="1:12" x14ac:dyDescent="0.3">
      <c r="A139" s="6">
        <v>42961</v>
      </c>
      <c r="B139" s="4">
        <v>-5.7197486727869531E-3</v>
      </c>
      <c r="C139">
        <v>-9.7880063661629317E-3</v>
      </c>
      <c r="D139">
        <v>-1.0526412986987504E-2</v>
      </c>
      <c r="F139" t="e">
        <f t="shared" si="12"/>
        <v>#N/A</v>
      </c>
      <c r="G139" t="e">
        <f t="shared" si="13"/>
        <v>#N/A</v>
      </c>
      <c r="H139" t="e">
        <f t="shared" si="14"/>
        <v>#N/A</v>
      </c>
      <c r="J139">
        <f t="shared" si="15"/>
        <v>-5.7197486727869531E-3</v>
      </c>
      <c r="K139">
        <f t="shared" si="16"/>
        <v>-9.7880063661629317E-3</v>
      </c>
      <c r="L139">
        <f t="shared" si="17"/>
        <v>-1.0526412986987504E-2</v>
      </c>
    </row>
    <row r="140" spans="1:12" x14ac:dyDescent="0.3">
      <c r="A140" s="6">
        <v>42968</v>
      </c>
      <c r="B140" s="4">
        <v>1.1406967793376381E-2</v>
      </c>
      <c r="C140">
        <v>-2.6579637804711898E-2</v>
      </c>
      <c r="D140">
        <v>-2.4097551579060416E-2</v>
      </c>
      <c r="F140" t="e">
        <f t="shared" si="12"/>
        <v>#N/A</v>
      </c>
      <c r="G140" t="e">
        <f t="shared" si="13"/>
        <v>#N/A</v>
      </c>
      <c r="H140" t="e">
        <f t="shared" si="14"/>
        <v>#N/A</v>
      </c>
      <c r="J140">
        <f t="shared" si="15"/>
        <v>1.1406967793376381E-2</v>
      </c>
      <c r="K140">
        <f t="shared" si="16"/>
        <v>-2.6579637804711898E-2</v>
      </c>
      <c r="L140">
        <f t="shared" si="17"/>
        <v>-2.4097551579060416E-2</v>
      </c>
    </row>
    <row r="141" spans="1:12" x14ac:dyDescent="0.3">
      <c r="A141" s="6">
        <v>42975</v>
      </c>
      <c r="B141" s="4">
        <v>2.0580707700020663E-2</v>
      </c>
      <c r="C141">
        <v>-2.3851215822180024E-2</v>
      </c>
      <c r="D141">
        <v>1.3459153374004711E-2</v>
      </c>
      <c r="F141" t="e">
        <f t="shared" si="12"/>
        <v>#N/A</v>
      </c>
      <c r="G141" t="e">
        <f t="shared" si="13"/>
        <v>#N/A</v>
      </c>
      <c r="H141" t="e">
        <f t="shared" si="14"/>
        <v>#N/A</v>
      </c>
      <c r="J141">
        <f t="shared" si="15"/>
        <v>2.0580707700020663E-2</v>
      </c>
      <c r="K141">
        <f t="shared" si="16"/>
        <v>-2.3851215822180024E-2</v>
      </c>
      <c r="L141">
        <f t="shared" si="17"/>
        <v>1.3459153374004711E-2</v>
      </c>
    </row>
    <row r="142" spans="1:12" x14ac:dyDescent="0.3">
      <c r="A142" s="6">
        <v>42982</v>
      </c>
      <c r="B142" s="4">
        <v>-2.0580707700020687E-2</v>
      </c>
      <c r="C142">
        <v>5.0430853626891904E-2</v>
      </c>
      <c r="D142">
        <v>-2.1622464013165657E-2</v>
      </c>
      <c r="F142" t="e">
        <f t="shared" si="12"/>
        <v>#N/A</v>
      </c>
      <c r="G142" t="e">
        <f t="shared" si="13"/>
        <v>#N/A</v>
      </c>
      <c r="H142" t="e">
        <f t="shared" si="14"/>
        <v>#N/A</v>
      </c>
      <c r="J142">
        <f t="shared" si="15"/>
        <v>-2.0580707700020687E-2</v>
      </c>
      <c r="K142">
        <f t="shared" si="16"/>
        <v>5.0430853626891904E-2</v>
      </c>
      <c r="L142">
        <f t="shared" si="17"/>
        <v>-2.1622464013165657E-2</v>
      </c>
    </row>
    <row r="143" spans="1:12" x14ac:dyDescent="0.3">
      <c r="A143" s="6">
        <v>42989</v>
      </c>
      <c r="B143" s="4">
        <v>-2.6821531194563267E-2</v>
      </c>
      <c r="C143">
        <v>2.2691411202070886E-2</v>
      </c>
      <c r="D143">
        <v>9.3818755217654912E-2</v>
      </c>
      <c r="F143" t="e">
        <f t="shared" si="12"/>
        <v>#N/A</v>
      </c>
      <c r="G143" t="e">
        <f t="shared" si="13"/>
        <v>#N/A</v>
      </c>
      <c r="H143" t="str">
        <f t="shared" si="14"/>
        <v>Выброс сверху</v>
      </c>
      <c r="J143">
        <f t="shared" si="15"/>
        <v>-2.6821531194563267E-2</v>
      </c>
      <c r="K143">
        <f t="shared" si="16"/>
        <v>2.2691411202070886E-2</v>
      </c>
      <c r="L143" t="str">
        <f t="shared" si="17"/>
        <v/>
      </c>
    </row>
    <row r="144" spans="1:12" x14ac:dyDescent="0.3">
      <c r="A144" s="6">
        <v>42996</v>
      </c>
      <c r="B144" s="4">
        <v>4.9252378182745436E-2</v>
      </c>
      <c r="C144">
        <v>-3.5892923060606728E-2</v>
      </c>
      <c r="D144">
        <v>6.9656001484726685E-2</v>
      </c>
      <c r="F144" t="e">
        <f t="shared" si="12"/>
        <v>#N/A</v>
      </c>
      <c r="G144" t="e">
        <f t="shared" si="13"/>
        <v>#N/A</v>
      </c>
      <c r="H144" t="str">
        <f t="shared" si="14"/>
        <v>Выброс сверху</v>
      </c>
      <c r="J144">
        <f t="shared" si="15"/>
        <v>4.9252378182745436E-2</v>
      </c>
      <c r="K144">
        <f t="shared" si="16"/>
        <v>-3.5892923060606728E-2</v>
      </c>
      <c r="L144" t="str">
        <f t="shared" si="17"/>
        <v/>
      </c>
    </row>
    <row r="145" spans="1:12" x14ac:dyDescent="0.3">
      <c r="A145" s="6">
        <v>43003</v>
      </c>
      <c r="B145" s="4">
        <v>5.746643786825812E-2</v>
      </c>
      <c r="C145">
        <v>1.6474837203505042E-2</v>
      </c>
      <c r="D145">
        <v>2.0666636808559125E-2</v>
      </c>
      <c r="F145" t="e">
        <f t="shared" si="12"/>
        <v>#N/A</v>
      </c>
      <c r="G145" t="e">
        <f t="shared" si="13"/>
        <v>#N/A</v>
      </c>
      <c r="H145" t="e">
        <f t="shared" si="14"/>
        <v>#N/A</v>
      </c>
      <c r="J145">
        <f t="shared" si="15"/>
        <v>5.746643786825812E-2</v>
      </c>
      <c r="K145">
        <f t="shared" si="16"/>
        <v>1.6474837203505042E-2</v>
      </c>
      <c r="L145">
        <f t="shared" si="17"/>
        <v>2.0666636808559125E-2</v>
      </c>
    </row>
    <row r="146" spans="1:12" x14ac:dyDescent="0.3">
      <c r="A146" s="6">
        <v>43010</v>
      </c>
      <c r="B146" s="4">
        <v>2.4139103113356875E-2</v>
      </c>
      <c r="C146">
        <v>-2.6491615446976341E-2</v>
      </c>
      <c r="D146">
        <v>-4.5558165358606907E-3</v>
      </c>
      <c r="F146" t="e">
        <f t="shared" si="12"/>
        <v>#N/A</v>
      </c>
      <c r="G146" t="e">
        <f t="shared" si="13"/>
        <v>#N/A</v>
      </c>
      <c r="H146" t="e">
        <f t="shared" si="14"/>
        <v>#N/A</v>
      </c>
      <c r="J146">
        <f t="shared" si="15"/>
        <v>2.4139103113356875E-2</v>
      </c>
      <c r="K146">
        <f t="shared" si="16"/>
        <v>-2.6491615446976341E-2</v>
      </c>
      <c r="L146">
        <f t="shared" si="17"/>
        <v>-4.5558165358606907E-3</v>
      </c>
    </row>
    <row r="147" spans="1:12" x14ac:dyDescent="0.3">
      <c r="A147" s="6">
        <v>43017</v>
      </c>
      <c r="B147" s="4">
        <v>5.0977170716685798E-3</v>
      </c>
      <c r="C147">
        <v>6.6889881507967101E-3</v>
      </c>
      <c r="D147">
        <v>1.3605652055778678E-2</v>
      </c>
      <c r="F147" t="e">
        <f t="shared" si="12"/>
        <v>#N/A</v>
      </c>
      <c r="G147" t="e">
        <f t="shared" si="13"/>
        <v>#N/A</v>
      </c>
      <c r="H147" t="e">
        <f t="shared" si="14"/>
        <v>#N/A</v>
      </c>
      <c r="J147">
        <f t="shared" si="15"/>
        <v>5.0977170716685798E-3</v>
      </c>
      <c r="K147">
        <f t="shared" si="16"/>
        <v>6.6889881507967101E-3</v>
      </c>
      <c r="L147">
        <f t="shared" si="17"/>
        <v>1.3605652055778678E-2</v>
      </c>
    </row>
    <row r="148" spans="1:12" x14ac:dyDescent="0.3">
      <c r="A148" s="6">
        <v>43024</v>
      </c>
      <c r="B148" s="4">
        <v>3.1695730810131932E-2</v>
      </c>
      <c r="C148">
        <v>-6.688988150796652E-3</v>
      </c>
      <c r="D148">
        <v>-4.8452383385946859E-2</v>
      </c>
      <c r="F148" t="e">
        <f t="shared" si="12"/>
        <v>#N/A</v>
      </c>
      <c r="G148" t="e">
        <f t="shared" si="13"/>
        <v>#N/A</v>
      </c>
      <c r="H148" t="e">
        <f t="shared" si="14"/>
        <v>#N/A</v>
      </c>
      <c r="J148">
        <f t="shared" si="15"/>
        <v>3.1695730810131932E-2</v>
      </c>
      <c r="K148">
        <f t="shared" si="16"/>
        <v>-6.688988150796652E-3</v>
      </c>
      <c r="L148">
        <f t="shared" si="17"/>
        <v>-4.8452383385946859E-2</v>
      </c>
    </row>
    <row r="149" spans="1:12" x14ac:dyDescent="0.3">
      <c r="A149" s="6">
        <v>43031</v>
      </c>
      <c r="B149" s="4">
        <v>-3.2894766503987574E-3</v>
      </c>
      <c r="C149">
        <v>-1.6920877488337063E-2</v>
      </c>
      <c r="D149">
        <v>1.6413029641330051E-2</v>
      </c>
      <c r="F149" t="e">
        <f t="shared" si="12"/>
        <v>#N/A</v>
      </c>
      <c r="G149" t="e">
        <f t="shared" si="13"/>
        <v>#N/A</v>
      </c>
      <c r="H149" t="e">
        <f t="shared" si="14"/>
        <v>#N/A</v>
      </c>
      <c r="J149">
        <f t="shared" si="15"/>
        <v>-3.2894766503987574E-3</v>
      </c>
      <c r="K149">
        <f t="shared" si="16"/>
        <v>-1.6920877488337063E-2</v>
      </c>
      <c r="L149">
        <f t="shared" si="17"/>
        <v>1.6413029641330051E-2</v>
      </c>
    </row>
    <row r="150" spans="1:12" x14ac:dyDescent="0.3">
      <c r="A150" s="6">
        <v>43038</v>
      </c>
      <c r="B150" s="4">
        <v>3.5602465640942306E-2</v>
      </c>
      <c r="C150">
        <v>3.4071583216141346E-3</v>
      </c>
      <c r="D150">
        <v>-7.0011954589834771E-3</v>
      </c>
      <c r="F150" t="e">
        <f t="shared" si="12"/>
        <v>#N/A</v>
      </c>
      <c r="G150" t="e">
        <f t="shared" si="13"/>
        <v>#N/A</v>
      </c>
      <c r="H150" t="e">
        <f t="shared" si="14"/>
        <v>#N/A</v>
      </c>
      <c r="J150">
        <f t="shared" si="15"/>
        <v>3.5602465640942306E-2</v>
      </c>
      <c r="K150">
        <f t="shared" si="16"/>
        <v>3.4071583216141346E-3</v>
      </c>
      <c r="L150">
        <f t="shared" si="17"/>
        <v>-7.0011954589834771E-3</v>
      </c>
    </row>
    <row r="151" spans="1:12" x14ac:dyDescent="0.3">
      <c r="A151" s="6">
        <v>43045</v>
      </c>
      <c r="B151" s="4">
        <v>1.7336919653276942E-2</v>
      </c>
      <c r="C151">
        <v>-1.0256500167188997E-2</v>
      </c>
      <c r="D151">
        <v>0.13353139262452257</v>
      </c>
      <c r="F151" t="e">
        <f t="shared" si="12"/>
        <v>#N/A</v>
      </c>
      <c r="G151" t="e">
        <f t="shared" si="13"/>
        <v>#N/A</v>
      </c>
      <c r="H151" t="str">
        <f t="shared" si="14"/>
        <v>Выброс сверху</v>
      </c>
      <c r="J151">
        <f t="shared" si="15"/>
        <v>1.7336919653276942E-2</v>
      </c>
      <c r="K151">
        <f t="shared" si="16"/>
        <v>-1.0256500167188997E-2</v>
      </c>
      <c r="L151" t="str">
        <f t="shared" si="17"/>
        <v/>
      </c>
    </row>
    <row r="152" spans="1:12" x14ac:dyDescent="0.3">
      <c r="A152" s="6">
        <v>43052</v>
      </c>
      <c r="B152" s="4">
        <v>-8.3041992702130862E-2</v>
      </c>
      <c r="C152">
        <v>-2.4349029010286613E-2</v>
      </c>
      <c r="D152">
        <v>-2.2798914964805902E-2</v>
      </c>
      <c r="F152" t="str">
        <f t="shared" si="12"/>
        <v>Выброс  снизу</v>
      </c>
      <c r="G152" t="e">
        <f t="shared" si="13"/>
        <v>#N/A</v>
      </c>
      <c r="H152" t="e">
        <f t="shared" si="14"/>
        <v>#N/A</v>
      </c>
      <c r="J152" t="str">
        <f t="shared" si="15"/>
        <v/>
      </c>
      <c r="K152">
        <f t="shared" si="16"/>
        <v>-2.4349029010286613E-2</v>
      </c>
      <c r="L152">
        <f t="shared" si="17"/>
        <v>-2.2798914964805902E-2</v>
      </c>
    </row>
    <row r="153" spans="1:12" x14ac:dyDescent="0.3">
      <c r="A153" s="6">
        <v>43059</v>
      </c>
      <c r="B153" s="4">
        <v>1.8503471564559726E-2</v>
      </c>
      <c r="C153">
        <v>-7.067167223092443E-3</v>
      </c>
      <c r="D153">
        <v>0.12590278795814022</v>
      </c>
      <c r="F153" t="e">
        <f t="shared" si="12"/>
        <v>#N/A</v>
      </c>
      <c r="G153" t="e">
        <f t="shared" si="13"/>
        <v>#N/A</v>
      </c>
      <c r="H153" t="str">
        <f t="shared" si="14"/>
        <v>Выброс сверху</v>
      </c>
      <c r="J153">
        <f t="shared" si="15"/>
        <v>1.8503471564559726E-2</v>
      </c>
      <c r="K153">
        <f t="shared" si="16"/>
        <v>-7.067167223092443E-3</v>
      </c>
      <c r="L153" t="str">
        <f t="shared" si="17"/>
        <v/>
      </c>
    </row>
    <row r="154" spans="1:12" x14ac:dyDescent="0.3">
      <c r="A154" s="6">
        <v>43066</v>
      </c>
      <c r="B154" s="4">
        <v>1.159913584335194E-2</v>
      </c>
      <c r="C154">
        <v>-1.4285957247476541E-2</v>
      </c>
      <c r="D154">
        <v>-3.9590467271008532E-2</v>
      </c>
      <c r="F154" t="e">
        <f t="shared" si="12"/>
        <v>#N/A</v>
      </c>
      <c r="G154" t="e">
        <f t="shared" si="13"/>
        <v>#N/A</v>
      </c>
      <c r="H154" t="e">
        <f t="shared" si="14"/>
        <v>#N/A</v>
      </c>
      <c r="J154">
        <f t="shared" si="15"/>
        <v>1.159913584335194E-2</v>
      </c>
      <c r="K154">
        <f t="shared" si="16"/>
        <v>-1.4285957247476541E-2</v>
      </c>
      <c r="L154">
        <f t="shared" si="17"/>
        <v>-3.9590467271008532E-2</v>
      </c>
    </row>
    <row r="155" spans="1:12" x14ac:dyDescent="0.3">
      <c r="A155" s="6">
        <v>43073</v>
      </c>
      <c r="B155" s="4">
        <v>-1.1599135843351918E-2</v>
      </c>
      <c r="C155">
        <v>2.4868066578013524E-2</v>
      </c>
      <c r="D155">
        <v>1.9212301778938723E-3</v>
      </c>
      <c r="F155" t="e">
        <f t="shared" si="12"/>
        <v>#N/A</v>
      </c>
      <c r="G155" t="e">
        <f t="shared" si="13"/>
        <v>#N/A</v>
      </c>
      <c r="H155" t="e">
        <f t="shared" si="14"/>
        <v>#N/A</v>
      </c>
      <c r="J155">
        <f t="shared" si="15"/>
        <v>-1.1599135843351918E-2</v>
      </c>
      <c r="K155">
        <f t="shared" si="16"/>
        <v>2.4868066578013524E-2</v>
      </c>
      <c r="L155">
        <f t="shared" si="17"/>
        <v>1.9212301778938723E-3</v>
      </c>
    </row>
    <row r="156" spans="1:12" x14ac:dyDescent="0.3">
      <c r="A156" s="6">
        <v>43080</v>
      </c>
      <c r="B156" s="4">
        <v>2.7939368689241434E-2</v>
      </c>
      <c r="C156">
        <v>-1.4134510934904806E-2</v>
      </c>
      <c r="D156">
        <v>-1.9212301778939326E-3</v>
      </c>
      <c r="F156" t="e">
        <f t="shared" si="12"/>
        <v>#N/A</v>
      </c>
      <c r="G156" t="e">
        <f t="shared" si="13"/>
        <v>#N/A</v>
      </c>
      <c r="H156" t="e">
        <f t="shared" si="14"/>
        <v>#N/A</v>
      </c>
      <c r="J156">
        <f t="shared" si="15"/>
        <v>2.7939368689241434E-2</v>
      </c>
      <c r="K156">
        <f t="shared" si="16"/>
        <v>-1.4134510934904806E-2</v>
      </c>
      <c r="L156">
        <f t="shared" si="17"/>
        <v>-1.9212301778939326E-3</v>
      </c>
    </row>
    <row r="157" spans="1:12" x14ac:dyDescent="0.3">
      <c r="A157" s="6">
        <v>43087</v>
      </c>
      <c r="B157" s="4">
        <v>1.6077516727532843E-2</v>
      </c>
      <c r="C157">
        <v>-1.0733555643108777E-2</v>
      </c>
      <c r="D157">
        <v>0</v>
      </c>
      <c r="F157" t="e">
        <f t="shared" si="12"/>
        <v>#N/A</v>
      </c>
      <c r="G157" t="e">
        <f t="shared" si="13"/>
        <v>#N/A</v>
      </c>
      <c r="H157" t="e">
        <f t="shared" si="14"/>
        <v>#N/A</v>
      </c>
      <c r="J157">
        <f t="shared" si="15"/>
        <v>1.6077516727532843E-2</v>
      </c>
      <c r="K157">
        <f t="shared" si="16"/>
        <v>-1.0733555643108777E-2</v>
      </c>
      <c r="L157">
        <f t="shared" si="17"/>
        <v>0</v>
      </c>
    </row>
    <row r="158" spans="1:12" x14ac:dyDescent="0.3">
      <c r="A158" s="6">
        <v>43094</v>
      </c>
      <c r="B158" s="4">
        <v>-8.0064478937412562E-3</v>
      </c>
      <c r="C158">
        <v>-2.9199154692262124E-2</v>
      </c>
      <c r="D158">
        <v>1.9212301778938723E-3</v>
      </c>
      <c r="F158" t="e">
        <f t="shared" si="12"/>
        <v>#N/A</v>
      </c>
      <c r="G158" t="e">
        <f t="shared" si="13"/>
        <v>#N/A</v>
      </c>
      <c r="H158" t="e">
        <f t="shared" si="14"/>
        <v>#N/A</v>
      </c>
      <c r="J158">
        <f t="shared" si="15"/>
        <v>-8.0064478937412562E-3</v>
      </c>
      <c r="K158">
        <f t="shared" si="16"/>
        <v>-2.9199154692262124E-2</v>
      </c>
      <c r="L158">
        <f t="shared" si="17"/>
        <v>1.9212301778938723E-3</v>
      </c>
    </row>
    <row r="159" spans="1:12" x14ac:dyDescent="0.3">
      <c r="A159" s="6">
        <v>43101</v>
      </c>
      <c r="B159" s="4">
        <v>1.4365769802033681E-2</v>
      </c>
      <c r="C159">
        <v>1.8349138668196398E-2</v>
      </c>
      <c r="D159">
        <v>-1.9212301778939326E-3</v>
      </c>
      <c r="F159" t="e">
        <f t="shared" si="12"/>
        <v>#N/A</v>
      </c>
      <c r="G159" t="e">
        <f t="shared" si="13"/>
        <v>#N/A</v>
      </c>
      <c r="H159" t="e">
        <f t="shared" si="14"/>
        <v>#N/A</v>
      </c>
      <c r="J159">
        <f t="shared" si="15"/>
        <v>1.4365769802033681E-2</v>
      </c>
      <c r="K159">
        <f t="shared" si="16"/>
        <v>1.8349138668196398E-2</v>
      </c>
      <c r="L159">
        <f t="shared" si="17"/>
        <v>-1.9212301778939326E-3</v>
      </c>
    </row>
    <row r="160" spans="1:12" x14ac:dyDescent="0.3">
      <c r="A160" s="6">
        <v>43108</v>
      </c>
      <c r="B160" s="4">
        <v>4.7430918960128529E-3</v>
      </c>
      <c r="C160">
        <v>1.4440684154794428E-2</v>
      </c>
      <c r="D160">
        <v>9.7056905139266597E-2</v>
      </c>
      <c r="F160" t="e">
        <f t="shared" si="12"/>
        <v>#N/A</v>
      </c>
      <c r="G160" t="e">
        <f t="shared" si="13"/>
        <v>#N/A</v>
      </c>
      <c r="H160" t="str">
        <f t="shared" si="14"/>
        <v>Выброс сверху</v>
      </c>
      <c r="J160">
        <f t="shared" si="15"/>
        <v>4.7430918960128529E-3</v>
      </c>
      <c r="K160">
        <f t="shared" si="16"/>
        <v>1.4440684154794428E-2</v>
      </c>
      <c r="L160" t="str">
        <f t="shared" si="17"/>
        <v/>
      </c>
    </row>
    <row r="161" spans="1:12" x14ac:dyDescent="0.3">
      <c r="A161" s="6">
        <v>43115</v>
      </c>
      <c r="B161" s="4">
        <v>-3.1595602903684815E-3</v>
      </c>
      <c r="C161">
        <v>7.2570692834835374E-2</v>
      </c>
      <c r="D161">
        <v>3.4843240826108427E-3</v>
      </c>
      <c r="F161" t="e">
        <f t="shared" si="12"/>
        <v>#N/A</v>
      </c>
      <c r="G161" t="e">
        <f t="shared" si="13"/>
        <v>#N/A</v>
      </c>
      <c r="H161" t="e">
        <f t="shared" si="14"/>
        <v>#N/A</v>
      </c>
      <c r="J161">
        <f t="shared" si="15"/>
        <v>-3.1595602903684815E-3</v>
      </c>
      <c r="K161">
        <f t="shared" si="16"/>
        <v>7.2570692834835374E-2</v>
      </c>
      <c r="L161">
        <f t="shared" si="17"/>
        <v>3.4843240826108427E-3</v>
      </c>
    </row>
    <row r="162" spans="1:12" x14ac:dyDescent="0.3">
      <c r="A162" s="6">
        <v>43122</v>
      </c>
      <c r="B162" s="4">
        <v>3.1595602903685179E-3</v>
      </c>
      <c r="C162">
        <v>2.6317308317373358E-2</v>
      </c>
      <c r="D162">
        <v>3.4722257107490571E-3</v>
      </c>
      <c r="F162" t="e">
        <f t="shared" si="12"/>
        <v>#N/A</v>
      </c>
      <c r="G162" t="e">
        <f t="shared" si="13"/>
        <v>#N/A</v>
      </c>
      <c r="H162" t="e">
        <f t="shared" si="14"/>
        <v>#N/A</v>
      </c>
      <c r="J162">
        <f t="shared" si="15"/>
        <v>3.1595602903685179E-3</v>
      </c>
      <c r="K162">
        <f t="shared" si="16"/>
        <v>2.6317308317373358E-2</v>
      </c>
      <c r="L162">
        <f t="shared" si="17"/>
        <v>3.4722257107490571E-3</v>
      </c>
    </row>
    <row r="163" spans="1:12" x14ac:dyDescent="0.3">
      <c r="A163" s="6">
        <v>43129</v>
      </c>
      <c r="B163" s="4">
        <v>-9.5087879690273006E-3</v>
      </c>
      <c r="C163">
        <v>-2.9656209582887966E-2</v>
      </c>
      <c r="D163">
        <v>6.215266163904281E-2</v>
      </c>
      <c r="F163" t="e">
        <f t="shared" si="12"/>
        <v>#N/A</v>
      </c>
      <c r="G163" t="e">
        <f t="shared" si="13"/>
        <v>#N/A</v>
      </c>
      <c r="H163" t="e">
        <f t="shared" si="14"/>
        <v>#N/A</v>
      </c>
      <c r="J163">
        <f t="shared" si="15"/>
        <v>-9.5087879690273006E-3</v>
      </c>
      <c r="K163">
        <f t="shared" si="16"/>
        <v>-2.9656209582887966E-2</v>
      </c>
      <c r="L163">
        <f t="shared" si="17"/>
        <v>6.215266163904281E-2</v>
      </c>
    </row>
    <row r="164" spans="1:12" x14ac:dyDescent="0.3">
      <c r="A164" s="6">
        <v>43136</v>
      </c>
      <c r="B164" s="4">
        <v>-3.0721898758301704E-2</v>
      </c>
      <c r="C164">
        <v>-5.4996675747448882E-2</v>
      </c>
      <c r="D164">
        <v>-0.11007664992062591</v>
      </c>
      <c r="F164" t="e">
        <f t="shared" si="12"/>
        <v>#N/A</v>
      </c>
      <c r="G164" t="e">
        <f t="shared" si="13"/>
        <v>#N/A</v>
      </c>
      <c r="H164" t="str">
        <f t="shared" si="14"/>
        <v>Выброс  снизу</v>
      </c>
      <c r="J164">
        <f t="shared" si="15"/>
        <v>-3.0721898758301704E-2</v>
      </c>
      <c r="K164">
        <f t="shared" si="16"/>
        <v>-5.4996675747448882E-2</v>
      </c>
      <c r="L164" t="str">
        <f t="shared" si="17"/>
        <v/>
      </c>
    </row>
    <row r="165" spans="1:12" x14ac:dyDescent="0.3">
      <c r="A165" s="6">
        <v>43143</v>
      </c>
      <c r="B165" s="4">
        <v>3.8652154434279114E-2</v>
      </c>
      <c r="C165">
        <v>2.7876369528254868E-2</v>
      </c>
      <c r="D165">
        <v>3.3962155899814425E-2</v>
      </c>
      <c r="F165" t="e">
        <f t="shared" si="12"/>
        <v>#N/A</v>
      </c>
      <c r="G165" t="e">
        <f t="shared" si="13"/>
        <v>#N/A</v>
      </c>
      <c r="H165" t="e">
        <f t="shared" si="14"/>
        <v>#N/A</v>
      </c>
      <c r="J165">
        <f t="shared" si="15"/>
        <v>3.8652154434279114E-2</v>
      </c>
      <c r="K165">
        <f t="shared" si="16"/>
        <v>2.7876369528254868E-2</v>
      </c>
      <c r="L165">
        <f t="shared" si="17"/>
        <v>3.3962155899814425E-2</v>
      </c>
    </row>
    <row r="166" spans="1:12" x14ac:dyDescent="0.3">
      <c r="A166" s="6">
        <v>43150</v>
      </c>
      <c r="B166" s="4">
        <v>-6.339165443735654E-3</v>
      </c>
      <c r="C166">
        <v>-6.8965790590603286E-3</v>
      </c>
      <c r="D166">
        <v>-7.0547029798900384E-3</v>
      </c>
      <c r="F166" t="e">
        <f t="shared" si="12"/>
        <v>#N/A</v>
      </c>
      <c r="G166" t="e">
        <f t="shared" si="13"/>
        <v>#N/A</v>
      </c>
      <c r="H166" t="e">
        <f t="shared" si="14"/>
        <v>#N/A</v>
      </c>
      <c r="J166">
        <f t="shared" si="15"/>
        <v>-6.339165443735654E-3</v>
      </c>
      <c r="K166">
        <f t="shared" si="16"/>
        <v>-6.8965790590603286E-3</v>
      </c>
      <c r="L166">
        <f t="shared" si="17"/>
        <v>-7.0547029798900384E-3</v>
      </c>
    </row>
    <row r="167" spans="1:12" x14ac:dyDescent="0.3">
      <c r="A167" s="6">
        <v>43157</v>
      </c>
      <c r="B167" s="4">
        <v>-1.5910902322418517E-3</v>
      </c>
      <c r="C167">
        <v>-1.7452449951226166E-2</v>
      </c>
      <c r="D167">
        <v>-6.0182241804796512E-2</v>
      </c>
      <c r="F167" t="e">
        <f t="shared" si="12"/>
        <v>#N/A</v>
      </c>
      <c r="G167" t="e">
        <f t="shared" si="13"/>
        <v>#N/A</v>
      </c>
      <c r="H167" t="e">
        <f t="shared" si="14"/>
        <v>#N/A</v>
      </c>
      <c r="J167">
        <f t="shared" si="15"/>
        <v>-1.5910902322418517E-3</v>
      </c>
      <c r="K167">
        <f t="shared" si="16"/>
        <v>-1.7452449951226166E-2</v>
      </c>
      <c r="L167">
        <f t="shared" si="17"/>
        <v>-6.0182241804796512E-2</v>
      </c>
    </row>
    <row r="168" spans="1:12" x14ac:dyDescent="0.3">
      <c r="A168" s="6">
        <v>43164</v>
      </c>
      <c r="B168" s="4">
        <v>0</v>
      </c>
      <c r="C168">
        <v>7.0175726586465398E-3</v>
      </c>
      <c r="D168">
        <v>-1.515180502060222E-2</v>
      </c>
      <c r="F168" t="e">
        <f t="shared" si="12"/>
        <v>#N/A</v>
      </c>
      <c r="G168" t="e">
        <f t="shared" si="13"/>
        <v>#N/A</v>
      </c>
      <c r="H168" t="e">
        <f t="shared" si="14"/>
        <v>#N/A</v>
      </c>
      <c r="J168">
        <f t="shared" si="15"/>
        <v>0</v>
      </c>
      <c r="K168">
        <f t="shared" si="16"/>
        <v>7.0175726586465398E-3</v>
      </c>
      <c r="L168">
        <f t="shared" si="17"/>
        <v>-1.515180502060222E-2</v>
      </c>
    </row>
    <row r="169" spans="1:12" x14ac:dyDescent="0.3">
      <c r="A169" s="6">
        <v>43171</v>
      </c>
      <c r="B169" s="4">
        <v>-8.6432505772307419E-2</v>
      </c>
      <c r="C169">
        <v>3.4904049397685676E-3</v>
      </c>
      <c r="D169">
        <v>7.6045993852194328E-3</v>
      </c>
      <c r="F169" t="str">
        <f t="shared" si="12"/>
        <v>Выброс  снизу</v>
      </c>
      <c r="G169" t="e">
        <f t="shared" si="13"/>
        <v>#N/A</v>
      </c>
      <c r="H169" t="e">
        <f t="shared" si="14"/>
        <v>#N/A</v>
      </c>
      <c r="J169" t="str">
        <f t="shared" si="15"/>
        <v/>
      </c>
      <c r="K169">
        <f t="shared" si="16"/>
        <v>3.4904049397685676E-3</v>
      </c>
      <c r="L169">
        <f t="shared" si="17"/>
        <v>7.6045993852194328E-3</v>
      </c>
    </row>
    <row r="170" spans="1:12" x14ac:dyDescent="0.3">
      <c r="A170" s="6">
        <v>43178</v>
      </c>
      <c r="B170" s="4">
        <v>-1.7513582492708357E-2</v>
      </c>
      <c r="C170">
        <v>-3.4904049397686022E-3</v>
      </c>
      <c r="D170">
        <v>-1.5267472130788421E-2</v>
      </c>
      <c r="F170" t="e">
        <f t="shared" si="12"/>
        <v>#N/A</v>
      </c>
      <c r="G170" t="e">
        <f t="shared" si="13"/>
        <v>#N/A</v>
      </c>
      <c r="H170" t="e">
        <f t="shared" si="14"/>
        <v>#N/A</v>
      </c>
      <c r="J170">
        <f t="shared" si="15"/>
        <v>-1.7513582492708357E-2</v>
      </c>
      <c r="K170">
        <f t="shared" si="16"/>
        <v>-3.4904049397686022E-3</v>
      </c>
      <c r="L170">
        <f t="shared" si="17"/>
        <v>-1.5267472130788421E-2</v>
      </c>
    </row>
    <row r="171" spans="1:12" x14ac:dyDescent="0.3">
      <c r="A171" s="6">
        <v>43185</v>
      </c>
      <c r="B171" s="4">
        <v>-1.7683470567420034E-3</v>
      </c>
      <c r="C171">
        <v>-7.0175726586465346E-3</v>
      </c>
      <c r="D171">
        <v>1.9212301778938723E-3</v>
      </c>
      <c r="F171" t="e">
        <f t="shared" si="12"/>
        <v>#N/A</v>
      </c>
      <c r="G171" t="e">
        <f t="shared" si="13"/>
        <v>#N/A</v>
      </c>
      <c r="H171" t="e">
        <f t="shared" si="14"/>
        <v>#N/A</v>
      </c>
      <c r="J171">
        <f t="shared" si="15"/>
        <v>-1.7683470567420034E-3</v>
      </c>
      <c r="K171">
        <f t="shared" si="16"/>
        <v>-7.0175726586465346E-3</v>
      </c>
      <c r="L171">
        <f t="shared" si="17"/>
        <v>1.9212301778938723E-3</v>
      </c>
    </row>
    <row r="172" spans="1:12" x14ac:dyDescent="0.3">
      <c r="A172" s="6">
        <v>43192</v>
      </c>
      <c r="B172" s="4">
        <v>-6.7729447440179488E-2</v>
      </c>
      <c r="C172">
        <v>-1.0619568827460261E-2</v>
      </c>
      <c r="D172">
        <v>4.8698760668614338E-2</v>
      </c>
      <c r="F172" t="e">
        <f t="shared" si="12"/>
        <v>#N/A</v>
      </c>
      <c r="G172" t="e">
        <f t="shared" si="13"/>
        <v>#N/A</v>
      </c>
      <c r="H172" t="e">
        <f t="shared" si="14"/>
        <v>#N/A</v>
      </c>
      <c r="J172">
        <f t="shared" si="15"/>
        <v>-6.7729447440179488E-2</v>
      </c>
      <c r="K172">
        <f t="shared" si="16"/>
        <v>-1.0619568827460261E-2</v>
      </c>
      <c r="L172">
        <f t="shared" si="17"/>
        <v>4.8698760668614338E-2</v>
      </c>
    </row>
    <row r="173" spans="1:12" x14ac:dyDescent="0.3">
      <c r="A173" s="6">
        <v>43199</v>
      </c>
      <c r="B173" s="4">
        <v>-5.4488185284069679E-2</v>
      </c>
      <c r="C173">
        <v>-5.8624843347523596E-2</v>
      </c>
      <c r="D173">
        <v>-5.0619990846508221E-2</v>
      </c>
      <c r="F173" t="e">
        <f t="shared" si="12"/>
        <v>#N/A</v>
      </c>
      <c r="G173" t="e">
        <f t="shared" si="13"/>
        <v>#N/A</v>
      </c>
      <c r="H173" t="e">
        <f t="shared" si="14"/>
        <v>#N/A</v>
      </c>
      <c r="J173">
        <f t="shared" si="15"/>
        <v>-5.4488185284069679E-2</v>
      </c>
      <c r="K173">
        <f t="shared" si="16"/>
        <v>-5.8624843347523596E-2</v>
      </c>
      <c r="L173">
        <f t="shared" si="17"/>
        <v>-5.0619990846508221E-2</v>
      </c>
    </row>
    <row r="174" spans="1:12" x14ac:dyDescent="0.3">
      <c r="A174" s="6">
        <v>43206</v>
      </c>
      <c r="B174" s="4">
        <v>1.1928570865273812E-2</v>
      </c>
      <c r="C174">
        <v>-7.5757938084576558E-3</v>
      </c>
      <c r="D174">
        <v>9.356039808053726E-2</v>
      </c>
      <c r="F174" t="e">
        <f t="shared" si="12"/>
        <v>#N/A</v>
      </c>
      <c r="G174" t="e">
        <f t="shared" si="13"/>
        <v>#N/A</v>
      </c>
      <c r="H174" t="str">
        <f t="shared" si="14"/>
        <v>Выброс сверху</v>
      </c>
      <c r="J174">
        <f t="shared" si="15"/>
        <v>1.1928570865273812E-2</v>
      </c>
      <c r="K174">
        <f t="shared" si="16"/>
        <v>-7.5757938084576558E-3</v>
      </c>
      <c r="L174" t="str">
        <f t="shared" si="17"/>
        <v/>
      </c>
    </row>
    <row r="175" spans="1:12" x14ac:dyDescent="0.3">
      <c r="A175" s="6">
        <v>43213</v>
      </c>
      <c r="B175" s="4">
        <v>5.9113472630571645E-3</v>
      </c>
      <c r="C175">
        <v>2.9964788701936387E-2</v>
      </c>
      <c r="D175">
        <v>-1.7528488274143605E-3</v>
      </c>
      <c r="F175" t="e">
        <f t="shared" si="12"/>
        <v>#N/A</v>
      </c>
      <c r="G175" t="e">
        <f t="shared" si="13"/>
        <v>#N/A</v>
      </c>
      <c r="H175" t="e">
        <f t="shared" si="14"/>
        <v>#N/A</v>
      </c>
      <c r="J175">
        <f t="shared" si="15"/>
        <v>5.9113472630571645E-3</v>
      </c>
      <c r="K175">
        <f t="shared" si="16"/>
        <v>2.9964788701936387E-2</v>
      </c>
      <c r="L175">
        <f t="shared" si="17"/>
        <v>-1.7528488274143605E-3</v>
      </c>
    </row>
    <row r="176" spans="1:12" x14ac:dyDescent="0.3">
      <c r="A176" s="6">
        <v>43220</v>
      </c>
      <c r="B176" s="4">
        <v>5.8766084889849707E-3</v>
      </c>
      <c r="C176">
        <v>1.4652276786870415E-2</v>
      </c>
      <c r="D176">
        <v>0</v>
      </c>
      <c r="F176" t="e">
        <f t="shared" si="12"/>
        <v>#N/A</v>
      </c>
      <c r="G176" t="e">
        <f t="shared" si="13"/>
        <v>#N/A</v>
      </c>
      <c r="H176" t="e">
        <f t="shared" si="14"/>
        <v>#N/A</v>
      </c>
      <c r="J176">
        <f t="shared" si="15"/>
        <v>5.8766084889849707E-3</v>
      </c>
      <c r="K176">
        <f t="shared" si="16"/>
        <v>1.4652276786870415E-2</v>
      </c>
      <c r="L176">
        <f t="shared" si="17"/>
        <v>0</v>
      </c>
    </row>
    <row r="177" spans="1:12" x14ac:dyDescent="0.3">
      <c r="A177" s="6">
        <v>43227</v>
      </c>
      <c r="B177" s="4">
        <v>-2.1718523954642986E-2</v>
      </c>
      <c r="C177">
        <v>0</v>
      </c>
      <c r="D177">
        <v>1.5666116744399456E-2</v>
      </c>
      <c r="F177" t="e">
        <f t="shared" si="12"/>
        <v>#N/A</v>
      </c>
      <c r="G177" t="e">
        <f t="shared" si="13"/>
        <v>#N/A</v>
      </c>
      <c r="H177" t="e">
        <f t="shared" si="14"/>
        <v>#N/A</v>
      </c>
      <c r="J177">
        <f t="shared" si="15"/>
        <v>-2.1718523954642986E-2</v>
      </c>
      <c r="K177">
        <f t="shared" si="16"/>
        <v>0</v>
      </c>
      <c r="L177">
        <f t="shared" si="17"/>
        <v>1.5666116744399456E-2</v>
      </c>
    </row>
    <row r="178" spans="1:12" x14ac:dyDescent="0.3">
      <c r="A178" s="6">
        <v>43234</v>
      </c>
      <c r="B178" s="4">
        <v>-1.8127384592556715E-2</v>
      </c>
      <c r="C178">
        <v>-1.0969031370573933E-2</v>
      </c>
      <c r="D178">
        <v>-1.3913267916985115E-2</v>
      </c>
      <c r="F178" t="e">
        <f t="shared" si="12"/>
        <v>#N/A</v>
      </c>
      <c r="G178" t="e">
        <f t="shared" si="13"/>
        <v>#N/A</v>
      </c>
      <c r="H178" t="e">
        <f t="shared" si="14"/>
        <v>#N/A</v>
      </c>
      <c r="J178">
        <f t="shared" si="15"/>
        <v>-1.8127384592556715E-2</v>
      </c>
      <c r="K178">
        <f t="shared" si="16"/>
        <v>-1.0969031370573933E-2</v>
      </c>
      <c r="L178">
        <f t="shared" si="17"/>
        <v>-1.3913267916985115E-2</v>
      </c>
    </row>
    <row r="179" spans="1:12" x14ac:dyDescent="0.3">
      <c r="A179" s="6">
        <v>43241</v>
      </c>
      <c r="B179" s="4">
        <v>-5.0010420574661422E-2</v>
      </c>
      <c r="C179">
        <v>-3.6832454162965163E-3</v>
      </c>
      <c r="D179">
        <v>-2.3030247274699229E-2</v>
      </c>
      <c r="F179" t="e">
        <f t="shared" si="12"/>
        <v>#N/A</v>
      </c>
      <c r="G179" t="e">
        <f t="shared" si="13"/>
        <v>#N/A</v>
      </c>
      <c r="H179" t="e">
        <f t="shared" si="14"/>
        <v>#N/A</v>
      </c>
      <c r="J179">
        <f t="shared" si="15"/>
        <v>-5.0010420574661422E-2</v>
      </c>
      <c r="K179">
        <f t="shared" si="16"/>
        <v>-3.6832454162965163E-3</v>
      </c>
      <c r="L179">
        <f t="shared" si="17"/>
        <v>-2.3030247274699229E-2</v>
      </c>
    </row>
    <row r="180" spans="1:12" x14ac:dyDescent="0.3">
      <c r="A180" s="6">
        <v>43248</v>
      </c>
      <c r="B180" s="4">
        <v>-1.2903404835907841E-2</v>
      </c>
      <c r="C180">
        <v>-3.6968618813260916E-3</v>
      </c>
      <c r="D180">
        <v>-1.6260520871780291E-2</v>
      </c>
      <c r="F180" t="e">
        <f t="shared" si="12"/>
        <v>#N/A</v>
      </c>
      <c r="G180" t="e">
        <f t="shared" si="13"/>
        <v>#N/A</v>
      </c>
      <c r="H180" t="e">
        <f t="shared" si="14"/>
        <v>#N/A</v>
      </c>
      <c r="J180">
        <f t="shared" si="15"/>
        <v>-1.2903404835907841E-2</v>
      </c>
      <c r="K180">
        <f t="shared" si="16"/>
        <v>-3.6968618813260916E-3</v>
      </c>
      <c r="L180">
        <f t="shared" si="17"/>
        <v>-1.6260520871780291E-2</v>
      </c>
    </row>
    <row r="181" spans="1:12" x14ac:dyDescent="0.3">
      <c r="A181" s="6">
        <v>43255</v>
      </c>
      <c r="B181" s="4">
        <v>2.5642430613337652E-2</v>
      </c>
      <c r="C181">
        <v>-1.1173300598125302E-2</v>
      </c>
      <c r="D181">
        <v>-1.8382870600533535E-2</v>
      </c>
      <c r="F181" t="e">
        <f t="shared" si="12"/>
        <v>#N/A</v>
      </c>
      <c r="G181" t="e">
        <f t="shared" si="13"/>
        <v>#N/A</v>
      </c>
      <c r="H181" t="e">
        <f t="shared" si="14"/>
        <v>#N/A</v>
      </c>
      <c r="J181">
        <f t="shared" si="15"/>
        <v>2.5642430613337652E-2</v>
      </c>
      <c r="K181">
        <f t="shared" si="16"/>
        <v>-1.1173300598125302E-2</v>
      </c>
      <c r="L181">
        <f t="shared" si="17"/>
        <v>-1.8382870600533535E-2</v>
      </c>
    </row>
    <row r="182" spans="1:12" x14ac:dyDescent="0.3">
      <c r="A182" s="6">
        <v>43262</v>
      </c>
      <c r="B182" s="4">
        <v>4.3350440873613817E-2</v>
      </c>
      <c r="C182">
        <v>-3.7523496185503527E-3</v>
      </c>
      <c r="D182">
        <v>-3.5886759333524178E-2</v>
      </c>
      <c r="F182" t="e">
        <f t="shared" si="12"/>
        <v>#N/A</v>
      </c>
      <c r="G182" t="e">
        <f t="shared" si="13"/>
        <v>#N/A</v>
      </c>
      <c r="H182" t="e">
        <f t="shared" si="14"/>
        <v>#N/A</v>
      </c>
      <c r="J182">
        <f t="shared" si="15"/>
        <v>4.3350440873613817E-2</v>
      </c>
      <c r="K182">
        <f t="shared" si="16"/>
        <v>-3.7523496185503527E-3</v>
      </c>
      <c r="L182">
        <f t="shared" si="17"/>
        <v>-3.5886759333524178E-2</v>
      </c>
    </row>
    <row r="183" spans="1:12" x14ac:dyDescent="0.3">
      <c r="A183" s="6">
        <v>43269</v>
      </c>
      <c r="B183" s="4">
        <v>6.8319243977477226E-2</v>
      </c>
      <c r="C183">
        <v>0</v>
      </c>
      <c r="D183">
        <v>0</v>
      </c>
      <c r="F183" t="e">
        <f t="shared" si="12"/>
        <v>#N/A</v>
      </c>
      <c r="G183" t="e">
        <f t="shared" si="13"/>
        <v>#N/A</v>
      </c>
      <c r="H183" t="e">
        <f t="shared" si="14"/>
        <v>#N/A</v>
      </c>
      <c r="J183">
        <f t="shared" si="15"/>
        <v>6.8319243977477226E-2</v>
      </c>
      <c r="K183">
        <f t="shared" si="16"/>
        <v>0</v>
      </c>
      <c r="L183">
        <f t="shared" si="17"/>
        <v>0</v>
      </c>
    </row>
    <row r="184" spans="1:12" x14ac:dyDescent="0.3">
      <c r="A184" s="6">
        <v>43276</v>
      </c>
      <c r="B184" s="4">
        <v>-2.483413203773838E-2</v>
      </c>
      <c r="C184">
        <v>0.10008345855698243</v>
      </c>
      <c r="D184">
        <v>1.904819497069463E-2</v>
      </c>
      <c r="F184" t="e">
        <f t="shared" si="12"/>
        <v>#N/A</v>
      </c>
      <c r="G184" t="str">
        <f t="shared" si="13"/>
        <v>Выброс сверху</v>
      </c>
      <c r="H184" t="e">
        <f t="shared" si="14"/>
        <v>#N/A</v>
      </c>
      <c r="J184">
        <f t="shared" si="15"/>
        <v>-2.483413203773838E-2</v>
      </c>
      <c r="K184" t="str">
        <f t="shared" si="16"/>
        <v/>
      </c>
      <c r="L184">
        <f t="shared" si="17"/>
        <v>1.904819497069463E-2</v>
      </c>
    </row>
    <row r="185" spans="1:12" x14ac:dyDescent="0.3">
      <c r="A185" s="6">
        <v>43283</v>
      </c>
      <c r="B185" s="4">
        <v>-3.3434776086237343E-2</v>
      </c>
      <c r="C185">
        <v>-3.4605529177475607E-2</v>
      </c>
      <c r="D185">
        <v>-1.888574687868025E-3</v>
      </c>
      <c r="F185" t="e">
        <f t="shared" si="12"/>
        <v>#N/A</v>
      </c>
      <c r="G185" t="e">
        <f t="shared" si="13"/>
        <v>#N/A</v>
      </c>
      <c r="H185" t="e">
        <f t="shared" si="14"/>
        <v>#N/A</v>
      </c>
      <c r="J185">
        <f t="shared" si="15"/>
        <v>-3.3434776086237343E-2</v>
      </c>
      <c r="K185">
        <f t="shared" si="16"/>
        <v>-3.4605529177475607E-2</v>
      </c>
      <c r="L185">
        <f t="shared" si="17"/>
        <v>-1.888574687868025E-3</v>
      </c>
    </row>
    <row r="186" spans="1:12" x14ac:dyDescent="0.3">
      <c r="A186" s="6">
        <v>43290</v>
      </c>
      <c r="B186" s="4">
        <v>2.5667746748577813E-2</v>
      </c>
      <c r="C186">
        <v>7.0175726586465398E-3</v>
      </c>
      <c r="D186">
        <v>-1.1406967793376478E-2</v>
      </c>
      <c r="F186" t="e">
        <f t="shared" si="12"/>
        <v>#N/A</v>
      </c>
      <c r="G186" t="e">
        <f t="shared" si="13"/>
        <v>#N/A</v>
      </c>
      <c r="H186" t="e">
        <f t="shared" si="14"/>
        <v>#N/A</v>
      </c>
      <c r="J186">
        <f t="shared" si="15"/>
        <v>2.5667746748577813E-2</v>
      </c>
      <c r="K186">
        <f t="shared" si="16"/>
        <v>7.0175726586465398E-3</v>
      </c>
      <c r="L186">
        <f t="shared" si="17"/>
        <v>-1.1406967793376478E-2</v>
      </c>
    </row>
    <row r="187" spans="1:12" x14ac:dyDescent="0.3">
      <c r="A187" s="6">
        <v>43297</v>
      </c>
      <c r="B187" s="4">
        <v>-1.7699577099400975E-2</v>
      </c>
      <c r="C187">
        <v>4.4451762570834011E-2</v>
      </c>
      <c r="D187">
        <v>-5.752652489449922E-3</v>
      </c>
      <c r="F187" t="e">
        <f t="shared" si="12"/>
        <v>#N/A</v>
      </c>
      <c r="G187" t="e">
        <f t="shared" si="13"/>
        <v>#N/A</v>
      </c>
      <c r="H187" t="e">
        <f t="shared" si="14"/>
        <v>#N/A</v>
      </c>
      <c r="J187">
        <f t="shared" si="15"/>
        <v>-1.7699577099400975E-2</v>
      </c>
      <c r="K187">
        <f t="shared" si="16"/>
        <v>4.4451762570834011E-2</v>
      </c>
      <c r="L187">
        <f t="shared" si="17"/>
        <v>-5.752652489449922E-3</v>
      </c>
    </row>
    <row r="188" spans="1:12" x14ac:dyDescent="0.3">
      <c r="A188" s="6">
        <v>43304</v>
      </c>
      <c r="B188" s="4">
        <v>-9.970172319849915E-3</v>
      </c>
      <c r="C188">
        <v>-2.3689771122404776E-2</v>
      </c>
      <c r="D188">
        <v>0</v>
      </c>
      <c r="F188" t="e">
        <f t="shared" si="12"/>
        <v>#N/A</v>
      </c>
      <c r="G188" t="e">
        <f t="shared" si="13"/>
        <v>#N/A</v>
      </c>
      <c r="H188" t="e">
        <f t="shared" si="14"/>
        <v>#N/A</v>
      </c>
      <c r="J188">
        <f t="shared" si="15"/>
        <v>-9.970172319849915E-3</v>
      </c>
      <c r="K188">
        <f t="shared" si="16"/>
        <v>-2.3689771122404776E-2</v>
      </c>
      <c r="L188">
        <f t="shared" si="17"/>
        <v>0</v>
      </c>
    </row>
    <row r="189" spans="1:12" x14ac:dyDescent="0.3">
      <c r="A189" s="6">
        <v>43311</v>
      </c>
      <c r="B189" s="4">
        <v>3.1560804912217508E-2</v>
      </c>
      <c r="C189">
        <v>-2.0761991448429128E-2</v>
      </c>
      <c r="D189">
        <v>2.2814677766171482E-2</v>
      </c>
      <c r="F189" t="e">
        <f t="shared" si="12"/>
        <v>#N/A</v>
      </c>
      <c r="G189" t="e">
        <f t="shared" si="13"/>
        <v>#N/A</v>
      </c>
      <c r="H189" t="e">
        <f t="shared" si="14"/>
        <v>#N/A</v>
      </c>
      <c r="J189">
        <f t="shared" si="15"/>
        <v>3.1560804912217508E-2</v>
      </c>
      <c r="K189">
        <f t="shared" si="16"/>
        <v>-2.0761991448429128E-2</v>
      </c>
      <c r="L189">
        <f t="shared" si="17"/>
        <v>2.2814677766171482E-2</v>
      </c>
    </row>
    <row r="190" spans="1:12" x14ac:dyDescent="0.3">
      <c r="A190" s="6">
        <v>43318</v>
      </c>
      <c r="B190" s="4">
        <v>-3.1560804912217445E-2</v>
      </c>
      <c r="C190">
        <v>-3.9220713153281267E-2</v>
      </c>
      <c r="D190">
        <v>-2.2814677766171399E-2</v>
      </c>
      <c r="F190" t="e">
        <f t="shared" si="12"/>
        <v>#N/A</v>
      </c>
      <c r="G190" t="e">
        <f t="shared" si="13"/>
        <v>#N/A</v>
      </c>
      <c r="H190" t="e">
        <f t="shared" si="14"/>
        <v>#N/A</v>
      </c>
      <c r="J190">
        <f t="shared" si="15"/>
        <v>-3.1560804912217445E-2</v>
      </c>
      <c r="K190">
        <f t="shared" si="16"/>
        <v>-3.9220713153281267E-2</v>
      </c>
      <c r="L190">
        <f t="shared" si="17"/>
        <v>-2.2814677766171399E-2</v>
      </c>
    </row>
    <row r="191" spans="1:12" x14ac:dyDescent="0.3">
      <c r="A191" s="6">
        <v>43325</v>
      </c>
      <c r="B191" s="4">
        <v>9.9701723198498508E-3</v>
      </c>
      <c r="C191">
        <v>-7.2993024816116079E-3</v>
      </c>
      <c r="D191">
        <v>4.8790164169432049E-2</v>
      </c>
      <c r="F191" t="e">
        <f t="shared" si="12"/>
        <v>#N/A</v>
      </c>
      <c r="G191" t="e">
        <f t="shared" si="13"/>
        <v>#N/A</v>
      </c>
      <c r="H191" t="e">
        <f t="shared" si="14"/>
        <v>#N/A</v>
      </c>
      <c r="J191">
        <f t="shared" si="15"/>
        <v>9.9701723198498508E-3</v>
      </c>
      <c r="K191">
        <f t="shared" si="16"/>
        <v>-7.2993024816116079E-3</v>
      </c>
      <c r="L191">
        <f t="shared" si="17"/>
        <v>4.8790164169432049E-2</v>
      </c>
    </row>
    <row r="192" spans="1:12" x14ac:dyDescent="0.3">
      <c r="A192" s="6">
        <v>43332</v>
      </c>
      <c r="B192" s="4">
        <v>-3.0213778596496595E-2</v>
      </c>
      <c r="C192">
        <v>-3.6697288889622902E-3</v>
      </c>
      <c r="D192">
        <v>7.2993024816115351E-3</v>
      </c>
      <c r="F192" t="e">
        <f t="shared" si="12"/>
        <v>#N/A</v>
      </c>
      <c r="G192" t="e">
        <f t="shared" si="13"/>
        <v>#N/A</v>
      </c>
      <c r="H192" t="e">
        <f t="shared" si="14"/>
        <v>#N/A</v>
      </c>
      <c r="J192">
        <f t="shared" si="15"/>
        <v>-3.0213778596496595E-2</v>
      </c>
      <c r="K192">
        <f t="shared" si="16"/>
        <v>-3.6697288889622902E-3</v>
      </c>
      <c r="L192">
        <f t="shared" si="17"/>
        <v>7.2993024816115351E-3</v>
      </c>
    </row>
    <row r="193" spans="1:12" x14ac:dyDescent="0.3">
      <c r="A193" s="6">
        <v>43339</v>
      </c>
      <c r="B193" s="4">
        <v>-3.3267100982939057E-2</v>
      </c>
      <c r="C193">
        <v>7.3260400920728812E-3</v>
      </c>
      <c r="D193">
        <v>0.14213067621070941</v>
      </c>
      <c r="F193" t="e">
        <f t="shared" si="12"/>
        <v>#N/A</v>
      </c>
      <c r="G193" t="e">
        <f t="shared" si="13"/>
        <v>#N/A</v>
      </c>
      <c r="H193" t="str">
        <f t="shared" si="14"/>
        <v>Выброс сверху</v>
      </c>
      <c r="J193">
        <f t="shared" si="15"/>
        <v>-3.3267100982939057E-2</v>
      </c>
      <c r="K193">
        <f t="shared" si="16"/>
        <v>7.3260400920728812E-3</v>
      </c>
      <c r="L193" t="str">
        <f t="shared" si="17"/>
        <v/>
      </c>
    </row>
    <row r="194" spans="1:12" x14ac:dyDescent="0.3">
      <c r="A194" s="6">
        <v>43346</v>
      </c>
      <c r="B194" s="4">
        <v>-1.4909754366287038E-2</v>
      </c>
      <c r="C194">
        <v>3.6429912785010087E-3</v>
      </c>
      <c r="D194">
        <v>-6.3291350516476242E-3</v>
      </c>
      <c r="F194" t="e">
        <f t="shared" si="12"/>
        <v>#N/A</v>
      </c>
      <c r="G194" t="e">
        <f t="shared" si="13"/>
        <v>#N/A</v>
      </c>
      <c r="H194" t="e">
        <f t="shared" si="14"/>
        <v>#N/A</v>
      </c>
      <c r="J194">
        <f t="shared" si="15"/>
        <v>-1.4909754366287038E-2</v>
      </c>
      <c r="K194">
        <f t="shared" si="16"/>
        <v>3.6429912785010087E-3</v>
      </c>
      <c r="L194">
        <f t="shared" si="17"/>
        <v>-6.3291350516476242E-3</v>
      </c>
    </row>
    <row r="195" spans="1:12" x14ac:dyDescent="0.3">
      <c r="A195" s="6">
        <v>43353</v>
      </c>
      <c r="B195" s="4">
        <v>8.5470605784583476E-3</v>
      </c>
      <c r="C195">
        <v>0</v>
      </c>
      <c r="D195">
        <v>-8.2691715845113409E-2</v>
      </c>
      <c r="F195" t="e">
        <f t="shared" si="12"/>
        <v>#N/A</v>
      </c>
      <c r="G195" t="e">
        <f t="shared" si="13"/>
        <v>#N/A</v>
      </c>
      <c r="H195" t="str">
        <f t="shared" si="14"/>
        <v>Выброс  снизу</v>
      </c>
      <c r="J195">
        <f t="shared" si="15"/>
        <v>8.5470605784583476E-3</v>
      </c>
      <c r="K195">
        <f t="shared" si="16"/>
        <v>0</v>
      </c>
      <c r="L195" t="str">
        <f t="shared" si="17"/>
        <v/>
      </c>
    </row>
    <row r="196" spans="1:12" x14ac:dyDescent="0.3">
      <c r="A196" s="6">
        <v>43360</v>
      </c>
      <c r="B196" s="4">
        <v>5.9873401047414322E-2</v>
      </c>
      <c r="C196">
        <v>1.8018505502678212E-2</v>
      </c>
      <c r="D196">
        <v>-2.7973852042406065E-2</v>
      </c>
      <c r="F196" t="e">
        <f t="shared" ref="F196:F259" si="18">_xlfn.IFS(B196&lt;O$5,"Выброс  снизу",B196&gt;O$6,"Выброс сверху")</f>
        <v>#N/A</v>
      </c>
      <c r="G196" t="e">
        <f t="shared" ref="G196:G259" si="19">_xlfn.IFS(C196&lt;P$5,"Выброс  снизу",C196&gt;P$6,"Выброс сверху")</f>
        <v>#N/A</v>
      </c>
      <c r="H196" t="e">
        <f t="shared" ref="H196:H259" si="20">_xlfn.IFS(D196&lt;Q$5,"Выброс  снизу",D196&gt;Q$6,"Выброс сверху")</f>
        <v>#N/A</v>
      </c>
      <c r="J196">
        <f t="shared" ref="J196:J259" si="21">_xlfn.IFS(B196&lt;O$5,"",B196&gt;O$6,"",B196&gt;O$5,B196,B196&lt;$O198,B196)</f>
        <v>5.9873401047414322E-2</v>
      </c>
      <c r="K196">
        <f t="shared" ref="K196:K259" si="22">_xlfn.IFS(C196&lt;P$5,"",C196&gt;P$6,"",C196&gt;P$5,C196,C196&lt;$O198,C196)</f>
        <v>1.8018505502678212E-2</v>
      </c>
      <c r="L196">
        <f t="shared" ref="L196:L259" si="23">_xlfn.IFS(D196&lt;Q$5,"",D196&gt;Q$6,"",D196&gt;Q$5,D196,D196&lt;$O198,D196)</f>
        <v>-2.7973852042406065E-2</v>
      </c>
    </row>
    <row r="197" spans="1:12" x14ac:dyDescent="0.3">
      <c r="A197" s="6">
        <v>43367</v>
      </c>
      <c r="B197" s="4">
        <v>2.1804629966852705E-2</v>
      </c>
      <c r="C197">
        <v>-1.4388737452099669E-2</v>
      </c>
      <c r="D197">
        <v>-4.348511193973878E-2</v>
      </c>
      <c r="F197" t="e">
        <f t="shared" si="18"/>
        <v>#N/A</v>
      </c>
      <c r="G197" t="e">
        <f t="shared" si="19"/>
        <v>#N/A</v>
      </c>
      <c r="H197" t="e">
        <f t="shared" si="20"/>
        <v>#N/A</v>
      </c>
      <c r="J197">
        <f t="shared" si="21"/>
        <v>2.1804629966852705E-2</v>
      </c>
      <c r="K197">
        <f t="shared" si="22"/>
        <v>-1.4388737452099669E-2</v>
      </c>
      <c r="L197">
        <f t="shared" si="23"/>
        <v>-4.348511193973878E-2</v>
      </c>
    </row>
    <row r="198" spans="1:12" x14ac:dyDescent="0.3">
      <c r="A198" s="6">
        <v>43374</v>
      </c>
      <c r="B198" s="4">
        <v>-2.7834798993443988E-2</v>
      </c>
      <c r="C198">
        <v>0</v>
      </c>
      <c r="D198">
        <v>2.1978906718775167E-2</v>
      </c>
      <c r="F198" t="e">
        <f t="shared" si="18"/>
        <v>#N/A</v>
      </c>
      <c r="G198" t="e">
        <f t="shared" si="19"/>
        <v>#N/A</v>
      </c>
      <c r="H198" t="e">
        <f t="shared" si="20"/>
        <v>#N/A</v>
      </c>
      <c r="J198">
        <f t="shared" si="21"/>
        <v>-2.7834798993443988E-2</v>
      </c>
      <c r="K198">
        <f t="shared" si="22"/>
        <v>0</v>
      </c>
      <c r="L198">
        <f t="shared" si="23"/>
        <v>2.1978906718775167E-2</v>
      </c>
    </row>
    <row r="199" spans="1:12" x14ac:dyDescent="0.3">
      <c r="A199" s="6">
        <v>43381</v>
      </c>
      <c r="B199" s="4">
        <v>-5.384323202082316E-2</v>
      </c>
      <c r="C199">
        <v>-1.0929070532190206E-2</v>
      </c>
      <c r="D199">
        <v>-3.3152207316900391E-2</v>
      </c>
      <c r="F199" t="e">
        <f t="shared" si="18"/>
        <v>#N/A</v>
      </c>
      <c r="G199" t="e">
        <f t="shared" si="19"/>
        <v>#N/A</v>
      </c>
      <c r="H199" t="e">
        <f t="shared" si="20"/>
        <v>#N/A</v>
      </c>
      <c r="J199">
        <f t="shared" si="21"/>
        <v>-5.384323202082316E-2</v>
      </c>
      <c r="K199">
        <f t="shared" si="22"/>
        <v>-1.0929070532190206E-2</v>
      </c>
      <c r="L199">
        <f t="shared" si="23"/>
        <v>-3.3152207316900391E-2</v>
      </c>
    </row>
    <row r="200" spans="1:12" x14ac:dyDescent="0.3">
      <c r="A200" s="6">
        <v>43388</v>
      </c>
      <c r="B200" s="4">
        <v>-1.9334651707455724E-2</v>
      </c>
      <c r="C200">
        <v>-1.1049836186584935E-2</v>
      </c>
      <c r="D200">
        <v>1.1173300598125255E-2</v>
      </c>
      <c r="F200" t="e">
        <f t="shared" si="18"/>
        <v>#N/A</v>
      </c>
      <c r="G200" t="e">
        <f t="shared" si="19"/>
        <v>#N/A</v>
      </c>
      <c r="H200" t="e">
        <f t="shared" si="20"/>
        <v>#N/A</v>
      </c>
      <c r="J200">
        <f t="shared" si="21"/>
        <v>-1.9334651707455724E-2</v>
      </c>
      <c r="K200">
        <f t="shared" si="22"/>
        <v>-1.1049836186584935E-2</v>
      </c>
      <c r="L200">
        <f t="shared" si="23"/>
        <v>1.1173300598125255E-2</v>
      </c>
    </row>
    <row r="201" spans="1:12" x14ac:dyDescent="0.3">
      <c r="A201" s="6">
        <v>43395</v>
      </c>
      <c r="B201" s="4">
        <v>-1.9715863164417317E-2</v>
      </c>
      <c r="C201">
        <v>0</v>
      </c>
      <c r="D201">
        <v>-1.1173300598125302E-2</v>
      </c>
      <c r="F201" t="e">
        <f t="shared" si="18"/>
        <v>#N/A</v>
      </c>
      <c r="G201" t="e">
        <f t="shared" si="19"/>
        <v>#N/A</v>
      </c>
      <c r="H201" t="e">
        <f t="shared" si="20"/>
        <v>#N/A</v>
      </c>
      <c r="J201">
        <f t="shared" si="21"/>
        <v>-1.9715863164417317E-2</v>
      </c>
      <c r="K201">
        <f t="shared" si="22"/>
        <v>0</v>
      </c>
      <c r="L201">
        <f t="shared" si="23"/>
        <v>-1.1173300598125302E-2</v>
      </c>
    </row>
    <row r="202" spans="1:12" x14ac:dyDescent="0.3">
      <c r="A202" s="6">
        <v>43402</v>
      </c>
      <c r="B202" s="4">
        <v>-1.1123585218662316E-2</v>
      </c>
      <c r="C202">
        <v>-7.4349784875180902E-3</v>
      </c>
      <c r="D202">
        <v>3.7383221106071581E-3</v>
      </c>
      <c r="F202" t="e">
        <f t="shared" si="18"/>
        <v>#N/A</v>
      </c>
      <c r="G202" t="e">
        <f t="shared" si="19"/>
        <v>#N/A</v>
      </c>
      <c r="H202" t="e">
        <f t="shared" si="20"/>
        <v>#N/A</v>
      </c>
      <c r="J202">
        <f t="shared" si="21"/>
        <v>-1.1123585218662316E-2</v>
      </c>
      <c r="K202">
        <f t="shared" si="22"/>
        <v>-7.4349784875180902E-3</v>
      </c>
      <c r="L202">
        <f t="shared" si="23"/>
        <v>3.7383221106071581E-3</v>
      </c>
    </row>
    <row r="203" spans="1:12" x14ac:dyDescent="0.3">
      <c r="A203" s="6">
        <v>43409</v>
      </c>
      <c r="B203" s="4">
        <v>-1.5783867701262E-2</v>
      </c>
      <c r="C203">
        <v>7.4349784875179905E-3</v>
      </c>
      <c r="D203">
        <v>-1.1257154524634447E-2</v>
      </c>
      <c r="F203" t="e">
        <f t="shared" si="18"/>
        <v>#N/A</v>
      </c>
      <c r="G203" t="e">
        <f t="shared" si="19"/>
        <v>#N/A</v>
      </c>
      <c r="H203" t="e">
        <f t="shared" si="20"/>
        <v>#N/A</v>
      </c>
      <c r="J203">
        <f t="shared" si="21"/>
        <v>-1.5783867701262E-2</v>
      </c>
      <c r="K203">
        <f t="shared" si="22"/>
        <v>7.4349784875179905E-3</v>
      </c>
      <c r="L203">
        <f t="shared" si="23"/>
        <v>-1.1257154524634447E-2</v>
      </c>
    </row>
    <row r="204" spans="1:12" x14ac:dyDescent="0.3">
      <c r="A204" s="6">
        <v>43416</v>
      </c>
      <c r="B204" s="4">
        <v>-1.8349138668196541E-2</v>
      </c>
      <c r="C204">
        <v>1.8349138668196398E-2</v>
      </c>
      <c r="D204">
        <v>0</v>
      </c>
      <c r="F204" t="e">
        <f t="shared" si="18"/>
        <v>#N/A</v>
      </c>
      <c r="G204" t="e">
        <f t="shared" si="19"/>
        <v>#N/A</v>
      </c>
      <c r="H204" t="e">
        <f t="shared" si="20"/>
        <v>#N/A</v>
      </c>
      <c r="J204">
        <f t="shared" si="21"/>
        <v>-1.8349138668196541E-2</v>
      </c>
      <c r="K204">
        <f t="shared" si="22"/>
        <v>1.8349138668196398E-2</v>
      </c>
      <c r="L204">
        <f t="shared" si="23"/>
        <v>0</v>
      </c>
    </row>
    <row r="205" spans="1:12" x14ac:dyDescent="0.3">
      <c r="A205" s="6">
        <v>43423</v>
      </c>
      <c r="B205" s="4">
        <v>-6.9489026297427356E-2</v>
      </c>
      <c r="C205">
        <v>-7.2993024816116079E-3</v>
      </c>
      <c r="D205">
        <v>-1.5209418663528795E-2</v>
      </c>
      <c r="F205" t="e">
        <f t="shared" si="18"/>
        <v>#N/A</v>
      </c>
      <c r="G205" t="e">
        <f t="shared" si="19"/>
        <v>#N/A</v>
      </c>
      <c r="H205" t="e">
        <f t="shared" si="20"/>
        <v>#N/A</v>
      </c>
      <c r="J205">
        <f t="shared" si="21"/>
        <v>-6.9489026297427356E-2</v>
      </c>
      <c r="K205">
        <f t="shared" si="22"/>
        <v>-7.2993024816116079E-3</v>
      </c>
      <c r="L205">
        <f t="shared" si="23"/>
        <v>-1.5209418663528795E-2</v>
      </c>
    </row>
    <row r="206" spans="1:12" x14ac:dyDescent="0.3">
      <c r="A206" s="6">
        <v>43430</v>
      </c>
      <c r="B206" s="4">
        <v>7.4165976550496192E-3</v>
      </c>
      <c r="C206">
        <v>1.8298266770761572E-3</v>
      </c>
      <c r="D206">
        <v>-3.1130918595173099E-2</v>
      </c>
      <c r="F206" t="e">
        <f t="shared" si="18"/>
        <v>#N/A</v>
      </c>
      <c r="G206" t="e">
        <f t="shared" si="19"/>
        <v>#N/A</v>
      </c>
      <c r="H206" t="e">
        <f t="shared" si="20"/>
        <v>#N/A</v>
      </c>
      <c r="J206">
        <f t="shared" si="21"/>
        <v>7.4165976550496192E-3</v>
      </c>
      <c r="K206">
        <f t="shared" si="22"/>
        <v>1.8298266770761572E-3</v>
      </c>
      <c r="L206">
        <f t="shared" si="23"/>
        <v>-3.1130918595173099E-2</v>
      </c>
    </row>
    <row r="207" spans="1:12" x14ac:dyDescent="0.3">
      <c r="A207" s="6">
        <v>43437</v>
      </c>
      <c r="B207" s="4">
        <v>2.5533302005164845E-2</v>
      </c>
      <c r="C207">
        <v>0</v>
      </c>
      <c r="D207">
        <v>7.8740564309058656E-3</v>
      </c>
      <c r="F207" t="e">
        <f t="shared" si="18"/>
        <v>#N/A</v>
      </c>
      <c r="G207" t="e">
        <f t="shared" si="19"/>
        <v>#N/A</v>
      </c>
      <c r="H207" t="e">
        <f t="shared" si="20"/>
        <v>#N/A</v>
      </c>
      <c r="J207">
        <f t="shared" si="21"/>
        <v>2.5533302005164845E-2</v>
      </c>
      <c r="K207">
        <f t="shared" si="22"/>
        <v>0</v>
      </c>
      <c r="L207">
        <f t="shared" si="23"/>
        <v>7.8740564309058656E-3</v>
      </c>
    </row>
    <row r="208" spans="1:12" x14ac:dyDescent="0.3">
      <c r="A208" s="6">
        <v>43444</v>
      </c>
      <c r="B208" s="4">
        <v>-2.0619287202735703E-2</v>
      </c>
      <c r="C208">
        <v>3.6496390875495523E-3</v>
      </c>
      <c r="D208">
        <v>-1.1834457647002909E-2</v>
      </c>
      <c r="F208" t="e">
        <f t="shared" si="18"/>
        <v>#N/A</v>
      </c>
      <c r="G208" t="e">
        <f t="shared" si="19"/>
        <v>#N/A</v>
      </c>
      <c r="H208" t="e">
        <f t="shared" si="20"/>
        <v>#N/A</v>
      </c>
      <c r="J208">
        <f t="shared" si="21"/>
        <v>-2.0619287202735703E-2</v>
      </c>
      <c r="K208">
        <f t="shared" si="22"/>
        <v>3.6496390875495523E-3</v>
      </c>
      <c r="L208">
        <f t="shared" si="23"/>
        <v>-1.1834457647002909E-2</v>
      </c>
    </row>
    <row r="209" spans="1:12" x14ac:dyDescent="0.3">
      <c r="A209" s="6">
        <v>43451</v>
      </c>
      <c r="B209" s="4">
        <v>5.7158413839948623E-2</v>
      </c>
      <c r="C209">
        <v>-9.1491946535879765E-3</v>
      </c>
      <c r="D209">
        <v>3.9604012160969143E-3</v>
      </c>
      <c r="F209" t="e">
        <f t="shared" si="18"/>
        <v>#N/A</v>
      </c>
      <c r="G209" t="e">
        <f t="shared" si="19"/>
        <v>#N/A</v>
      </c>
      <c r="H209" t="e">
        <f t="shared" si="20"/>
        <v>#N/A</v>
      </c>
      <c r="J209">
        <f t="shared" si="21"/>
        <v>5.7158413839948623E-2</v>
      </c>
      <c r="K209">
        <f t="shared" si="22"/>
        <v>-9.1491946535879765E-3</v>
      </c>
      <c r="L209">
        <f t="shared" si="23"/>
        <v>3.9604012160969143E-3</v>
      </c>
    </row>
    <row r="210" spans="1:12" x14ac:dyDescent="0.3">
      <c r="A210" s="6">
        <v>43458</v>
      </c>
      <c r="B210" s="4">
        <v>-5.7158413839948637E-2</v>
      </c>
      <c r="C210">
        <v>3.6697288889624017E-3</v>
      </c>
      <c r="D210">
        <v>1.1787955752042173E-2</v>
      </c>
      <c r="F210" t="e">
        <f t="shared" si="18"/>
        <v>#N/A</v>
      </c>
      <c r="G210" t="e">
        <f t="shared" si="19"/>
        <v>#N/A</v>
      </c>
      <c r="H210" t="e">
        <f t="shared" si="20"/>
        <v>#N/A</v>
      </c>
      <c r="J210">
        <f t="shared" si="21"/>
        <v>-5.7158413839948637E-2</v>
      </c>
      <c r="K210">
        <f t="shared" si="22"/>
        <v>3.6697288889624017E-3</v>
      </c>
      <c r="L210">
        <f t="shared" si="23"/>
        <v>1.1787955752042173E-2</v>
      </c>
    </row>
    <row r="211" spans="1:12" x14ac:dyDescent="0.3">
      <c r="A211" s="6">
        <v>43465</v>
      </c>
      <c r="B211" s="4">
        <v>5.1354567020148394E-2</v>
      </c>
      <c r="C211">
        <v>1.8298266770761572E-3</v>
      </c>
      <c r="D211">
        <v>7.7821404420547287E-3</v>
      </c>
      <c r="F211" t="e">
        <f t="shared" si="18"/>
        <v>#N/A</v>
      </c>
      <c r="G211" t="e">
        <f t="shared" si="19"/>
        <v>#N/A</v>
      </c>
      <c r="H211" t="e">
        <f t="shared" si="20"/>
        <v>#N/A</v>
      </c>
      <c r="J211">
        <f t="shared" si="21"/>
        <v>5.1354567020148394E-2</v>
      </c>
      <c r="K211">
        <f t="shared" si="22"/>
        <v>1.8298266770761572E-3</v>
      </c>
      <c r="L211">
        <f t="shared" si="23"/>
        <v>7.7821404420547287E-3</v>
      </c>
    </row>
    <row r="212" spans="1:12" x14ac:dyDescent="0.3">
      <c r="A212" s="6">
        <v>43472</v>
      </c>
      <c r="B212" s="4">
        <v>-2.5944851494780024E-2</v>
      </c>
      <c r="C212">
        <v>1.9910159959329873E-2</v>
      </c>
      <c r="D212">
        <v>-1.5625317903080756E-2</v>
      </c>
      <c r="F212" t="e">
        <f t="shared" si="18"/>
        <v>#N/A</v>
      </c>
      <c r="G212" t="e">
        <f t="shared" si="19"/>
        <v>#N/A</v>
      </c>
      <c r="H212" t="e">
        <f t="shared" si="20"/>
        <v>#N/A</v>
      </c>
      <c r="J212">
        <f t="shared" si="21"/>
        <v>-2.5944851494780024E-2</v>
      </c>
      <c r="K212">
        <f t="shared" si="22"/>
        <v>1.9910159959329873E-2</v>
      </c>
      <c r="L212">
        <f t="shared" si="23"/>
        <v>-1.5625317903080756E-2</v>
      </c>
    </row>
    <row r="213" spans="1:12" x14ac:dyDescent="0.3">
      <c r="A213" s="6">
        <v>43479</v>
      </c>
      <c r="B213" s="4">
        <v>1.541227899488678E-2</v>
      </c>
      <c r="C213">
        <v>4.5542020446916007E-2</v>
      </c>
      <c r="D213">
        <v>-3.6076056473809646E-2</v>
      </c>
      <c r="F213" t="e">
        <f t="shared" si="18"/>
        <v>#N/A</v>
      </c>
      <c r="G213" t="e">
        <f t="shared" si="19"/>
        <v>#N/A</v>
      </c>
      <c r="H213" t="e">
        <f t="shared" si="20"/>
        <v>#N/A</v>
      </c>
      <c r="J213">
        <f t="shared" si="21"/>
        <v>1.541227899488678E-2</v>
      </c>
      <c r="K213">
        <f t="shared" si="22"/>
        <v>4.5542020446916007E-2</v>
      </c>
      <c r="L213">
        <f t="shared" si="23"/>
        <v>-3.6076056473809646E-2</v>
      </c>
    </row>
    <row r="214" spans="1:12" x14ac:dyDescent="0.3">
      <c r="A214" s="6">
        <v>43486</v>
      </c>
      <c r="B214" s="4">
        <v>-1.1834457647002796E-2</v>
      </c>
      <c r="C214">
        <v>2.7028672387919419E-2</v>
      </c>
      <c r="D214">
        <v>0</v>
      </c>
      <c r="F214" t="e">
        <f t="shared" si="18"/>
        <v>#N/A</v>
      </c>
      <c r="G214" t="e">
        <f t="shared" si="19"/>
        <v>#N/A</v>
      </c>
      <c r="H214" t="e">
        <f t="shared" si="20"/>
        <v>#N/A</v>
      </c>
      <c r="J214">
        <f t="shared" si="21"/>
        <v>-1.1834457647002796E-2</v>
      </c>
      <c r="K214">
        <f t="shared" si="22"/>
        <v>2.7028672387919419E-2</v>
      </c>
      <c r="L214">
        <f t="shared" si="23"/>
        <v>0</v>
      </c>
    </row>
    <row r="215" spans="1:12" x14ac:dyDescent="0.3">
      <c r="A215" s="6">
        <v>43493</v>
      </c>
      <c r="B215" s="4">
        <v>-1.077209698191107E-2</v>
      </c>
      <c r="C215">
        <v>-1.8503471564559754E-2</v>
      </c>
      <c r="D215">
        <v>-8.196767204178515E-3</v>
      </c>
      <c r="F215" t="e">
        <f t="shared" si="18"/>
        <v>#N/A</v>
      </c>
      <c r="G215" t="e">
        <f t="shared" si="19"/>
        <v>#N/A</v>
      </c>
      <c r="H215" t="e">
        <f t="shared" si="20"/>
        <v>#N/A</v>
      </c>
      <c r="J215">
        <f t="shared" si="21"/>
        <v>-1.077209698191107E-2</v>
      </c>
      <c r="K215">
        <f t="shared" si="22"/>
        <v>-1.8503471564559754E-2</v>
      </c>
      <c r="L215">
        <f t="shared" si="23"/>
        <v>-8.196767204178515E-3</v>
      </c>
    </row>
    <row r="216" spans="1:12" x14ac:dyDescent="0.3">
      <c r="A216" s="6">
        <v>43500</v>
      </c>
      <c r="B216" s="4">
        <v>-8.4592649459764632E-3</v>
      </c>
      <c r="C216">
        <v>-1.71237060785914E-2</v>
      </c>
      <c r="D216">
        <v>1.2270092591814401E-2</v>
      </c>
      <c r="F216" t="e">
        <f t="shared" si="18"/>
        <v>#N/A</v>
      </c>
      <c r="G216" t="e">
        <f t="shared" si="19"/>
        <v>#N/A</v>
      </c>
      <c r="H216" t="e">
        <f t="shared" si="20"/>
        <v>#N/A</v>
      </c>
      <c r="J216">
        <f t="shared" si="21"/>
        <v>-8.4592649459764632E-3</v>
      </c>
      <c r="K216">
        <f t="shared" si="22"/>
        <v>-1.71237060785914E-2</v>
      </c>
      <c r="L216">
        <f t="shared" si="23"/>
        <v>1.2270092591814401E-2</v>
      </c>
    </row>
    <row r="217" spans="1:12" x14ac:dyDescent="0.3">
      <c r="A217" s="6">
        <v>43507</v>
      </c>
      <c r="B217" s="4">
        <v>-1.4670189747793742E-2</v>
      </c>
      <c r="C217">
        <v>2.5576841789649776E-2</v>
      </c>
      <c r="D217">
        <v>-8.1633106391609811E-3</v>
      </c>
      <c r="F217" t="e">
        <f t="shared" si="18"/>
        <v>#N/A</v>
      </c>
      <c r="G217" t="e">
        <f t="shared" si="19"/>
        <v>#N/A</v>
      </c>
      <c r="H217" t="e">
        <f t="shared" si="20"/>
        <v>#N/A</v>
      </c>
      <c r="J217">
        <f t="shared" si="21"/>
        <v>-1.4670189747793742E-2</v>
      </c>
      <c r="K217">
        <f t="shared" si="22"/>
        <v>2.5576841789649776E-2</v>
      </c>
      <c r="L217">
        <f t="shared" si="23"/>
        <v>-8.1633106391609811E-3</v>
      </c>
    </row>
    <row r="218" spans="1:12" x14ac:dyDescent="0.3">
      <c r="A218" s="6">
        <v>43514</v>
      </c>
      <c r="B218" s="4">
        <v>-8.6580627431145415E-3</v>
      </c>
      <c r="C218">
        <v>-5.063301956546762E-3</v>
      </c>
      <c r="D218">
        <v>-2.4897551621727087E-2</v>
      </c>
      <c r="F218" t="e">
        <f t="shared" si="18"/>
        <v>#N/A</v>
      </c>
      <c r="G218" t="e">
        <f t="shared" si="19"/>
        <v>#N/A</v>
      </c>
      <c r="H218" t="e">
        <f t="shared" si="20"/>
        <v>#N/A</v>
      </c>
      <c r="J218">
        <f t="shared" si="21"/>
        <v>-8.6580627431145415E-3</v>
      </c>
      <c r="K218">
        <f t="shared" si="22"/>
        <v>-5.063301956546762E-3</v>
      </c>
      <c r="L218">
        <f t="shared" si="23"/>
        <v>-2.4897551621727087E-2</v>
      </c>
    </row>
    <row r="219" spans="1:12" x14ac:dyDescent="0.3">
      <c r="A219" s="6">
        <v>43521</v>
      </c>
      <c r="B219" s="4">
        <v>-6.2305497506360864E-3</v>
      </c>
      <c r="C219">
        <v>6.7453881395316551E-3</v>
      </c>
      <c r="D219">
        <v>0</v>
      </c>
      <c r="F219" t="e">
        <f t="shared" si="18"/>
        <v>#N/A</v>
      </c>
      <c r="G219" t="e">
        <f t="shared" si="19"/>
        <v>#N/A</v>
      </c>
      <c r="H219" t="e">
        <f t="shared" si="20"/>
        <v>#N/A</v>
      </c>
      <c r="J219">
        <f t="shared" si="21"/>
        <v>-6.2305497506360864E-3</v>
      </c>
      <c r="K219">
        <f t="shared" si="22"/>
        <v>6.7453881395316551E-3</v>
      </c>
      <c r="L219">
        <f t="shared" si="23"/>
        <v>0</v>
      </c>
    </row>
    <row r="220" spans="1:12" x14ac:dyDescent="0.3">
      <c r="A220" s="6">
        <v>43528</v>
      </c>
      <c r="B220" s="4">
        <v>-2.275698712261618E-2</v>
      </c>
      <c r="C220">
        <v>3.1433522601512595E-2</v>
      </c>
      <c r="D220">
        <v>0</v>
      </c>
      <c r="F220" t="e">
        <f t="shared" si="18"/>
        <v>#N/A</v>
      </c>
      <c r="G220" t="e">
        <f t="shared" si="19"/>
        <v>#N/A</v>
      </c>
      <c r="H220" t="e">
        <f t="shared" si="20"/>
        <v>#N/A</v>
      </c>
      <c r="J220">
        <f t="shared" si="21"/>
        <v>-2.275698712261618E-2</v>
      </c>
      <c r="K220">
        <f t="shared" si="22"/>
        <v>3.1433522601512595E-2</v>
      </c>
      <c r="L220">
        <f t="shared" si="23"/>
        <v>0</v>
      </c>
    </row>
    <row r="221" spans="1:12" x14ac:dyDescent="0.3">
      <c r="A221" s="6">
        <v>43535</v>
      </c>
      <c r="B221" s="4">
        <v>-5.6556819597109308E-2</v>
      </c>
      <c r="C221">
        <v>5.6977434742540356E-2</v>
      </c>
      <c r="D221">
        <v>0</v>
      </c>
      <c r="F221" t="e">
        <f t="shared" si="18"/>
        <v>#N/A</v>
      </c>
      <c r="G221" t="e">
        <f t="shared" si="19"/>
        <v>#N/A</v>
      </c>
      <c r="H221" t="e">
        <f t="shared" si="20"/>
        <v>#N/A</v>
      </c>
      <c r="J221">
        <f t="shared" si="21"/>
        <v>-5.6556819597109308E-2</v>
      </c>
      <c r="K221">
        <f t="shared" si="22"/>
        <v>5.6977434742540356E-2</v>
      </c>
      <c r="L221">
        <f t="shared" si="23"/>
        <v>0</v>
      </c>
    </row>
    <row r="222" spans="1:12" x14ac:dyDescent="0.3">
      <c r="A222" s="6">
        <v>43542</v>
      </c>
      <c r="B222" s="4">
        <v>-1.2253386805765001E-2</v>
      </c>
      <c r="C222">
        <v>6.2613592727986681E-2</v>
      </c>
      <c r="D222">
        <v>0</v>
      </c>
      <c r="F222" t="e">
        <f t="shared" si="18"/>
        <v>#N/A</v>
      </c>
      <c r="G222" t="e">
        <f t="shared" si="19"/>
        <v>#N/A</v>
      </c>
      <c r="H222" t="e">
        <f t="shared" si="20"/>
        <v>#N/A</v>
      </c>
      <c r="J222">
        <f t="shared" si="21"/>
        <v>-1.2253386805765001E-2</v>
      </c>
      <c r="K222">
        <f t="shared" si="22"/>
        <v>6.2613592727986681E-2</v>
      </c>
      <c r="L222">
        <f t="shared" si="23"/>
        <v>0</v>
      </c>
    </row>
    <row r="223" spans="1:12" x14ac:dyDescent="0.3">
      <c r="A223" s="6">
        <v>43549</v>
      </c>
      <c r="B223" s="4">
        <v>-1.2405396857487741E-2</v>
      </c>
      <c r="C223">
        <v>-1.0167117355444313E-2</v>
      </c>
      <c r="D223">
        <v>2.0790769669073689E-2</v>
      </c>
      <c r="F223" t="e">
        <f t="shared" si="18"/>
        <v>#N/A</v>
      </c>
      <c r="G223" t="e">
        <f t="shared" si="19"/>
        <v>#N/A</v>
      </c>
      <c r="H223" t="e">
        <f t="shared" si="20"/>
        <v>#N/A</v>
      </c>
      <c r="J223">
        <f t="shared" si="21"/>
        <v>-1.2405396857487741E-2</v>
      </c>
      <c r="K223">
        <f t="shared" si="22"/>
        <v>-1.0167117355444313E-2</v>
      </c>
      <c r="L223">
        <f t="shared" si="23"/>
        <v>2.0790769669073689E-2</v>
      </c>
    </row>
    <row r="224" spans="1:12" x14ac:dyDescent="0.3">
      <c r="A224" s="6">
        <v>43556</v>
      </c>
      <c r="B224" s="4">
        <v>1.1034594723709068E-2</v>
      </c>
      <c r="C224">
        <v>2.0231903971585117E-2</v>
      </c>
      <c r="D224">
        <v>4.1067819526535024E-3</v>
      </c>
      <c r="F224" t="e">
        <f t="shared" si="18"/>
        <v>#N/A</v>
      </c>
      <c r="G224" t="e">
        <f t="shared" si="19"/>
        <v>#N/A</v>
      </c>
      <c r="H224" t="e">
        <f t="shared" si="20"/>
        <v>#N/A</v>
      </c>
      <c r="J224">
        <f t="shared" si="21"/>
        <v>1.1034594723709068E-2</v>
      </c>
      <c r="K224">
        <f t="shared" si="22"/>
        <v>2.0231903971585117E-2</v>
      </c>
      <c r="L224">
        <f t="shared" si="23"/>
        <v>4.1067819526535024E-3</v>
      </c>
    </row>
    <row r="225" spans="1:12" x14ac:dyDescent="0.3">
      <c r="A225" s="6">
        <v>43563</v>
      </c>
      <c r="B225" s="4">
        <v>-1.3726838119721356E-3</v>
      </c>
      <c r="C225">
        <v>1.8427169178165587E-2</v>
      </c>
      <c r="D225">
        <v>-1.2371291802546942E-2</v>
      </c>
      <c r="F225" t="e">
        <f t="shared" si="18"/>
        <v>#N/A</v>
      </c>
      <c r="G225" t="e">
        <f t="shared" si="19"/>
        <v>#N/A</v>
      </c>
      <c r="H225" t="e">
        <f t="shared" si="20"/>
        <v>#N/A</v>
      </c>
      <c r="J225">
        <f t="shared" si="21"/>
        <v>-1.3726838119721356E-3</v>
      </c>
      <c r="K225">
        <f t="shared" si="22"/>
        <v>1.8427169178165587E-2</v>
      </c>
      <c r="L225">
        <f t="shared" si="23"/>
        <v>-1.2371291802546942E-2</v>
      </c>
    </row>
    <row r="226" spans="1:12" x14ac:dyDescent="0.3">
      <c r="A226" s="6">
        <v>43570</v>
      </c>
      <c r="B226" s="4">
        <v>-3.352269203864356E-2</v>
      </c>
      <c r="C226">
        <v>0.11277676737823916</v>
      </c>
      <c r="D226">
        <v>-8.3333815591441866E-3</v>
      </c>
      <c r="F226" t="e">
        <f t="shared" si="18"/>
        <v>#N/A</v>
      </c>
      <c r="G226" t="str">
        <f t="shared" si="19"/>
        <v>Выброс сверху</v>
      </c>
      <c r="H226" t="e">
        <f t="shared" si="20"/>
        <v>#N/A</v>
      </c>
      <c r="J226">
        <f t="shared" si="21"/>
        <v>-3.352269203864356E-2</v>
      </c>
      <c r="K226" t="str">
        <f t="shared" si="22"/>
        <v/>
      </c>
      <c r="L226">
        <f t="shared" si="23"/>
        <v>-8.3333815591441866E-3</v>
      </c>
    </row>
    <row r="227" spans="1:12" x14ac:dyDescent="0.3">
      <c r="A227" s="6">
        <v>43577</v>
      </c>
      <c r="B227" s="4">
        <v>-2.0086758566737344E-2</v>
      </c>
      <c r="C227">
        <v>-5.8118354840375287E-2</v>
      </c>
      <c r="D227">
        <v>0</v>
      </c>
      <c r="F227" t="e">
        <f t="shared" si="18"/>
        <v>#N/A</v>
      </c>
      <c r="G227" t="e">
        <f t="shared" si="19"/>
        <v>#N/A</v>
      </c>
      <c r="H227" t="e">
        <f t="shared" si="20"/>
        <v>#N/A</v>
      </c>
      <c r="J227">
        <f t="shared" si="21"/>
        <v>-2.0086758566737344E-2</v>
      </c>
      <c r="K227">
        <f t="shared" si="22"/>
        <v>-5.8118354840375287E-2</v>
      </c>
      <c r="L227">
        <f t="shared" si="23"/>
        <v>0</v>
      </c>
    </row>
    <row r="228" spans="1:12" x14ac:dyDescent="0.3">
      <c r="A228" s="6">
        <v>43584</v>
      </c>
      <c r="B228" s="4">
        <v>0</v>
      </c>
      <c r="C228">
        <v>8.02063604028109E-2</v>
      </c>
      <c r="D228">
        <v>2.4794658613216274E-2</v>
      </c>
      <c r="F228" t="e">
        <f t="shared" si="18"/>
        <v>#N/A</v>
      </c>
      <c r="G228" t="e">
        <f t="shared" si="19"/>
        <v>#N/A</v>
      </c>
      <c r="H228" t="e">
        <f t="shared" si="20"/>
        <v>#N/A</v>
      </c>
      <c r="J228">
        <f t="shared" si="21"/>
        <v>0</v>
      </c>
      <c r="K228">
        <f t="shared" si="22"/>
        <v>8.02063604028109E-2</v>
      </c>
      <c r="L228">
        <f t="shared" si="23"/>
        <v>2.4794658613216274E-2</v>
      </c>
    </row>
    <row r="229" spans="1:12" x14ac:dyDescent="0.3">
      <c r="A229" s="6">
        <v>43591</v>
      </c>
      <c r="B229" s="4">
        <v>-5.8139698654198447E-3</v>
      </c>
      <c r="C229">
        <v>-6.48985925010582E-2</v>
      </c>
      <c r="D229">
        <v>-2.8987536873252187E-2</v>
      </c>
      <c r="F229" t="e">
        <f t="shared" si="18"/>
        <v>#N/A</v>
      </c>
      <c r="G229" t="e">
        <f t="shared" si="19"/>
        <v>#N/A</v>
      </c>
      <c r="H229" t="e">
        <f t="shared" si="20"/>
        <v>#N/A</v>
      </c>
      <c r="J229">
        <f t="shared" si="21"/>
        <v>-5.8139698654198447E-3</v>
      </c>
      <c r="K229">
        <f t="shared" si="22"/>
        <v>-6.48985925010582E-2</v>
      </c>
      <c r="L229">
        <f t="shared" si="23"/>
        <v>-2.8987536873252187E-2</v>
      </c>
    </row>
    <row r="230" spans="1:12" x14ac:dyDescent="0.3">
      <c r="A230" s="6">
        <v>43598</v>
      </c>
      <c r="B230" s="4">
        <v>-9.312597798948373E-2</v>
      </c>
      <c r="C230">
        <v>-4.1717279051236983E-2</v>
      </c>
      <c r="D230">
        <v>-8.4388686458645949E-3</v>
      </c>
      <c r="F230" t="str">
        <f t="shared" si="18"/>
        <v>Выброс  снизу</v>
      </c>
      <c r="G230" t="e">
        <f t="shared" si="19"/>
        <v>#N/A</v>
      </c>
      <c r="H230" t="e">
        <f t="shared" si="20"/>
        <v>#N/A</v>
      </c>
      <c r="J230" t="str">
        <f t="shared" si="21"/>
        <v/>
      </c>
      <c r="K230">
        <f t="shared" si="22"/>
        <v>-4.1717279051236983E-2</v>
      </c>
      <c r="L230">
        <f t="shared" si="23"/>
        <v>-8.4388686458645949E-3</v>
      </c>
    </row>
    <row r="231" spans="1:12" x14ac:dyDescent="0.3">
      <c r="A231" s="6">
        <v>43605</v>
      </c>
      <c r="B231" s="4">
        <v>4.993236874820893E-2</v>
      </c>
      <c r="C231">
        <v>7.0748594420284808E-3</v>
      </c>
      <c r="D231">
        <v>6.3358184490857035E-3</v>
      </c>
      <c r="F231" t="e">
        <f t="shared" si="18"/>
        <v>#N/A</v>
      </c>
      <c r="G231" t="e">
        <f t="shared" si="19"/>
        <v>#N/A</v>
      </c>
      <c r="H231" t="e">
        <f t="shared" si="20"/>
        <v>#N/A</v>
      </c>
      <c r="J231">
        <f t="shared" si="21"/>
        <v>4.993236874820893E-2</v>
      </c>
      <c r="K231">
        <f t="shared" si="22"/>
        <v>7.0748594420284808E-3</v>
      </c>
      <c r="L231">
        <f t="shared" si="23"/>
        <v>6.3358184490857035E-3</v>
      </c>
    </row>
    <row r="232" spans="1:12" x14ac:dyDescent="0.3">
      <c r="A232" s="6">
        <v>43612</v>
      </c>
      <c r="B232" s="4">
        <v>-2.1539294246991122E-2</v>
      </c>
      <c r="C232">
        <v>3.0442938371889921E-2</v>
      </c>
      <c r="D232">
        <v>-2.1277398447284965E-2</v>
      </c>
      <c r="F232" t="e">
        <f t="shared" si="18"/>
        <v>#N/A</v>
      </c>
      <c r="G232" t="e">
        <f t="shared" si="19"/>
        <v>#N/A</v>
      </c>
      <c r="H232" t="e">
        <f t="shared" si="20"/>
        <v>#N/A</v>
      </c>
      <c r="J232">
        <f t="shared" si="21"/>
        <v>-2.1539294246991122E-2</v>
      </c>
      <c r="K232">
        <f t="shared" si="22"/>
        <v>3.0442938371889921E-2</v>
      </c>
      <c r="L232">
        <f t="shared" si="23"/>
        <v>-2.1277398447284965E-2</v>
      </c>
    </row>
    <row r="233" spans="1:12" x14ac:dyDescent="0.3">
      <c r="A233" s="6">
        <v>43619</v>
      </c>
      <c r="B233" s="4">
        <v>-3.9656266779928617E-2</v>
      </c>
      <c r="C233">
        <v>1.7210333524810408E-2</v>
      </c>
      <c r="D233">
        <v>-2.6145280104322131E-2</v>
      </c>
      <c r="F233" t="e">
        <f t="shared" si="18"/>
        <v>#N/A</v>
      </c>
      <c r="G233" t="e">
        <f t="shared" si="19"/>
        <v>#N/A</v>
      </c>
      <c r="H233" t="e">
        <f t="shared" si="20"/>
        <v>#N/A</v>
      </c>
      <c r="J233">
        <f t="shared" si="21"/>
        <v>-3.9656266779928617E-2</v>
      </c>
      <c r="K233">
        <f t="shared" si="22"/>
        <v>1.7210333524810408E-2</v>
      </c>
      <c r="L233">
        <f t="shared" si="23"/>
        <v>-2.6145280104322131E-2</v>
      </c>
    </row>
    <row r="234" spans="1:12" x14ac:dyDescent="0.3">
      <c r="A234" s="6">
        <v>43626</v>
      </c>
      <c r="B234" s="4">
        <v>8.0580613297624414E-3</v>
      </c>
      <c r="C234">
        <v>3.3556783528842768E-2</v>
      </c>
      <c r="D234">
        <v>-2.2099456508029554E-3</v>
      </c>
      <c r="F234" t="e">
        <f t="shared" si="18"/>
        <v>#N/A</v>
      </c>
      <c r="G234" t="e">
        <f t="shared" si="19"/>
        <v>#N/A</v>
      </c>
      <c r="H234" t="e">
        <f t="shared" si="20"/>
        <v>#N/A</v>
      </c>
      <c r="J234">
        <f t="shared" si="21"/>
        <v>8.0580613297624414E-3</v>
      </c>
      <c r="K234">
        <f t="shared" si="22"/>
        <v>3.3556783528842768E-2</v>
      </c>
      <c r="L234">
        <f t="shared" si="23"/>
        <v>-2.2099456508029554E-3</v>
      </c>
    </row>
    <row r="235" spans="1:12" x14ac:dyDescent="0.3">
      <c r="A235" s="6">
        <v>43633</v>
      </c>
      <c r="B235" s="4">
        <v>-4.8270407483158679E-3</v>
      </c>
      <c r="C235">
        <v>-8.5363310222863354E-3</v>
      </c>
      <c r="D235">
        <v>-1.1123585218662316E-2</v>
      </c>
      <c r="F235" t="e">
        <f t="shared" si="18"/>
        <v>#N/A</v>
      </c>
      <c r="G235" t="e">
        <f t="shared" si="19"/>
        <v>#N/A</v>
      </c>
      <c r="H235" t="e">
        <f t="shared" si="20"/>
        <v>#N/A</v>
      </c>
      <c r="J235">
        <f t="shared" si="21"/>
        <v>-4.8270407483158679E-3</v>
      </c>
      <c r="K235">
        <f t="shared" si="22"/>
        <v>-8.5363310222863354E-3</v>
      </c>
      <c r="L235">
        <f t="shared" si="23"/>
        <v>-1.1123585218662316E-2</v>
      </c>
    </row>
    <row r="236" spans="1:12" x14ac:dyDescent="0.3">
      <c r="A236" s="6">
        <v>43640</v>
      </c>
      <c r="B236" s="4">
        <v>2.3905520853554386E-2</v>
      </c>
      <c r="C236">
        <v>1.451840269983377E-2</v>
      </c>
      <c r="D236">
        <v>-8.9888245684332183E-3</v>
      </c>
      <c r="F236" t="e">
        <f t="shared" si="18"/>
        <v>#N/A</v>
      </c>
      <c r="G236" t="e">
        <f t="shared" si="19"/>
        <v>#N/A</v>
      </c>
      <c r="H236" t="e">
        <f t="shared" si="20"/>
        <v>#N/A</v>
      </c>
      <c r="J236">
        <f t="shared" si="21"/>
        <v>2.3905520853554386E-2</v>
      </c>
      <c r="K236">
        <f t="shared" si="22"/>
        <v>1.451840269983377E-2</v>
      </c>
      <c r="L236">
        <f t="shared" si="23"/>
        <v>-8.9888245684332183E-3</v>
      </c>
    </row>
    <row r="237" spans="1:12" x14ac:dyDescent="0.3">
      <c r="A237" s="6">
        <v>43647</v>
      </c>
      <c r="B237" s="4">
        <v>-7.9051795071132611E-3</v>
      </c>
      <c r="C237">
        <v>-7.4831978038145093E-3</v>
      </c>
      <c r="D237">
        <v>1.7897569457542666E-2</v>
      </c>
      <c r="F237" t="e">
        <f t="shared" si="18"/>
        <v>#N/A</v>
      </c>
      <c r="G237" t="e">
        <f t="shared" si="19"/>
        <v>#N/A</v>
      </c>
      <c r="H237" t="e">
        <f t="shared" si="20"/>
        <v>#N/A</v>
      </c>
      <c r="J237">
        <f t="shared" si="21"/>
        <v>-7.9051795071132611E-3</v>
      </c>
      <c r="K237">
        <f t="shared" si="22"/>
        <v>-7.4831978038145093E-3</v>
      </c>
      <c r="L237">
        <f t="shared" si="23"/>
        <v>1.7897569457542666E-2</v>
      </c>
    </row>
    <row r="238" spans="1:12" x14ac:dyDescent="0.3">
      <c r="A238" s="6">
        <v>43654</v>
      </c>
      <c r="B238" s="4">
        <v>3.1695747612790395E-3</v>
      </c>
      <c r="C238">
        <v>-4.0140545618430647E-3</v>
      </c>
      <c r="D238">
        <v>-8.9087448891095548E-3</v>
      </c>
      <c r="F238" t="e">
        <f t="shared" si="18"/>
        <v>#N/A</v>
      </c>
      <c r="G238" t="e">
        <f t="shared" si="19"/>
        <v>#N/A</v>
      </c>
      <c r="H238" t="e">
        <f t="shared" si="20"/>
        <v>#N/A</v>
      </c>
      <c r="J238">
        <f t="shared" si="21"/>
        <v>3.1695747612790395E-3</v>
      </c>
      <c r="K238">
        <f t="shared" si="22"/>
        <v>-4.0140545618430647E-3</v>
      </c>
      <c r="L238">
        <f t="shared" si="23"/>
        <v>-8.9087448891095548E-3</v>
      </c>
    </row>
    <row r="239" spans="1:12" x14ac:dyDescent="0.3">
      <c r="A239" s="6">
        <v>43661</v>
      </c>
      <c r="B239" s="4">
        <v>4.7356047458342503E-3</v>
      </c>
      <c r="C239">
        <v>2.0896282726412412E-2</v>
      </c>
      <c r="D239">
        <v>1.773882433738163E-2</v>
      </c>
      <c r="F239" t="e">
        <f t="shared" si="18"/>
        <v>#N/A</v>
      </c>
      <c r="G239" t="e">
        <f t="shared" si="19"/>
        <v>#N/A</v>
      </c>
      <c r="H239" t="e">
        <f t="shared" si="20"/>
        <v>#N/A</v>
      </c>
      <c r="J239">
        <f t="shared" si="21"/>
        <v>4.7356047458342503E-3</v>
      </c>
      <c r="K239">
        <f t="shared" si="22"/>
        <v>2.0896282726412412E-2</v>
      </c>
      <c r="L239">
        <f t="shared" si="23"/>
        <v>1.773882433738163E-2</v>
      </c>
    </row>
    <row r="240" spans="1:12" x14ac:dyDescent="0.3">
      <c r="A240" s="6">
        <v>43668</v>
      </c>
      <c r="B240" s="4">
        <v>-1.5873349156290122E-2</v>
      </c>
      <c r="C240">
        <v>-1.7383104708975423E-2</v>
      </c>
      <c r="D240">
        <v>0</v>
      </c>
      <c r="F240" t="e">
        <f t="shared" si="18"/>
        <v>#N/A</v>
      </c>
      <c r="G240" t="e">
        <f t="shared" si="19"/>
        <v>#N/A</v>
      </c>
      <c r="H240" t="e">
        <f t="shared" si="20"/>
        <v>#N/A</v>
      </c>
      <c r="J240">
        <f t="shared" si="21"/>
        <v>-1.5873349156290122E-2</v>
      </c>
      <c r="K240">
        <f t="shared" si="22"/>
        <v>-1.7383104708975423E-2</v>
      </c>
      <c r="L240">
        <f t="shared" si="23"/>
        <v>0</v>
      </c>
    </row>
    <row r="241" spans="1:12" x14ac:dyDescent="0.3">
      <c r="A241" s="6">
        <v>43675</v>
      </c>
      <c r="B241" s="4">
        <v>-6.4205678029226948E-3</v>
      </c>
      <c r="C241">
        <v>9.9701723198498508E-3</v>
      </c>
      <c r="D241">
        <v>-1.5504186535965424E-2</v>
      </c>
      <c r="F241" t="e">
        <f t="shared" si="18"/>
        <v>#N/A</v>
      </c>
      <c r="G241" t="e">
        <f t="shared" si="19"/>
        <v>#N/A</v>
      </c>
      <c r="H241" t="e">
        <f t="shared" si="20"/>
        <v>#N/A</v>
      </c>
      <c r="J241">
        <f t="shared" si="21"/>
        <v>-6.4205678029226948E-3</v>
      </c>
      <c r="K241">
        <f t="shared" si="22"/>
        <v>9.9701723198498508E-3</v>
      </c>
      <c r="L241">
        <f t="shared" si="23"/>
        <v>-1.5504186535965424E-2</v>
      </c>
    </row>
    <row r="242" spans="1:12" x14ac:dyDescent="0.3">
      <c r="A242" s="6">
        <v>43682</v>
      </c>
      <c r="B242" s="4">
        <v>-3.2258092488826771E-3</v>
      </c>
      <c r="C242">
        <v>-9.9255591275173899E-4</v>
      </c>
      <c r="D242">
        <v>-2.944720132630102E-2</v>
      </c>
      <c r="F242" t="e">
        <f t="shared" si="18"/>
        <v>#N/A</v>
      </c>
      <c r="G242" t="e">
        <f t="shared" si="19"/>
        <v>#N/A</v>
      </c>
      <c r="H242" t="e">
        <f t="shared" si="20"/>
        <v>#N/A</v>
      </c>
      <c r="J242">
        <f t="shared" si="21"/>
        <v>-3.2258092488826771E-3</v>
      </c>
      <c r="K242">
        <f t="shared" si="22"/>
        <v>-9.9255591275173899E-4</v>
      </c>
      <c r="L242">
        <f t="shared" si="23"/>
        <v>-2.944720132630102E-2</v>
      </c>
    </row>
    <row r="243" spans="1:12" x14ac:dyDescent="0.3">
      <c r="A243" s="6">
        <v>43689</v>
      </c>
      <c r="B243" s="4">
        <v>-2.7847827375775038E-2</v>
      </c>
      <c r="C243">
        <v>-1.0983635133963963E-2</v>
      </c>
      <c r="D243">
        <v>6.8728792877620504E-3</v>
      </c>
      <c r="F243" t="e">
        <f t="shared" si="18"/>
        <v>#N/A</v>
      </c>
      <c r="G243" t="e">
        <f t="shared" si="19"/>
        <v>#N/A</v>
      </c>
      <c r="H243" t="e">
        <f t="shared" si="20"/>
        <v>#N/A</v>
      </c>
      <c r="J243">
        <f t="shared" si="21"/>
        <v>-2.7847827375775038E-2</v>
      </c>
      <c r="K243">
        <f t="shared" si="22"/>
        <v>-1.0983635133963963E-2</v>
      </c>
      <c r="L243">
        <f t="shared" si="23"/>
        <v>6.8728792877620504E-3</v>
      </c>
    </row>
    <row r="244" spans="1:12" x14ac:dyDescent="0.3">
      <c r="A244" s="6">
        <v>43696</v>
      </c>
      <c r="B244" s="4">
        <v>9.9174366573459242E-3</v>
      </c>
      <c r="C244">
        <v>-3.5202450232526879E-3</v>
      </c>
      <c r="D244">
        <v>-1.1481182373956367E-2</v>
      </c>
      <c r="F244" t="e">
        <f t="shared" si="18"/>
        <v>#N/A</v>
      </c>
      <c r="G244" t="e">
        <f t="shared" si="19"/>
        <v>#N/A</v>
      </c>
      <c r="H244" t="e">
        <f t="shared" si="20"/>
        <v>#N/A</v>
      </c>
      <c r="J244">
        <f t="shared" si="21"/>
        <v>9.9174366573459242E-3</v>
      </c>
      <c r="K244">
        <f t="shared" si="22"/>
        <v>-3.5202450232526879E-3</v>
      </c>
      <c r="L244">
        <f t="shared" si="23"/>
        <v>-1.1481182373956367E-2</v>
      </c>
    </row>
    <row r="245" spans="1:12" x14ac:dyDescent="0.3">
      <c r="A245" s="6">
        <v>43703</v>
      </c>
      <c r="B245" s="4">
        <v>-4.9464239353255741E-3</v>
      </c>
      <c r="C245">
        <v>5.0365148382708531E-4</v>
      </c>
      <c r="D245">
        <v>-6.9525193148816406E-3</v>
      </c>
      <c r="F245" t="e">
        <f t="shared" si="18"/>
        <v>#N/A</v>
      </c>
      <c r="G245" t="e">
        <f t="shared" si="19"/>
        <v>#N/A</v>
      </c>
      <c r="H245" t="e">
        <f t="shared" si="20"/>
        <v>#N/A</v>
      </c>
      <c r="J245">
        <f t="shared" si="21"/>
        <v>-4.9464239353255741E-3</v>
      </c>
      <c r="K245">
        <f t="shared" si="22"/>
        <v>5.0365148382708531E-4</v>
      </c>
      <c r="L245">
        <f t="shared" si="23"/>
        <v>-6.9525193148816406E-3</v>
      </c>
    </row>
    <row r="246" spans="1:12" x14ac:dyDescent="0.3">
      <c r="A246" s="6">
        <v>43710</v>
      </c>
      <c r="B246" s="4">
        <v>-6.633523495633906E-3</v>
      </c>
      <c r="C246">
        <v>3.5184756076769171E-3</v>
      </c>
      <c r="D246">
        <v>4.6403795565023009E-3</v>
      </c>
      <c r="F246" t="e">
        <f t="shared" si="18"/>
        <v>#N/A</v>
      </c>
      <c r="G246" t="e">
        <f t="shared" si="19"/>
        <v>#N/A</v>
      </c>
      <c r="H246" t="e">
        <f t="shared" si="20"/>
        <v>#N/A</v>
      </c>
      <c r="J246">
        <f t="shared" si="21"/>
        <v>-6.633523495633906E-3</v>
      </c>
      <c r="K246">
        <f t="shared" si="22"/>
        <v>3.5184756076769171E-3</v>
      </c>
      <c r="L246">
        <f t="shared" si="23"/>
        <v>4.6403795565023009E-3</v>
      </c>
    </row>
    <row r="247" spans="1:12" x14ac:dyDescent="0.3">
      <c r="A247" s="6">
        <v>43717</v>
      </c>
      <c r="B247" s="4">
        <v>8.2850515341068645E-3</v>
      </c>
      <c r="C247">
        <v>-1.3640019505682921E-2</v>
      </c>
      <c r="D247">
        <v>3.8597299498143986E-2</v>
      </c>
      <c r="F247" t="e">
        <f t="shared" si="18"/>
        <v>#N/A</v>
      </c>
      <c r="G247" t="e">
        <f t="shared" si="19"/>
        <v>#N/A</v>
      </c>
      <c r="H247" t="e">
        <f t="shared" si="20"/>
        <v>#N/A</v>
      </c>
      <c r="J247">
        <f t="shared" si="21"/>
        <v>8.2850515341068645E-3</v>
      </c>
      <c r="K247">
        <f t="shared" si="22"/>
        <v>-1.3640019505682921E-2</v>
      </c>
      <c r="L247">
        <f t="shared" si="23"/>
        <v>3.8597299498143986E-2</v>
      </c>
    </row>
    <row r="248" spans="1:12" x14ac:dyDescent="0.3">
      <c r="A248" s="6">
        <v>43724</v>
      </c>
      <c r="B248" s="4">
        <v>-1.4962872676712377E-2</v>
      </c>
      <c r="C248">
        <v>-5.0877640375022115E-4</v>
      </c>
      <c r="D248">
        <v>-8.9486055760141445E-3</v>
      </c>
      <c r="F248" t="e">
        <f t="shared" si="18"/>
        <v>#N/A</v>
      </c>
      <c r="G248" t="e">
        <f t="shared" si="19"/>
        <v>#N/A</v>
      </c>
      <c r="H248" t="e">
        <f t="shared" si="20"/>
        <v>#N/A</v>
      </c>
      <c r="J248">
        <f t="shared" si="21"/>
        <v>-1.4962872676712377E-2</v>
      </c>
      <c r="K248">
        <f t="shared" si="22"/>
        <v>-5.0877640375022115E-4</v>
      </c>
      <c r="L248">
        <f t="shared" si="23"/>
        <v>-8.9486055760141445E-3</v>
      </c>
    </row>
    <row r="249" spans="1:12" x14ac:dyDescent="0.3">
      <c r="A249" s="6">
        <v>43731</v>
      </c>
      <c r="B249" s="4">
        <v>-1.0101095986503933E-2</v>
      </c>
      <c r="C249">
        <v>-4.2095069167053335E-2</v>
      </c>
      <c r="D249">
        <v>-1.1299555253933282E-2</v>
      </c>
      <c r="F249" t="e">
        <f t="shared" si="18"/>
        <v>#N/A</v>
      </c>
      <c r="G249" t="e">
        <f t="shared" si="19"/>
        <v>#N/A</v>
      </c>
      <c r="H249" t="e">
        <f t="shared" si="20"/>
        <v>#N/A</v>
      </c>
      <c r="J249">
        <f t="shared" si="21"/>
        <v>-1.0101095986503933E-2</v>
      </c>
      <c r="K249">
        <f t="shared" si="22"/>
        <v>-4.2095069167053335E-2</v>
      </c>
      <c r="L249">
        <f t="shared" si="23"/>
        <v>-1.1299555253933282E-2</v>
      </c>
    </row>
    <row r="250" spans="1:12" x14ac:dyDescent="0.3">
      <c r="A250" s="6">
        <v>43738</v>
      </c>
      <c r="B250" s="4">
        <v>-1.5345569674660421E-2</v>
      </c>
      <c r="C250">
        <v>-7.3210122850456555E-2</v>
      </c>
      <c r="D250">
        <v>-1.8349138668196541E-2</v>
      </c>
      <c r="F250" t="e">
        <f t="shared" si="18"/>
        <v>#N/A</v>
      </c>
      <c r="G250" t="e">
        <f t="shared" si="19"/>
        <v>#N/A</v>
      </c>
      <c r="H250" t="e">
        <f t="shared" si="20"/>
        <v>#N/A</v>
      </c>
      <c r="J250">
        <f t="shared" si="21"/>
        <v>-1.5345569674660421E-2</v>
      </c>
      <c r="K250">
        <f t="shared" si="22"/>
        <v>-7.3210122850456555E-2</v>
      </c>
      <c r="L250">
        <f t="shared" si="23"/>
        <v>-1.8349138668196541E-2</v>
      </c>
    </row>
    <row r="251" spans="1:12" x14ac:dyDescent="0.3">
      <c r="A251" s="6">
        <v>43745</v>
      </c>
      <c r="B251" s="4">
        <v>8.5543720966585954E-3</v>
      </c>
      <c r="C251">
        <v>8.4294955274949485E-2</v>
      </c>
      <c r="D251">
        <v>-4.6403795565022254E-3</v>
      </c>
      <c r="F251" t="e">
        <f t="shared" si="18"/>
        <v>#N/A</v>
      </c>
      <c r="G251" t="str">
        <f t="shared" si="19"/>
        <v>Выброс сверху</v>
      </c>
      <c r="H251" t="e">
        <f t="shared" si="20"/>
        <v>#N/A</v>
      </c>
      <c r="J251">
        <f t="shared" si="21"/>
        <v>8.5543720966585954E-3</v>
      </c>
      <c r="K251" t="str">
        <f t="shared" si="22"/>
        <v/>
      </c>
      <c r="L251">
        <f t="shared" si="23"/>
        <v>-4.6403795565022254E-3</v>
      </c>
    </row>
    <row r="252" spans="1:12" x14ac:dyDescent="0.3">
      <c r="A252" s="6">
        <v>43752</v>
      </c>
      <c r="B252" s="4">
        <v>5.0977170716685798E-3</v>
      </c>
      <c r="C252">
        <v>3.6592590747011662E-2</v>
      </c>
      <c r="D252">
        <v>1.6147986407981939E-2</v>
      </c>
      <c r="F252" t="e">
        <f t="shared" si="18"/>
        <v>#N/A</v>
      </c>
      <c r="G252" t="e">
        <f t="shared" si="19"/>
        <v>#N/A</v>
      </c>
      <c r="H252" t="e">
        <f t="shared" si="20"/>
        <v>#N/A</v>
      </c>
      <c r="J252">
        <f t="shared" si="21"/>
        <v>5.0977170716685798E-3</v>
      </c>
      <c r="K252">
        <f t="shared" si="22"/>
        <v>3.6592590747011662E-2</v>
      </c>
      <c r="L252">
        <f t="shared" si="23"/>
        <v>1.6147986407981939E-2</v>
      </c>
    </row>
    <row r="253" spans="1:12" x14ac:dyDescent="0.3">
      <c r="A253" s="6">
        <v>43759</v>
      </c>
      <c r="B253" s="4">
        <v>-3.3955890011381604E-3</v>
      </c>
      <c r="C253">
        <v>-1.7871295138802798E-2</v>
      </c>
      <c r="D253">
        <v>-4.5871640069060429E-3</v>
      </c>
      <c r="F253" t="e">
        <f t="shared" si="18"/>
        <v>#N/A</v>
      </c>
      <c r="G253" t="e">
        <f t="shared" si="19"/>
        <v>#N/A</v>
      </c>
      <c r="H253" t="e">
        <f t="shared" si="20"/>
        <v>#N/A</v>
      </c>
      <c r="J253">
        <f t="shared" si="21"/>
        <v>-3.3955890011381604E-3</v>
      </c>
      <c r="K253">
        <f t="shared" si="22"/>
        <v>-1.7871295138802798E-2</v>
      </c>
      <c r="L253">
        <f t="shared" si="23"/>
        <v>-4.5871640069060429E-3</v>
      </c>
    </row>
    <row r="254" spans="1:12" x14ac:dyDescent="0.3">
      <c r="A254" s="6">
        <v>43766</v>
      </c>
      <c r="B254" s="4">
        <v>-6.8259650703998706E-3</v>
      </c>
      <c r="C254">
        <v>2.7440746154953649E-2</v>
      </c>
      <c r="D254">
        <v>-2.0906684819313601E-2</v>
      </c>
      <c r="F254" t="e">
        <f t="shared" si="18"/>
        <v>#N/A</v>
      </c>
      <c r="G254" t="e">
        <f t="shared" si="19"/>
        <v>#N/A</v>
      </c>
      <c r="H254" t="e">
        <f t="shared" si="20"/>
        <v>#N/A</v>
      </c>
      <c r="J254">
        <f t="shared" si="21"/>
        <v>-6.8259650703998706E-3</v>
      </c>
      <c r="K254">
        <f t="shared" si="22"/>
        <v>2.7440746154953649E-2</v>
      </c>
      <c r="L254">
        <f t="shared" si="23"/>
        <v>-2.0906684819313601E-2</v>
      </c>
    </row>
    <row r="255" spans="1:12" x14ac:dyDescent="0.3">
      <c r="A255" s="6">
        <v>43773</v>
      </c>
      <c r="B255" s="4">
        <v>8.5252008233596271E-3</v>
      </c>
      <c r="C255">
        <v>-2.5896344303579479E-2</v>
      </c>
      <c r="D255">
        <v>1.629838173311933E-2</v>
      </c>
      <c r="F255" t="e">
        <f t="shared" si="18"/>
        <v>#N/A</v>
      </c>
      <c r="G255" t="e">
        <f t="shared" si="19"/>
        <v>#N/A</v>
      </c>
      <c r="H255" t="e">
        <f t="shared" si="20"/>
        <v>#N/A</v>
      </c>
      <c r="J255">
        <f t="shared" si="21"/>
        <v>8.5252008233596271E-3</v>
      </c>
      <c r="K255">
        <f t="shared" si="22"/>
        <v>-2.5896344303579479E-2</v>
      </c>
      <c r="L255">
        <f t="shared" si="23"/>
        <v>1.629838173311933E-2</v>
      </c>
    </row>
    <row r="256" spans="1:12" x14ac:dyDescent="0.3">
      <c r="A256" s="6">
        <v>43780</v>
      </c>
      <c r="B256" s="4">
        <v>1.3490929741015288E-2</v>
      </c>
      <c r="C256">
        <v>1.1253315686727453E-2</v>
      </c>
      <c r="D256">
        <v>-2.1004272770532011E-2</v>
      </c>
      <c r="F256" t="e">
        <f t="shared" si="18"/>
        <v>#N/A</v>
      </c>
      <c r="G256" t="e">
        <f t="shared" si="19"/>
        <v>#N/A</v>
      </c>
      <c r="H256" t="e">
        <f t="shared" si="20"/>
        <v>#N/A</v>
      </c>
      <c r="J256">
        <f t="shared" si="21"/>
        <v>1.3490929741015288E-2</v>
      </c>
      <c r="K256">
        <f t="shared" si="22"/>
        <v>1.1253315686727453E-2</v>
      </c>
      <c r="L256">
        <f t="shared" si="23"/>
        <v>-2.1004272770532011E-2</v>
      </c>
    </row>
    <row r="257" spans="1:12" x14ac:dyDescent="0.3">
      <c r="A257" s="6">
        <v>43787</v>
      </c>
      <c r="B257" s="4">
        <v>1.6736405580296937E-3</v>
      </c>
      <c r="C257">
        <v>2.4618173673671678E-2</v>
      </c>
      <c r="D257">
        <v>-1.1862535309819944E-2</v>
      </c>
      <c r="F257" t="e">
        <f t="shared" si="18"/>
        <v>#N/A</v>
      </c>
      <c r="G257" t="e">
        <f t="shared" si="19"/>
        <v>#N/A</v>
      </c>
      <c r="H257" t="e">
        <f t="shared" si="20"/>
        <v>#N/A</v>
      </c>
      <c r="J257">
        <f t="shared" si="21"/>
        <v>1.6736405580296937E-3</v>
      </c>
      <c r="K257">
        <f t="shared" si="22"/>
        <v>2.4618173673671678E-2</v>
      </c>
      <c r="L257">
        <f t="shared" si="23"/>
        <v>-1.1862535309819944E-2</v>
      </c>
    </row>
    <row r="258" spans="1:12" x14ac:dyDescent="0.3">
      <c r="A258" s="6">
        <v>43794</v>
      </c>
      <c r="B258" s="4">
        <v>-2.7120306219193896E-2</v>
      </c>
      <c r="C258">
        <v>-9.9751450568195087E-3</v>
      </c>
      <c r="D258">
        <v>-4.7846981233362704E-3</v>
      </c>
      <c r="F258" t="e">
        <f t="shared" si="18"/>
        <v>#N/A</v>
      </c>
      <c r="G258" t="e">
        <f t="shared" si="19"/>
        <v>#N/A</v>
      </c>
      <c r="H258" t="e">
        <f t="shared" si="20"/>
        <v>#N/A</v>
      </c>
      <c r="J258">
        <f t="shared" si="21"/>
        <v>-2.7120306219193896E-2</v>
      </c>
      <c r="K258">
        <f t="shared" si="22"/>
        <v>-9.9751450568195087E-3</v>
      </c>
      <c r="L258">
        <f t="shared" si="23"/>
        <v>-4.7846981233362704E-3</v>
      </c>
    </row>
    <row r="259" spans="1:12" x14ac:dyDescent="0.3">
      <c r="A259" s="6">
        <v>43801</v>
      </c>
      <c r="B259" s="4">
        <v>-6.8965790590603286E-3</v>
      </c>
      <c r="C259">
        <v>7.4906717291574384E-3</v>
      </c>
      <c r="D259">
        <v>2.3952107259548501E-3</v>
      </c>
      <c r="F259" t="e">
        <f t="shared" si="18"/>
        <v>#N/A</v>
      </c>
      <c r="G259" t="e">
        <f t="shared" si="19"/>
        <v>#N/A</v>
      </c>
      <c r="H259" t="e">
        <f t="shared" si="20"/>
        <v>#N/A</v>
      </c>
      <c r="J259">
        <f t="shared" si="21"/>
        <v>-6.8965790590603286E-3</v>
      </c>
      <c r="K259">
        <f t="shared" si="22"/>
        <v>7.4906717291574384E-3</v>
      </c>
      <c r="L259">
        <f t="shared" si="23"/>
        <v>2.3952107259548501E-3</v>
      </c>
    </row>
    <row r="260" spans="1:12" x14ac:dyDescent="0.3">
      <c r="A260" s="6">
        <v>43808</v>
      </c>
      <c r="B260" s="4">
        <v>-3.8805574421795122E-2</v>
      </c>
      <c r="C260">
        <v>-5.4876665527212234E-3</v>
      </c>
      <c r="D260">
        <v>1.6607736399660764E-2</v>
      </c>
      <c r="F260" t="e">
        <f t="shared" ref="F260:F275" si="24">_xlfn.IFS(B260&lt;O$5,"Выброс  снизу",B260&gt;O$6,"Выброс сверху")</f>
        <v>#N/A</v>
      </c>
      <c r="G260" t="e">
        <f t="shared" ref="G260:G275" si="25">_xlfn.IFS(C260&lt;P$5,"Выброс  снизу",C260&gt;P$6,"Выброс сверху")</f>
        <v>#N/A</v>
      </c>
      <c r="H260" t="e">
        <f t="shared" ref="H260:H275" si="26">_xlfn.IFS(D260&lt;Q$5,"Выброс  снизу",D260&gt;Q$6,"Выброс сверху")</f>
        <v>#N/A</v>
      </c>
      <c r="J260">
        <f t="shared" ref="J260:J275" si="27">_xlfn.IFS(B260&lt;O$5,"",B260&gt;O$6,"",B260&gt;O$5,B260,B260&lt;$O262,B260)</f>
        <v>-3.8805574421795122E-2</v>
      </c>
      <c r="K260">
        <f t="shared" ref="K260:K275" si="28">_xlfn.IFS(C260&lt;P$5,"",C260&gt;P$6,"",C260&gt;P$5,C260,C260&lt;$O262,C260)</f>
        <v>-5.4876665527212234E-3</v>
      </c>
      <c r="L260">
        <f t="shared" ref="L260:L275" si="29">_xlfn.IFS(D260&lt;Q$5,"",D260&gt;Q$6,"",D260&gt;Q$5,D260,D260&lt;$O262,D260)</f>
        <v>1.6607736399660764E-2</v>
      </c>
    </row>
    <row r="261" spans="1:12" x14ac:dyDescent="0.3">
      <c r="A261" s="6">
        <v>43815</v>
      </c>
      <c r="B261" s="4">
        <v>-2.1819047394639725E-2</v>
      </c>
      <c r="C261">
        <v>1.4996253747656138E-3</v>
      </c>
      <c r="D261">
        <v>-2.8641575963384153E-2</v>
      </c>
      <c r="F261" t="e">
        <f t="shared" si="24"/>
        <v>#N/A</v>
      </c>
      <c r="G261" t="e">
        <f t="shared" si="25"/>
        <v>#N/A</v>
      </c>
      <c r="H261" t="e">
        <f t="shared" si="26"/>
        <v>#N/A</v>
      </c>
      <c r="J261">
        <f t="shared" si="27"/>
        <v>-2.1819047394639725E-2</v>
      </c>
      <c r="K261">
        <f t="shared" si="28"/>
        <v>1.4996253747656138E-3</v>
      </c>
      <c r="L261">
        <f t="shared" si="29"/>
        <v>-2.8641575963384153E-2</v>
      </c>
    </row>
    <row r="262" spans="1:12" x14ac:dyDescent="0.3">
      <c r="A262" s="6">
        <v>43822</v>
      </c>
      <c r="B262" s="4">
        <v>1.0969031370573937E-2</v>
      </c>
      <c r="C262">
        <v>-1.4996253747656134E-3</v>
      </c>
      <c r="D262">
        <v>-1.4634407518437809E-2</v>
      </c>
      <c r="F262" t="e">
        <f t="shared" si="24"/>
        <v>#N/A</v>
      </c>
      <c r="G262" t="e">
        <f t="shared" si="25"/>
        <v>#N/A</v>
      </c>
      <c r="H262" t="e">
        <f t="shared" si="26"/>
        <v>#N/A</v>
      </c>
      <c r="J262">
        <f t="shared" si="27"/>
        <v>1.0969031370573937E-2</v>
      </c>
      <c r="K262">
        <f t="shared" si="28"/>
        <v>-1.4996253747656134E-3</v>
      </c>
      <c r="L262">
        <f t="shared" si="29"/>
        <v>-1.4634407518437809E-2</v>
      </c>
    </row>
    <row r="263" spans="1:12" x14ac:dyDescent="0.3">
      <c r="A263" s="6">
        <v>43829</v>
      </c>
      <c r="B263" s="4">
        <v>3.2203140494634734E-2</v>
      </c>
      <c r="C263">
        <v>-2.5043839786164685E-3</v>
      </c>
      <c r="D263">
        <v>2.1872074818668312E-2</v>
      </c>
      <c r="F263" t="e">
        <f t="shared" si="24"/>
        <v>#N/A</v>
      </c>
      <c r="G263" t="e">
        <f t="shared" si="25"/>
        <v>#N/A</v>
      </c>
      <c r="H263" t="e">
        <f t="shared" si="26"/>
        <v>#N/A</v>
      </c>
      <c r="J263">
        <f t="shared" si="27"/>
        <v>3.2203140494634734E-2</v>
      </c>
      <c r="K263">
        <f t="shared" si="28"/>
        <v>-2.5043839786164685E-3</v>
      </c>
      <c r="L263">
        <f t="shared" si="29"/>
        <v>2.1872074818668312E-2</v>
      </c>
    </row>
    <row r="264" spans="1:12" x14ac:dyDescent="0.3">
      <c r="A264" s="6">
        <v>43836</v>
      </c>
      <c r="B264" s="4">
        <v>-3.5273405179684107E-3</v>
      </c>
      <c r="C264">
        <v>4.1744337336229467E-2</v>
      </c>
      <c r="D264">
        <v>3.0771658666753902E-2</v>
      </c>
      <c r="F264" t="e">
        <f t="shared" si="24"/>
        <v>#N/A</v>
      </c>
      <c r="G264" t="e">
        <f t="shared" si="25"/>
        <v>#N/A</v>
      </c>
      <c r="H264" t="e">
        <f t="shared" si="26"/>
        <v>#N/A</v>
      </c>
      <c r="J264">
        <f t="shared" si="27"/>
        <v>-3.5273405179684107E-3</v>
      </c>
      <c r="K264">
        <f t="shared" si="28"/>
        <v>4.1744337336229467E-2</v>
      </c>
      <c r="L264">
        <f t="shared" si="29"/>
        <v>3.0771658666753902E-2</v>
      </c>
    </row>
    <row r="265" spans="1:12" x14ac:dyDescent="0.3">
      <c r="A265" s="6">
        <v>43843</v>
      </c>
      <c r="B265" s="4">
        <v>2.2708399369812251E-2</v>
      </c>
      <c r="C265">
        <v>4.7984736985526516E-3</v>
      </c>
      <c r="D265">
        <v>3.6617363238223094E-2</v>
      </c>
      <c r="F265" t="e">
        <f t="shared" si="24"/>
        <v>#N/A</v>
      </c>
      <c r="G265" t="e">
        <f t="shared" si="25"/>
        <v>#N/A</v>
      </c>
      <c r="H265" t="e">
        <f t="shared" si="26"/>
        <v>#N/A</v>
      </c>
      <c r="J265">
        <f t="shared" si="27"/>
        <v>2.2708399369812251E-2</v>
      </c>
      <c r="K265">
        <f t="shared" si="28"/>
        <v>4.7984736985526516E-3</v>
      </c>
      <c r="L265">
        <f t="shared" si="29"/>
        <v>3.6617363238223094E-2</v>
      </c>
    </row>
    <row r="266" spans="1:12" x14ac:dyDescent="0.3">
      <c r="A266" s="6">
        <v>43850</v>
      </c>
      <c r="B266" s="4">
        <v>-3.3365693843800295E-2</v>
      </c>
      <c r="C266">
        <v>-3.0622076747937235E-2</v>
      </c>
      <c r="D266">
        <v>-6.0203362244102492E-2</v>
      </c>
      <c r="F266" t="e">
        <f t="shared" si="24"/>
        <v>#N/A</v>
      </c>
      <c r="G266" t="e">
        <f t="shared" si="25"/>
        <v>#N/A</v>
      </c>
      <c r="H266" t="e">
        <f t="shared" si="26"/>
        <v>#N/A</v>
      </c>
      <c r="J266">
        <f t="shared" si="27"/>
        <v>-3.3365693843800295E-2</v>
      </c>
      <c r="K266">
        <f t="shared" si="28"/>
        <v>-3.0622076747937235E-2</v>
      </c>
      <c r="L266">
        <f t="shared" si="29"/>
        <v>-6.0203362244102492E-2</v>
      </c>
    </row>
    <row r="267" spans="1:12" x14ac:dyDescent="0.3">
      <c r="A267" s="6">
        <v>43857</v>
      </c>
      <c r="B267" s="4">
        <v>-7.168489478612516E-3</v>
      </c>
      <c r="C267">
        <v>-3.3118932584065681E-2</v>
      </c>
      <c r="D267">
        <v>-1.4423326961105052E-2</v>
      </c>
      <c r="F267" t="e">
        <f t="shared" si="24"/>
        <v>#N/A</v>
      </c>
      <c r="G267" t="e">
        <f t="shared" si="25"/>
        <v>#N/A</v>
      </c>
      <c r="H267" t="e">
        <f t="shared" si="26"/>
        <v>#N/A</v>
      </c>
      <c r="J267">
        <f t="shared" si="27"/>
        <v>-7.168489478612516E-3</v>
      </c>
      <c r="K267">
        <f t="shared" si="28"/>
        <v>-3.3118932584065681E-2</v>
      </c>
      <c r="L267">
        <f t="shared" si="29"/>
        <v>-1.4423326961105052E-2</v>
      </c>
    </row>
    <row r="268" spans="1:12" x14ac:dyDescent="0.3">
      <c r="A268" s="6">
        <v>43864</v>
      </c>
      <c r="B268" s="4">
        <v>3.59066813072854E-3</v>
      </c>
      <c r="C268">
        <v>0.19373575807839483</v>
      </c>
      <c r="D268">
        <v>-7.2904332626792323E-3</v>
      </c>
      <c r="F268" t="e">
        <f t="shared" si="24"/>
        <v>#N/A</v>
      </c>
      <c r="G268" t="str">
        <f t="shared" si="25"/>
        <v>Выброс сверху</v>
      </c>
      <c r="H268" t="e">
        <f t="shared" si="26"/>
        <v>#N/A</v>
      </c>
      <c r="J268">
        <f t="shared" si="27"/>
        <v>3.59066813072854E-3</v>
      </c>
      <c r="K268" t="str">
        <f t="shared" si="28"/>
        <v/>
      </c>
      <c r="L268">
        <f t="shared" si="29"/>
        <v>-7.2904332626792323E-3</v>
      </c>
    </row>
    <row r="269" spans="1:12" x14ac:dyDescent="0.3">
      <c r="A269" s="6">
        <v>43871</v>
      </c>
      <c r="B269" s="4">
        <v>1.423511582187191E-2</v>
      </c>
      <c r="C269">
        <v>-1.1839461762888127E-2</v>
      </c>
      <c r="D269">
        <v>0.1944429173262994</v>
      </c>
      <c r="F269" t="e">
        <f t="shared" si="24"/>
        <v>#N/A</v>
      </c>
      <c r="G269" t="e">
        <f t="shared" si="25"/>
        <v>#N/A</v>
      </c>
      <c r="H269" t="str">
        <f t="shared" si="26"/>
        <v>Выброс сверху</v>
      </c>
      <c r="J269">
        <f t="shared" si="27"/>
        <v>1.423511582187191E-2</v>
      </c>
      <c r="K269">
        <f t="shared" si="28"/>
        <v>-1.1839461762888127E-2</v>
      </c>
      <c r="L269" t="str">
        <f t="shared" si="29"/>
        <v/>
      </c>
    </row>
    <row r="270" spans="1:12" x14ac:dyDescent="0.3">
      <c r="A270" s="6">
        <v>43878</v>
      </c>
      <c r="B270" s="4">
        <v>8.7951314528273445E-3</v>
      </c>
      <c r="C270">
        <v>-4.2134353940347945E-2</v>
      </c>
      <c r="D270">
        <v>-9.9132737521974518E-2</v>
      </c>
      <c r="F270" t="e">
        <f t="shared" si="24"/>
        <v>#N/A</v>
      </c>
      <c r="G270" t="e">
        <f t="shared" si="25"/>
        <v>#N/A</v>
      </c>
      <c r="H270" t="str">
        <f t="shared" si="26"/>
        <v>Выброс  снизу</v>
      </c>
      <c r="J270">
        <f t="shared" si="27"/>
        <v>8.7951314528273445E-3</v>
      </c>
      <c r="K270">
        <f t="shared" si="28"/>
        <v>-4.2134353940347945E-2</v>
      </c>
      <c r="L270" t="str">
        <f t="shared" si="29"/>
        <v/>
      </c>
    </row>
    <row r="271" spans="1:12" x14ac:dyDescent="0.3">
      <c r="A271" s="6">
        <v>43885</v>
      </c>
      <c r="B271" s="4">
        <v>-0.11690776207752834</v>
      </c>
      <c r="C271">
        <v>-0.15156603119272566</v>
      </c>
      <c r="D271">
        <v>-0.23653660865064796</v>
      </c>
      <c r="F271" t="str">
        <f t="shared" si="24"/>
        <v>Выброс  снизу</v>
      </c>
      <c r="G271" t="str">
        <f t="shared" si="25"/>
        <v>Выброс  снизу</v>
      </c>
      <c r="H271" t="str">
        <f t="shared" si="26"/>
        <v>Выброс  снизу</v>
      </c>
      <c r="J271" t="str">
        <f t="shared" si="27"/>
        <v/>
      </c>
      <c r="K271" t="str">
        <f t="shared" si="28"/>
        <v/>
      </c>
      <c r="L271" t="str">
        <f t="shared" si="29"/>
        <v/>
      </c>
    </row>
    <row r="272" spans="1:12" x14ac:dyDescent="0.3">
      <c r="A272" s="6">
        <v>43892</v>
      </c>
      <c r="B272" s="4">
        <v>-1.5873349156290122E-2</v>
      </c>
      <c r="C272">
        <v>6.3989841988137175E-2</v>
      </c>
      <c r="D272">
        <v>0</v>
      </c>
      <c r="F272" t="e">
        <f t="shared" si="24"/>
        <v>#N/A</v>
      </c>
      <c r="G272" t="e">
        <f t="shared" si="25"/>
        <v>#N/A</v>
      </c>
      <c r="H272" t="e">
        <f t="shared" si="26"/>
        <v>#N/A</v>
      </c>
      <c r="J272">
        <f t="shared" si="27"/>
        <v>-1.5873349156290122E-2</v>
      </c>
      <c r="K272">
        <f t="shared" si="28"/>
        <v>6.3989841988137175E-2</v>
      </c>
      <c r="L272">
        <f t="shared" si="29"/>
        <v>0</v>
      </c>
    </row>
    <row r="273" spans="1:12" x14ac:dyDescent="0.3">
      <c r="A273" s="6">
        <v>43899</v>
      </c>
      <c r="B273" s="4">
        <v>-0.10092591858996053</v>
      </c>
      <c r="C273">
        <v>-0.11427828857988084</v>
      </c>
      <c r="D273">
        <v>-0.25452986513488046</v>
      </c>
      <c r="F273" t="str">
        <f t="shared" si="24"/>
        <v>Выброс  снизу</v>
      </c>
      <c r="G273" t="str">
        <f t="shared" si="25"/>
        <v>Выброс  снизу</v>
      </c>
      <c r="H273" t="str">
        <f t="shared" si="26"/>
        <v>Выброс  снизу</v>
      </c>
      <c r="J273" t="str">
        <f t="shared" si="27"/>
        <v/>
      </c>
      <c r="K273" t="str">
        <f t="shared" si="28"/>
        <v/>
      </c>
      <c r="L273" t="str">
        <f t="shared" si="29"/>
        <v/>
      </c>
    </row>
    <row r="274" spans="1:12" x14ac:dyDescent="0.3">
      <c r="A274" s="6">
        <v>43906</v>
      </c>
      <c r="B274" s="4">
        <v>-6.3948724600273413E-2</v>
      </c>
      <c r="C274">
        <v>8.3294743059913565E-2</v>
      </c>
      <c r="D274">
        <v>-4.8246833539385435E-2</v>
      </c>
      <c r="F274" t="e">
        <f t="shared" si="24"/>
        <v>#N/A</v>
      </c>
      <c r="G274" t="str">
        <f t="shared" si="25"/>
        <v>Выброс сверху</v>
      </c>
      <c r="H274" t="e">
        <f t="shared" si="26"/>
        <v>#N/A</v>
      </c>
      <c r="J274">
        <f t="shared" si="27"/>
        <v>-6.3948724600273413E-2</v>
      </c>
      <c r="K274" t="str">
        <f t="shared" si="28"/>
        <v/>
      </c>
      <c r="L274">
        <f t="shared" si="29"/>
        <v>-4.8246833539385435E-2</v>
      </c>
    </row>
    <row r="275" spans="1:12" x14ac:dyDescent="0.3">
      <c r="A275" s="6">
        <v>43913</v>
      </c>
      <c r="B275" s="4">
        <v>0.12196714217895752</v>
      </c>
      <c r="C275">
        <v>-7.8961041802795257E-2</v>
      </c>
      <c r="D275">
        <v>2.626792682061032E-2</v>
      </c>
      <c r="F275" t="str">
        <f t="shared" si="24"/>
        <v>Выброс сверху</v>
      </c>
      <c r="G275" t="str">
        <f t="shared" si="25"/>
        <v>Выброс  снизу</v>
      </c>
      <c r="H275" t="e">
        <f t="shared" si="26"/>
        <v>#N/A</v>
      </c>
      <c r="J275" t="str">
        <f t="shared" si="27"/>
        <v/>
      </c>
      <c r="K275" t="str">
        <f t="shared" si="28"/>
        <v/>
      </c>
      <c r="L275">
        <f t="shared" si="29"/>
        <v>2.626792682061032E-2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D875-33B7-40EF-8805-227585C6D52F}">
  <dimension ref="A1:CA275"/>
  <sheetViews>
    <sheetView topLeftCell="BC1" zoomScale="63" workbookViewId="0">
      <selection activeCell="BS15" sqref="BS15"/>
    </sheetView>
  </sheetViews>
  <sheetFormatPr defaultRowHeight="14.4" x14ac:dyDescent="0.3"/>
  <cols>
    <col min="1" max="1" width="10" customWidth="1"/>
    <col min="15" max="15" width="11.6640625" customWidth="1"/>
    <col min="20" max="20" width="10.21875" customWidth="1"/>
    <col min="28" max="28" width="8.88671875" customWidth="1"/>
    <col min="70" max="70" width="12.6640625" bestFit="1" customWidth="1"/>
  </cols>
  <sheetData>
    <row r="1" spans="1:79" ht="15" thickBot="1" x14ac:dyDescent="0.35">
      <c r="B1" t="s">
        <v>33</v>
      </c>
      <c r="C1" t="s">
        <v>37</v>
      </c>
      <c r="D1" t="s">
        <v>4</v>
      </c>
      <c r="G1" s="13" t="s">
        <v>33</v>
      </c>
      <c r="H1" s="13"/>
      <c r="I1" s="13" t="s">
        <v>37</v>
      </c>
      <c r="J1" s="13"/>
      <c r="K1" s="13" t="s">
        <v>45</v>
      </c>
      <c r="L1" s="13"/>
      <c r="O1" s="6">
        <v>42121</v>
      </c>
      <c r="P1">
        <v>0</v>
      </c>
      <c r="Q1">
        <v>-2.6597312519265854E-2</v>
      </c>
      <c r="R1">
        <v>-6.5146810211937538E-3</v>
      </c>
      <c r="AD1" t="s">
        <v>60</v>
      </c>
      <c r="BK1" t="s">
        <v>33</v>
      </c>
    </row>
    <row r="2" spans="1:79" x14ac:dyDescent="0.3">
      <c r="B2" s="4" t="s">
        <v>10</v>
      </c>
      <c r="C2" t="s">
        <v>11</v>
      </c>
      <c r="D2" s="4" t="s">
        <v>10</v>
      </c>
      <c r="G2" s="10" t="s">
        <v>18</v>
      </c>
      <c r="H2" s="10">
        <v>-1.3320803279030721E-3</v>
      </c>
      <c r="I2" s="10" t="s">
        <v>18</v>
      </c>
      <c r="J2" s="10">
        <v>-1.2897849256898149E-3</v>
      </c>
      <c r="K2" s="10" t="s">
        <v>18</v>
      </c>
      <c r="L2" s="10">
        <v>-5.5987200299340966E-3</v>
      </c>
      <c r="O2" s="6">
        <v>42128</v>
      </c>
      <c r="P2">
        <v>4.2761859338081701E-2</v>
      </c>
      <c r="Q2">
        <v>4.0349752121790821E-3</v>
      </c>
      <c r="R2">
        <v>-1.9802627296179643E-2</v>
      </c>
      <c r="AD2" s="12" t="s">
        <v>56</v>
      </c>
      <c r="AE2" s="12" t="s">
        <v>58</v>
      </c>
      <c r="AF2" s="12" t="s">
        <v>59</v>
      </c>
      <c r="AN2" t="s">
        <v>54</v>
      </c>
      <c r="AO2" t="s">
        <v>55</v>
      </c>
      <c r="AP2" t="s">
        <v>61</v>
      </c>
      <c r="AQ2" t="s">
        <v>62</v>
      </c>
      <c r="AR2" t="s">
        <v>63</v>
      </c>
      <c r="AS2" t="s">
        <v>64</v>
      </c>
      <c r="AT2" t="s">
        <v>65</v>
      </c>
      <c r="AU2" t="s">
        <v>66</v>
      </c>
      <c r="BK2" t="s">
        <v>54</v>
      </c>
      <c r="BL2" t="s">
        <v>55</v>
      </c>
      <c r="BM2" t="s">
        <v>67</v>
      </c>
      <c r="BN2" t="s">
        <v>68</v>
      </c>
      <c r="BO2" t="s">
        <v>69</v>
      </c>
      <c r="BP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82</v>
      </c>
      <c r="BW2" t="s">
        <v>75</v>
      </c>
      <c r="BX2" t="s">
        <v>76</v>
      </c>
      <c r="BY2" t="s">
        <v>80</v>
      </c>
    </row>
    <row r="3" spans="1:79" x14ac:dyDescent="0.3">
      <c r="A3" s="6">
        <v>42009</v>
      </c>
      <c r="G3" s="10" t="s">
        <v>19</v>
      </c>
      <c r="H3" s="10">
        <v>1.8243657338646592E-3</v>
      </c>
      <c r="I3" s="10" t="s">
        <v>19</v>
      </c>
      <c r="J3" s="10">
        <v>1.8514186077624904E-3</v>
      </c>
      <c r="K3" s="10" t="s">
        <v>19</v>
      </c>
      <c r="L3" s="10">
        <v>1.5639016053192105E-3</v>
      </c>
      <c r="O3" s="6">
        <v>42135</v>
      </c>
      <c r="P3">
        <v>3.4289073478632165E-2</v>
      </c>
      <c r="Q3">
        <v>-3.8308377779939146E-2</v>
      </c>
      <c r="R3">
        <v>3.3277900926747457E-3</v>
      </c>
      <c r="AC3">
        <v>-6.9489026297427356E-2</v>
      </c>
      <c r="AD3" s="15">
        <v>-5.3928220562647809E-2</v>
      </c>
      <c r="AE3" s="10">
        <v>7</v>
      </c>
      <c r="AF3" s="16">
        <v>3.5353535353535352E-2</v>
      </c>
      <c r="AN3">
        <v>-6.9489026297427356E-2</v>
      </c>
      <c r="AO3" s="15">
        <v>-5.3928220562647809E-2</v>
      </c>
      <c r="AP3" s="10">
        <v>7</v>
      </c>
      <c r="AQ3">
        <f>(AN3+AO3)/2</f>
        <v>-6.1708623430037579E-2</v>
      </c>
      <c r="AR3" s="18">
        <v>3.5353535353535401E-2</v>
      </c>
      <c r="AS3">
        <f>AP3/((AO3-AN3)*AP$12)</f>
        <v>2.2719604598955692</v>
      </c>
      <c r="AT3">
        <f>NORMDIST(AQ3,V$8,V$12,FALSE)</f>
        <v>1.3046108081914214</v>
      </c>
      <c r="AU3">
        <f>NORMDIST(AQ3,V$8,V$12,TRUE)</f>
        <v>1.47939013612169E-2</v>
      </c>
      <c r="BK3">
        <v>-6.9489026297427356E-2</v>
      </c>
      <c r="BL3" s="15">
        <v>-5.3928220562647809E-2</v>
      </c>
      <c r="BM3">
        <f>(BK3+BL3)/2</f>
        <v>-6.1708623430037579E-2</v>
      </c>
      <c r="BN3" s="10">
        <v>7</v>
      </c>
      <c r="BO3">
        <f>BM3*BN3</f>
        <v>-0.43196036401026305</v>
      </c>
      <c r="BP3">
        <f>BM3^2</f>
        <v>3.8079542056301827E-3</v>
      </c>
      <c r="BQ3">
        <f>BN3*BP3</f>
        <v>2.665567943941128E-2</v>
      </c>
      <c r="BR3">
        <f>_xlfn.NORM.DIST(BL3,BO$13,BS$13,TRUE)</f>
        <v>2.8433739404903822E-2</v>
      </c>
      <c r="BS3">
        <f>_xlfn.NORM.DIST(BK3,BO$13,BS$13,TRUE)</f>
        <v>7.2064997558812854E-3</v>
      </c>
      <c r="BT3">
        <f>BR3-BS3</f>
        <v>2.1227239649022536E-2</v>
      </c>
      <c r="BU3">
        <f>BT3*BN$12+BT11*BN12</f>
        <v>8.5081572273836485</v>
      </c>
      <c r="BV3">
        <f>BN3+BN11</f>
        <v>16</v>
      </c>
      <c r="BW3">
        <f>BV3-BU3</f>
        <v>7.4918427726163515</v>
      </c>
      <c r="BX3">
        <f>BW3^2</f>
        <v>56.12770812960386</v>
      </c>
      <c r="BY3">
        <f>BX3/BU3</f>
        <v>6.5969288800817969</v>
      </c>
      <c r="CA3" t="s">
        <v>149</v>
      </c>
    </row>
    <row r="4" spans="1:79" x14ac:dyDescent="0.3">
      <c r="A4" s="6">
        <v>42016</v>
      </c>
      <c r="C4">
        <v>-1.1445046245872821E-2</v>
      </c>
      <c r="D4">
        <v>-2.3256862164267349E-2</v>
      </c>
      <c r="G4" s="10" t="s">
        <v>20</v>
      </c>
      <c r="H4" s="10">
        <v>-3.3955890011381604E-3</v>
      </c>
      <c r="I4" s="10" t="s">
        <v>20</v>
      </c>
      <c r="J4" s="10">
        <v>-1.4996253747656134E-3</v>
      </c>
      <c r="K4" s="10" t="s">
        <v>20</v>
      </c>
      <c r="L4" s="10">
        <v>-6.2733858312590367E-3</v>
      </c>
      <c r="O4" s="6">
        <v>42142</v>
      </c>
      <c r="P4">
        <v>3.5323760830408259E-2</v>
      </c>
      <c r="Q4">
        <v>2.343318801489512E-2</v>
      </c>
      <c r="R4">
        <v>-1.6750810424815354E-2</v>
      </c>
      <c r="AC4">
        <v>-5.3928220562647809E-2</v>
      </c>
      <c r="AD4" s="15">
        <v>-3.8367414827868263E-2</v>
      </c>
      <c r="AE4" s="10">
        <v>8</v>
      </c>
      <c r="AF4" s="16">
        <v>7.575757575757576E-2</v>
      </c>
      <c r="AN4">
        <v>-5.3928220562647809E-2</v>
      </c>
      <c r="AO4" s="15">
        <v>-3.8367414827868263E-2</v>
      </c>
      <c r="AP4" s="10">
        <v>8</v>
      </c>
      <c r="AQ4">
        <f t="shared" ref="AQ4:AQ37" si="0">(AN4+AO4)/2</f>
        <v>-4.6147817695258039E-2</v>
      </c>
      <c r="AR4" s="18">
        <v>7.575757575757576E-2</v>
      </c>
      <c r="AS4">
        <f t="shared" ref="AS4:AS11" si="1">AP4/((AO4-AN4)*AP$12)</f>
        <v>2.5965262398806508</v>
      </c>
      <c r="AT4">
        <f t="shared" ref="AT4:AT11" si="2">NORMDIST(AQ4,V$8,V$12,FALSE)</f>
        <v>3.6654575610778077</v>
      </c>
      <c r="AU4">
        <f t="shared" ref="AU4:AU11" si="3">NORMDIST(AQ4,V$8,V$12,TRUE)</f>
        <v>5.1224928172400493E-2</v>
      </c>
      <c r="BK4">
        <v>-5.3928220562647809E-2</v>
      </c>
      <c r="BL4" s="15">
        <v>-3.8367414827868263E-2</v>
      </c>
      <c r="BM4">
        <f t="shared" ref="BM4:BM11" si="4">(BK4+BL4)/2</f>
        <v>-4.6147817695258039E-2</v>
      </c>
      <c r="BN4" s="10">
        <v>8</v>
      </c>
      <c r="BO4">
        <f t="shared" ref="BO4:BO11" si="5">BM4*BN4</f>
        <v>-0.36918254156206431</v>
      </c>
      <c r="BP4">
        <f t="shared" ref="BP4:BP11" si="6">BM4^2</f>
        <v>2.1296210780347709E-3</v>
      </c>
      <c r="BQ4">
        <f t="shared" ref="BQ4:BQ11" si="7">BN4*BP4</f>
        <v>1.7036968624278167E-2</v>
      </c>
      <c r="BR4">
        <f t="shared" ref="BR4:BR11" si="8">_xlfn.NORM.DIST(BL4,BO$13,BS$13,TRUE)</f>
        <v>8.6621979800755644E-2</v>
      </c>
      <c r="BS4">
        <f t="shared" ref="BS4:BS11" si="9">_xlfn.NORM.DIST(BK4,BO$13,BS$13,TRUE)</f>
        <v>2.8433739404903822E-2</v>
      </c>
      <c r="BT4">
        <f t="shared" ref="BT4:BT11" si="10">BR4-BS4</f>
        <v>5.8188240395851826E-2</v>
      </c>
      <c r="BU4">
        <f t="shared" ref="BU4:BU11" si="11">BT4*BN$12</f>
        <v>11.521271598378661</v>
      </c>
      <c r="BV4">
        <f t="shared" ref="BV4:BV10" si="12">BN4</f>
        <v>8</v>
      </c>
      <c r="BW4">
        <f>BN4-BU4</f>
        <v>-3.5212715983786609</v>
      </c>
      <c r="BX4">
        <f>BW4^2</f>
        <v>12.399353669548209</v>
      </c>
      <c r="BY4">
        <f t="shared" ref="BY4:BY10" si="13">BX4/BU4</f>
        <v>1.0762139893736309</v>
      </c>
    </row>
    <row r="5" spans="1:79" x14ac:dyDescent="0.3">
      <c r="A5" s="6">
        <v>42023</v>
      </c>
      <c r="B5">
        <v>-6.2305497506360864E-3</v>
      </c>
      <c r="C5">
        <v>2.6971116774792175E-2</v>
      </c>
      <c r="D5">
        <v>0</v>
      </c>
      <c r="G5" s="10" t="s">
        <v>21</v>
      </c>
      <c r="H5" s="10">
        <v>0</v>
      </c>
      <c r="I5" s="10" t="s">
        <v>21</v>
      </c>
      <c r="J5" s="10">
        <v>0</v>
      </c>
      <c r="K5" s="10" t="s">
        <v>21</v>
      </c>
      <c r="L5" s="10">
        <v>0</v>
      </c>
      <c r="O5" s="6">
        <v>42149</v>
      </c>
      <c r="P5">
        <v>4.8686863719983188E-2</v>
      </c>
      <c r="Q5">
        <v>3.6124329247170295E-2</v>
      </c>
      <c r="R5">
        <v>1.3423020332140771E-2</v>
      </c>
      <c r="U5" t="s">
        <v>50</v>
      </c>
      <c r="AC5">
        <v>-3.8367414827868263E-2</v>
      </c>
      <c r="AD5" s="15">
        <v>-2.2806609093088716E-2</v>
      </c>
      <c r="AE5" s="10">
        <v>19</v>
      </c>
      <c r="AF5" s="16">
        <v>0.17171717171717171</v>
      </c>
      <c r="AN5">
        <v>-3.8367414827868263E-2</v>
      </c>
      <c r="AO5" s="15">
        <v>-2.2806609093088716E-2</v>
      </c>
      <c r="AP5" s="10">
        <v>19</v>
      </c>
      <c r="AQ5">
        <f t="shared" si="0"/>
        <v>-3.0587011960478489E-2</v>
      </c>
      <c r="AR5" s="18">
        <v>0.17171717171717171</v>
      </c>
      <c r="AS5">
        <f t="shared" si="1"/>
        <v>6.1667498197165456</v>
      </c>
      <c r="AT5">
        <f t="shared" si="2"/>
        <v>7.6731218596365451</v>
      </c>
      <c r="AU5">
        <f t="shared" si="3"/>
        <v>0.13772071739743921</v>
      </c>
      <c r="BK5">
        <v>-3.8367414827868263E-2</v>
      </c>
      <c r="BL5" s="15">
        <v>-2.2806609093088716E-2</v>
      </c>
      <c r="BM5">
        <f t="shared" si="4"/>
        <v>-3.0587011960478489E-2</v>
      </c>
      <c r="BN5" s="10">
        <v>19</v>
      </c>
      <c r="BO5">
        <f t="shared" si="5"/>
        <v>-0.58115322724909124</v>
      </c>
      <c r="BP5">
        <f t="shared" si="6"/>
        <v>9.355653006704541E-4</v>
      </c>
      <c r="BQ5">
        <f t="shared" si="7"/>
        <v>1.7775740712738627E-2</v>
      </c>
      <c r="BR5">
        <f t="shared" si="8"/>
        <v>0.2062848120708905</v>
      </c>
      <c r="BS5">
        <f t="shared" si="9"/>
        <v>8.6621979800755644E-2</v>
      </c>
      <c r="BT5">
        <f t="shared" si="10"/>
        <v>0.11966283227013486</v>
      </c>
      <c r="BU5">
        <f t="shared" si="11"/>
        <v>23.693240789486701</v>
      </c>
      <c r="BV5">
        <f t="shared" si="12"/>
        <v>19</v>
      </c>
      <c r="BW5">
        <f t="shared" ref="BW5:BW10" si="14">BN5-BU5</f>
        <v>-4.6932407894867012</v>
      </c>
      <c r="BX5">
        <f t="shared" ref="BX5:BX10" si="15">BW5^2</f>
        <v>22.026509108101756</v>
      </c>
      <c r="BY5">
        <f t="shared" si="13"/>
        <v>0.92965370604242048</v>
      </c>
    </row>
    <row r="6" spans="1:79" ht="15" thickBot="1" x14ac:dyDescent="0.35">
      <c r="A6" s="6">
        <v>42030</v>
      </c>
      <c r="B6">
        <v>-6.4538521137571178E-2</v>
      </c>
      <c r="G6" s="10" t="s">
        <v>22</v>
      </c>
      <c r="H6" s="10">
        <v>2.89033889545116E-2</v>
      </c>
      <c r="I6" s="10" t="s">
        <v>22</v>
      </c>
      <c r="J6" s="10">
        <v>2.9097327415224788E-2</v>
      </c>
      <c r="K6" s="10" t="s">
        <v>22</v>
      </c>
      <c r="L6" s="10">
        <v>2.4428924012188519E-2</v>
      </c>
      <c r="O6" s="6">
        <v>42163</v>
      </c>
      <c r="P6">
        <v>4.7506027585977988E-3</v>
      </c>
      <c r="Q6">
        <v>-1.2088797319004073E-2</v>
      </c>
      <c r="R6">
        <v>1.7094433359300255E-2</v>
      </c>
      <c r="AC6">
        <v>-2.2806609093088716E-2</v>
      </c>
      <c r="AD6" s="15">
        <v>-7.2458033583091708E-3</v>
      </c>
      <c r="AE6" s="10">
        <v>49</v>
      </c>
      <c r="AF6" s="16">
        <v>0.41919191919191917</v>
      </c>
      <c r="AN6">
        <v>-2.2806609093088716E-2</v>
      </c>
      <c r="AO6" s="15">
        <v>-7.2458033583091708E-3</v>
      </c>
      <c r="AP6" s="10">
        <v>49</v>
      </c>
      <c r="AQ6">
        <f t="shared" si="0"/>
        <v>-1.5026206225698942E-2</v>
      </c>
      <c r="AR6" s="18">
        <v>0.41919191919191917</v>
      </c>
      <c r="AS6">
        <f t="shared" si="1"/>
        <v>15.903723219268988</v>
      </c>
      <c r="AT6">
        <f t="shared" si="2"/>
        <v>11.967754500655527</v>
      </c>
      <c r="AU6">
        <f t="shared" si="3"/>
        <v>0.29179684562685271</v>
      </c>
      <c r="BK6">
        <v>-2.2806609093088716E-2</v>
      </c>
      <c r="BL6" s="15">
        <v>-7.2458033583091708E-3</v>
      </c>
      <c r="BM6">
        <f t="shared" si="4"/>
        <v>-1.5026206225698942E-2</v>
      </c>
      <c r="BN6" s="10">
        <v>49</v>
      </c>
      <c r="BO6">
        <f t="shared" si="5"/>
        <v>-0.73628410505924813</v>
      </c>
      <c r="BP6">
        <f t="shared" si="6"/>
        <v>2.2578687353723366E-4</v>
      </c>
      <c r="BQ6">
        <f t="shared" si="7"/>
        <v>1.1063556803324449E-2</v>
      </c>
      <c r="BR6">
        <f t="shared" si="8"/>
        <v>0.39092612597914361</v>
      </c>
      <c r="BS6">
        <f t="shared" si="9"/>
        <v>0.2062848120708905</v>
      </c>
      <c r="BT6">
        <f t="shared" si="10"/>
        <v>0.18464131390825311</v>
      </c>
      <c r="BU6">
        <f t="shared" si="11"/>
        <v>36.558980153834113</v>
      </c>
      <c r="BV6">
        <f t="shared" si="12"/>
        <v>49</v>
      </c>
      <c r="BW6">
        <f t="shared" si="14"/>
        <v>12.441019846165887</v>
      </c>
      <c r="BX6">
        <f t="shared" si="15"/>
        <v>154.77897481269346</v>
      </c>
      <c r="BY6">
        <f t="shared" si="13"/>
        <v>4.2336786792577161</v>
      </c>
    </row>
    <row r="7" spans="1:79" x14ac:dyDescent="0.3">
      <c r="A7" s="6">
        <v>42037</v>
      </c>
      <c r="B7">
        <v>6.7658648473814864E-2</v>
      </c>
      <c r="C7">
        <v>4.1672696400568081E-2</v>
      </c>
      <c r="D7">
        <v>3.6462372537355014E-2</v>
      </c>
      <c r="G7" s="10" t="s">
        <v>23</v>
      </c>
      <c r="H7" s="10">
        <v>8.3540589305578362E-4</v>
      </c>
      <c r="I7" s="10" t="s">
        <v>23</v>
      </c>
      <c r="J7" s="10">
        <v>8.4665446270879203E-4</v>
      </c>
      <c r="K7" s="10" t="s">
        <v>23</v>
      </c>
      <c r="L7" s="10">
        <v>5.9677232839328086E-4</v>
      </c>
      <c r="O7" s="6">
        <v>42170</v>
      </c>
      <c r="P7">
        <v>2.3420274208098422E-2</v>
      </c>
      <c r="Q7">
        <v>1.0752791776261915E-2</v>
      </c>
      <c r="R7">
        <v>3.3840979842404942E-3</v>
      </c>
      <c r="U7" s="13" t="s">
        <v>33</v>
      </c>
      <c r="V7" s="13"/>
      <c r="W7" s="13" t="s">
        <v>37</v>
      </c>
      <c r="X7" s="13"/>
      <c r="Y7" s="13" t="s">
        <v>4</v>
      </c>
      <c r="Z7" s="13"/>
      <c r="AC7">
        <v>-7.2458033583091708E-3</v>
      </c>
      <c r="AD7" s="15">
        <v>8.3150023764703741E-3</v>
      </c>
      <c r="AE7" s="10">
        <v>47</v>
      </c>
      <c r="AF7" s="16">
        <v>0.65656565656565657</v>
      </c>
      <c r="AN7">
        <v>-7.2458033583091708E-3</v>
      </c>
      <c r="AO7" s="15">
        <v>8.3150023764703741E-3</v>
      </c>
      <c r="AP7" s="10">
        <v>47</v>
      </c>
      <c r="AQ7">
        <f t="shared" si="0"/>
        <v>5.3459950908060164E-4</v>
      </c>
      <c r="AR7" s="18">
        <v>0.65656565656565657</v>
      </c>
      <c r="AS7">
        <f t="shared" si="1"/>
        <v>15.254591659298825</v>
      </c>
      <c r="AT7">
        <f t="shared" si="2"/>
        <v>13.90752740867668</v>
      </c>
      <c r="AU7">
        <f t="shared" si="3"/>
        <v>0.49773838858427927</v>
      </c>
      <c r="BK7">
        <v>-7.2458033583091708E-3</v>
      </c>
      <c r="BL7" s="15">
        <v>8.3150023764703741E-3</v>
      </c>
      <c r="BM7">
        <f t="shared" si="4"/>
        <v>5.3459950908060164E-4</v>
      </c>
      <c r="BN7" s="10">
        <v>47</v>
      </c>
      <c r="BO7">
        <f t="shared" si="5"/>
        <v>2.5126176926788278E-2</v>
      </c>
      <c r="BP7">
        <f t="shared" si="6"/>
        <v>2.8579663510922029E-7</v>
      </c>
      <c r="BQ7">
        <f t="shared" si="7"/>
        <v>1.3432441850133355E-5</v>
      </c>
      <c r="BR7">
        <f t="shared" si="8"/>
        <v>0.60471401206141484</v>
      </c>
      <c r="BS7">
        <f t="shared" si="9"/>
        <v>0.39092612597914361</v>
      </c>
      <c r="BT7">
        <f t="shared" si="10"/>
        <v>0.21378788608227123</v>
      </c>
      <c r="BU7">
        <f t="shared" si="11"/>
        <v>42.330001444289707</v>
      </c>
      <c r="BV7">
        <f t="shared" si="12"/>
        <v>47</v>
      </c>
      <c r="BW7">
        <f t="shared" si="14"/>
        <v>4.6699985557102934</v>
      </c>
      <c r="BX7">
        <f t="shared" si="15"/>
        <v>21.808886510336226</v>
      </c>
      <c r="BY7">
        <f t="shared" si="13"/>
        <v>0.51521109771372886</v>
      </c>
    </row>
    <row r="8" spans="1:79" x14ac:dyDescent="0.3">
      <c r="A8" s="6">
        <v>42044</v>
      </c>
      <c r="C8">
        <v>-2.7999394500358321E-2</v>
      </c>
      <c r="D8">
        <v>-2.5608208616738149E-3</v>
      </c>
      <c r="G8" s="10" t="s">
        <v>24</v>
      </c>
      <c r="H8" s="10">
        <v>0.17073044689785677</v>
      </c>
      <c r="I8" s="10" t="s">
        <v>24</v>
      </c>
      <c r="J8" s="10">
        <v>3.74391450629874E-3</v>
      </c>
      <c r="K8" s="10" t="s">
        <v>24</v>
      </c>
      <c r="L8" s="10">
        <v>0.11291168826443787</v>
      </c>
      <c r="O8" s="6">
        <v>42177</v>
      </c>
      <c r="P8">
        <v>1.8349138668196617E-2</v>
      </c>
      <c r="Q8">
        <v>-1.3459153374004801E-2</v>
      </c>
      <c r="R8">
        <v>-2.7398974188114388E-2</v>
      </c>
      <c r="U8" s="10" t="s">
        <v>18</v>
      </c>
      <c r="V8" s="10">
        <v>6.9721556018630072E-4</v>
      </c>
      <c r="W8" s="10" t="s">
        <v>18</v>
      </c>
      <c r="X8" s="10">
        <v>7.785607227824942E-4</v>
      </c>
      <c r="Y8" s="10" t="s">
        <v>18</v>
      </c>
      <c r="Z8" s="10">
        <v>-3.534491489935016E-3</v>
      </c>
      <c r="AC8">
        <v>8.3150023764703741E-3</v>
      </c>
      <c r="AD8" s="15">
        <v>2.3875808111249917E-2</v>
      </c>
      <c r="AE8" s="10">
        <v>30</v>
      </c>
      <c r="AF8" s="16">
        <v>0.80808080808080807</v>
      </c>
      <c r="AN8">
        <v>8.3150023764703741E-3</v>
      </c>
      <c r="AO8" s="15">
        <v>2.3875808111249917E-2</v>
      </c>
      <c r="AP8" s="10">
        <v>30</v>
      </c>
      <c r="AQ8">
        <f t="shared" si="0"/>
        <v>1.6095405243860147E-2</v>
      </c>
      <c r="AR8" s="18">
        <v>0.80808080808080807</v>
      </c>
      <c r="AS8">
        <f t="shared" si="1"/>
        <v>9.7369733995524435</v>
      </c>
      <c r="AT8">
        <f t="shared" si="2"/>
        <v>12.041590491842451</v>
      </c>
      <c r="AU8">
        <f t="shared" si="3"/>
        <v>0.70429881998337751</v>
      </c>
      <c r="BK8">
        <v>8.3150023764703741E-3</v>
      </c>
      <c r="BL8" s="15">
        <v>2.3875808111249917E-2</v>
      </c>
      <c r="BM8">
        <f t="shared" si="4"/>
        <v>1.6095405243860147E-2</v>
      </c>
      <c r="BN8" s="10">
        <v>30</v>
      </c>
      <c r="BO8">
        <f t="shared" si="5"/>
        <v>0.4828621573158044</v>
      </c>
      <c r="BP8">
        <f t="shared" si="6"/>
        <v>2.5906206996408076E-4</v>
      </c>
      <c r="BQ8">
        <f t="shared" si="7"/>
        <v>7.7718620989224232E-3</v>
      </c>
      <c r="BR8">
        <f t="shared" si="8"/>
        <v>0.79046677833460721</v>
      </c>
      <c r="BS8">
        <f t="shared" si="9"/>
        <v>0.60471401206141484</v>
      </c>
      <c r="BT8">
        <f t="shared" si="10"/>
        <v>0.18575276627319237</v>
      </c>
      <c r="BU8">
        <f t="shared" si="11"/>
        <v>36.779047722092088</v>
      </c>
      <c r="BV8">
        <f t="shared" si="12"/>
        <v>30</v>
      </c>
      <c r="BW8">
        <f t="shared" si="14"/>
        <v>-6.7790477220920877</v>
      </c>
      <c r="BX8">
        <f t="shared" si="15"/>
        <v>45.955488018401923</v>
      </c>
      <c r="BY8">
        <f t="shared" si="13"/>
        <v>1.2495018458783482</v>
      </c>
    </row>
    <row r="9" spans="1:79" x14ac:dyDescent="0.3">
      <c r="A9" s="6">
        <v>42051</v>
      </c>
      <c r="D9">
        <v>-2.3347363996991062E-2</v>
      </c>
      <c r="G9" s="10" t="s">
        <v>29</v>
      </c>
      <c r="H9" s="10">
        <v>0.20524486068544656</v>
      </c>
      <c r="I9" s="10" t="s">
        <v>29</v>
      </c>
      <c r="J9" s="10">
        <v>8.3375853154285917E-2</v>
      </c>
      <c r="K9" s="10" t="s">
        <v>29</v>
      </c>
      <c r="L9" s="10">
        <v>-2.0859310136264197E-2</v>
      </c>
      <c r="O9" s="6">
        <v>42184</v>
      </c>
      <c r="P9">
        <v>-5.3688505113505376E-2</v>
      </c>
      <c r="Q9">
        <v>2.7063615977430673E-3</v>
      </c>
      <c r="R9">
        <v>1.0362787035546437E-2</v>
      </c>
      <c r="U9" s="10" t="s">
        <v>19</v>
      </c>
      <c r="V9" s="10">
        <v>1.9937375566134023E-3</v>
      </c>
      <c r="W9" s="10" t="s">
        <v>19</v>
      </c>
      <c r="X9" s="10">
        <v>1.9464622341248028E-3</v>
      </c>
      <c r="Y9" s="10" t="s">
        <v>19</v>
      </c>
      <c r="Z9" s="10">
        <v>1.6221919863502739E-3</v>
      </c>
      <c r="AC9">
        <v>2.3875808111249917E-2</v>
      </c>
      <c r="AD9" s="15">
        <v>3.9436613846029464E-2</v>
      </c>
      <c r="AE9" s="10">
        <v>18</v>
      </c>
      <c r="AF9" s="16">
        <v>0.89898989898989901</v>
      </c>
      <c r="AN9">
        <v>2.3875808111249917E-2</v>
      </c>
      <c r="AO9" s="15">
        <v>3.9436613846029464E-2</v>
      </c>
      <c r="AP9" s="10">
        <v>18</v>
      </c>
      <c r="AQ9">
        <f t="shared" si="0"/>
        <v>3.1656210978639687E-2</v>
      </c>
      <c r="AR9" s="18">
        <v>0.89898989898989901</v>
      </c>
      <c r="AS9">
        <f t="shared" si="1"/>
        <v>5.8421840397314639</v>
      </c>
      <c r="AT9">
        <f t="shared" si="2"/>
        <v>7.7680937698615944</v>
      </c>
      <c r="AU9">
        <f t="shared" si="3"/>
        <v>0.85976829785660169</v>
      </c>
      <c r="BK9">
        <v>2.3875808111249917E-2</v>
      </c>
      <c r="BL9" s="15">
        <v>3.9436613846029464E-2</v>
      </c>
      <c r="BM9">
        <f t="shared" si="4"/>
        <v>3.1656210978639687E-2</v>
      </c>
      <c r="BN9" s="10">
        <v>18</v>
      </c>
      <c r="BO9">
        <f t="shared" si="5"/>
        <v>0.56981179761551437</v>
      </c>
      <c r="BP9">
        <f t="shared" si="6"/>
        <v>1.0021156935241479E-3</v>
      </c>
      <c r="BQ9">
        <f t="shared" si="7"/>
        <v>1.8038082483434661E-2</v>
      </c>
      <c r="BR9">
        <f t="shared" si="8"/>
        <v>0.91157472479587587</v>
      </c>
      <c r="BS9">
        <f t="shared" si="9"/>
        <v>0.79046677833460721</v>
      </c>
      <c r="BT9">
        <f t="shared" si="10"/>
        <v>0.12110794646126866</v>
      </c>
      <c r="BU9">
        <f t="shared" si="11"/>
        <v>23.979373399331195</v>
      </c>
      <c r="BV9">
        <f t="shared" si="12"/>
        <v>18</v>
      </c>
      <c r="BW9">
        <f t="shared" si="14"/>
        <v>-5.9793733993311946</v>
      </c>
      <c r="BX9">
        <f t="shared" si="15"/>
        <v>35.752906248629486</v>
      </c>
      <c r="BY9">
        <f t="shared" si="13"/>
        <v>1.4909858424251681</v>
      </c>
    </row>
    <row r="10" spans="1:79" x14ac:dyDescent="0.3">
      <c r="A10" s="6">
        <v>42058</v>
      </c>
      <c r="B10">
        <v>-1.0610179112015571E-2</v>
      </c>
      <c r="C10">
        <v>4.5186750476621143E-2</v>
      </c>
      <c r="D10">
        <v>4.3652630157736808E-2</v>
      </c>
      <c r="G10" s="10" t="s">
        <v>25</v>
      </c>
      <c r="H10" s="10">
        <v>0.1400472516130159</v>
      </c>
      <c r="I10" s="10" t="s">
        <v>25</v>
      </c>
      <c r="J10" s="10">
        <v>0.15341648325326745</v>
      </c>
      <c r="K10" s="10" t="s">
        <v>25</v>
      </c>
      <c r="L10" s="10">
        <v>0.13230764830617167</v>
      </c>
      <c r="O10" s="6">
        <v>42191</v>
      </c>
      <c r="P10">
        <v>-1.9371065755999693E-2</v>
      </c>
      <c r="Q10">
        <v>0</v>
      </c>
      <c r="R10">
        <v>-2.4349029010286384E-2</v>
      </c>
      <c r="U10" s="10" t="s">
        <v>20</v>
      </c>
      <c r="V10" s="10">
        <v>-3.2894766503987574E-3</v>
      </c>
      <c r="W10" s="10" t="s">
        <v>20</v>
      </c>
      <c r="X10" s="10">
        <v>0</v>
      </c>
      <c r="Y10" s="10" t="s">
        <v>20</v>
      </c>
      <c r="Z10" s="10">
        <v>-4.0080213975388218E-3</v>
      </c>
      <c r="AC10">
        <v>3.9436613846029464E-2</v>
      </c>
      <c r="AD10" s="15">
        <v>5.4997419580809011E-2</v>
      </c>
      <c r="AE10" s="10">
        <v>11</v>
      </c>
      <c r="AF10" s="16">
        <v>0.95454545454545459</v>
      </c>
      <c r="AN10">
        <v>3.9436613846029464E-2</v>
      </c>
      <c r="AO10" s="15">
        <v>5.4997419580809011E-2</v>
      </c>
      <c r="AP10" s="10">
        <v>11</v>
      </c>
      <c r="AQ10">
        <f t="shared" si="0"/>
        <v>4.7217016713419241E-2</v>
      </c>
      <c r="AR10" s="18">
        <v>0.95454545454545459</v>
      </c>
      <c r="AS10">
        <f t="shared" si="1"/>
        <v>3.5702235798358948</v>
      </c>
      <c r="AT10">
        <f t="shared" si="2"/>
        <v>3.7337199599672628</v>
      </c>
      <c r="AU10">
        <f t="shared" si="3"/>
        <v>0.94757186804575122</v>
      </c>
      <c r="BK10">
        <v>3.9436613846029464E-2</v>
      </c>
      <c r="BL10" s="15">
        <v>5.4997419580809011E-2</v>
      </c>
      <c r="BM10">
        <f t="shared" si="4"/>
        <v>4.7217016713419241E-2</v>
      </c>
      <c r="BN10" s="10">
        <v>11</v>
      </c>
      <c r="BO10">
        <f t="shared" si="5"/>
        <v>0.51938718384761162</v>
      </c>
      <c r="BP10">
        <f t="shared" si="6"/>
        <v>2.2294466673153119E-3</v>
      </c>
      <c r="BQ10">
        <f t="shared" si="7"/>
        <v>2.4523913340468433E-2</v>
      </c>
      <c r="BR10">
        <f t="shared" si="8"/>
        <v>0.97082039424842181</v>
      </c>
      <c r="BS10">
        <f t="shared" si="9"/>
        <v>0.91157472479587587</v>
      </c>
      <c r="BT10">
        <f t="shared" si="10"/>
        <v>5.9245669452545946E-2</v>
      </c>
      <c r="BU10">
        <f t="shared" si="11"/>
        <v>11.730642551604097</v>
      </c>
      <c r="BV10">
        <f t="shared" si="12"/>
        <v>11</v>
      </c>
      <c r="BW10">
        <f t="shared" si="14"/>
        <v>-0.73064255160409708</v>
      </c>
      <c r="BX10">
        <f t="shared" si="15"/>
        <v>0.53383853821454563</v>
      </c>
      <c r="BY10">
        <f t="shared" si="13"/>
        <v>4.5508038955764302E-2</v>
      </c>
    </row>
    <row r="11" spans="1:79" x14ac:dyDescent="0.3">
      <c r="A11" s="6">
        <v>42065</v>
      </c>
      <c r="B11">
        <v>-1.8843087801479943E-2</v>
      </c>
      <c r="C11">
        <v>4.9405738211646573E-2</v>
      </c>
      <c r="G11" s="10" t="s">
        <v>26</v>
      </c>
      <c r="H11" s="10">
        <v>-6.9489026297427356E-2</v>
      </c>
      <c r="I11" s="10" t="s">
        <v>26</v>
      </c>
      <c r="J11" s="10">
        <v>-7.3210122850456555E-2</v>
      </c>
      <c r="K11" s="10" t="s">
        <v>26</v>
      </c>
      <c r="L11" s="10">
        <v>-7.0154986667128869E-2</v>
      </c>
      <c r="O11" s="6">
        <v>42212</v>
      </c>
      <c r="P11">
        <v>2.4966622730460946E-2</v>
      </c>
      <c r="Q11">
        <v>2.7080958602670614E-2</v>
      </c>
      <c r="R11">
        <v>-1.4545711002378751E-2</v>
      </c>
      <c r="U11" s="10" t="s">
        <v>21</v>
      </c>
      <c r="V11" s="10">
        <v>0</v>
      </c>
      <c r="W11" s="10" t="s">
        <v>21</v>
      </c>
      <c r="X11" s="10">
        <v>0</v>
      </c>
      <c r="Y11" s="10" t="s">
        <v>21</v>
      </c>
      <c r="Z11" s="10">
        <v>0</v>
      </c>
      <c r="AC11">
        <v>5.4997419580809011E-2</v>
      </c>
      <c r="AD11" s="15">
        <v>7.0558225315588557E-2</v>
      </c>
      <c r="AE11" s="10">
        <v>9</v>
      </c>
      <c r="AF11" s="16">
        <v>1</v>
      </c>
      <c r="AN11">
        <v>5.4997419580809011E-2</v>
      </c>
      <c r="AO11" s="15">
        <v>7.0558225315588557E-2</v>
      </c>
      <c r="AP11" s="10">
        <v>9</v>
      </c>
      <c r="AQ11">
        <f t="shared" si="0"/>
        <v>6.2777822448198781E-2</v>
      </c>
      <c r="AR11" s="18">
        <v>1</v>
      </c>
      <c r="AS11">
        <f t="shared" si="1"/>
        <v>2.921092019865732</v>
      </c>
      <c r="AT11">
        <f t="shared" si="2"/>
        <v>1.3371055763183874</v>
      </c>
      <c r="AU11">
        <f t="shared" si="3"/>
        <v>0.98477653021749767</v>
      </c>
      <c r="BK11">
        <v>5.4997419580809011E-2</v>
      </c>
      <c r="BL11" s="15">
        <v>7.0558225315588557E-2</v>
      </c>
      <c r="BM11">
        <f t="shared" si="4"/>
        <v>6.2777822448198781E-2</v>
      </c>
      <c r="BN11" s="10">
        <v>9</v>
      </c>
      <c r="BO11">
        <f t="shared" si="5"/>
        <v>0.56500040203378898</v>
      </c>
      <c r="BP11">
        <f t="shared" si="6"/>
        <v>3.9410549913375705E-3</v>
      </c>
      <c r="BQ11">
        <f t="shared" si="7"/>
        <v>3.5469494922038131E-2</v>
      </c>
      <c r="BR11">
        <f t="shared" si="8"/>
        <v>0.99256364564679145</v>
      </c>
      <c r="BS11">
        <f t="shared" si="9"/>
        <v>0.97082039424842181</v>
      </c>
      <c r="BT11">
        <f t="shared" si="10"/>
        <v>2.1743251398369634E-2</v>
      </c>
      <c r="BU11">
        <f t="shared" si="11"/>
        <v>4.3051637768771878</v>
      </c>
    </row>
    <row r="12" spans="1:79" ht="15" thickBot="1" x14ac:dyDescent="0.35">
      <c r="A12" s="6">
        <v>42072</v>
      </c>
      <c r="B12">
        <v>0</v>
      </c>
      <c r="D12">
        <v>-2.2409901399584049E-2</v>
      </c>
      <c r="G12" s="10" t="s">
        <v>27</v>
      </c>
      <c r="H12" s="10">
        <v>7.0558225315588544E-2</v>
      </c>
      <c r="I12" s="10" t="s">
        <v>27</v>
      </c>
      <c r="J12" s="10">
        <v>8.02063604028109E-2</v>
      </c>
      <c r="K12" s="10" t="s">
        <v>27</v>
      </c>
      <c r="L12" s="10">
        <v>6.215266163904281E-2</v>
      </c>
      <c r="O12" s="6">
        <v>42226</v>
      </c>
      <c r="P12">
        <v>1.0050335853501506E-2</v>
      </c>
      <c r="Q12">
        <v>2.6350476380050318E-3</v>
      </c>
      <c r="R12">
        <v>-1.4925650216675706E-2</v>
      </c>
      <c r="U12" s="10" t="s">
        <v>22</v>
      </c>
      <c r="V12" s="10">
        <v>2.8684888269657097E-2</v>
      </c>
      <c r="W12" s="10" t="s">
        <v>22</v>
      </c>
      <c r="X12" s="10">
        <v>2.8004714824060299E-2</v>
      </c>
      <c r="Y12" s="10" t="s">
        <v>22</v>
      </c>
      <c r="Z12" s="10">
        <v>2.3339278395011761E-2</v>
      </c>
      <c r="AD12" s="11" t="s">
        <v>57</v>
      </c>
      <c r="AE12" s="11">
        <v>0</v>
      </c>
      <c r="AF12" s="17">
        <v>1</v>
      </c>
      <c r="AP12">
        <f>SUM(AP3:AP11)</f>
        <v>198</v>
      </c>
      <c r="AR12" s="19"/>
      <c r="BN12">
        <f>SUM(BN3:BN11)</f>
        <v>198</v>
      </c>
      <c r="BY12" s="20">
        <f>SUM(BY3:BY10)</f>
        <v>16.137682079728574</v>
      </c>
    </row>
    <row r="13" spans="1:79" x14ac:dyDescent="0.3">
      <c r="A13" s="6">
        <v>42079</v>
      </c>
      <c r="B13">
        <v>2.7137058715963258E-3</v>
      </c>
      <c r="C13">
        <v>2.1560759106577544E-2</v>
      </c>
      <c r="D13">
        <v>-2.292363990193708E-2</v>
      </c>
      <c r="G13" s="10" t="s">
        <v>28</v>
      </c>
      <c r="H13" s="10">
        <v>-0.3343521623036711</v>
      </c>
      <c r="I13" s="10" t="s">
        <v>28</v>
      </c>
      <c r="J13" s="10">
        <v>-0.31857687664538431</v>
      </c>
      <c r="K13" s="10" t="s">
        <v>28</v>
      </c>
      <c r="L13" s="10">
        <v>-1.3660876873039196</v>
      </c>
      <c r="O13" s="6">
        <v>42233</v>
      </c>
      <c r="P13">
        <v>-2.5317807984289897E-2</v>
      </c>
      <c r="Q13">
        <v>2.8536307264934297E-2</v>
      </c>
      <c r="R13">
        <v>-1.515180502060222E-2</v>
      </c>
      <c r="U13" s="10" t="s">
        <v>23</v>
      </c>
      <c r="V13" s="10">
        <v>8.2282281504271134E-4</v>
      </c>
      <c r="W13" s="10" t="s">
        <v>23</v>
      </c>
      <c r="X13" s="10">
        <v>7.8426405237694264E-4</v>
      </c>
      <c r="Y13" s="10" t="s">
        <v>23</v>
      </c>
      <c r="Z13" s="10">
        <v>5.4472191599986284E-4</v>
      </c>
      <c r="AD13" s="1"/>
      <c r="AF13" s="14"/>
      <c r="AR13" s="19"/>
      <c r="BN13" t="s">
        <v>69</v>
      </c>
      <c r="BO13">
        <f>V8</f>
        <v>6.9721556018630072E-4</v>
      </c>
      <c r="BP13" t="s">
        <v>77</v>
      </c>
      <c r="BQ13">
        <f>BO14-BO13*BO13</f>
        <v>7.992549554447872E-4</v>
      </c>
      <c r="BR13" t="s">
        <v>78</v>
      </c>
      <c r="BS13">
        <f>V12</f>
        <v>2.8684888269657097E-2</v>
      </c>
      <c r="BT13" t="s">
        <v>79</v>
      </c>
      <c r="BU13">
        <f>9-2-1-1</f>
        <v>5</v>
      </c>
    </row>
    <row r="14" spans="1:79" ht="15" thickBot="1" x14ac:dyDescent="0.35">
      <c r="A14" s="6">
        <v>42086</v>
      </c>
      <c r="B14">
        <v>-5.4347959859569446E-3</v>
      </c>
      <c r="C14">
        <v>-4.0978844963679074E-2</v>
      </c>
      <c r="D14">
        <v>-5.6647035664652089E-2</v>
      </c>
      <c r="G14" s="11" t="s">
        <v>30</v>
      </c>
      <c r="H14" s="11">
        <v>251</v>
      </c>
      <c r="I14" s="11" t="s">
        <v>30</v>
      </c>
      <c r="J14" s="11">
        <v>247</v>
      </c>
      <c r="K14" s="11" t="s">
        <v>30</v>
      </c>
      <c r="L14" s="11">
        <v>244</v>
      </c>
      <c r="O14" s="6">
        <v>42240</v>
      </c>
      <c r="P14">
        <v>2.0305266160745523E-2</v>
      </c>
      <c r="Q14">
        <v>1.0178204915756052E-2</v>
      </c>
      <c r="R14">
        <v>-7.6628727455691371E-3</v>
      </c>
      <c r="U14" s="10" t="s">
        <v>24</v>
      </c>
      <c r="V14" s="10">
        <v>0.14001033225681914</v>
      </c>
      <c r="W14" s="10" t="s">
        <v>24</v>
      </c>
      <c r="X14" s="10">
        <v>0.31268533756657568</v>
      </c>
      <c r="Y14" s="10" t="s">
        <v>24</v>
      </c>
      <c r="Z14" s="10">
        <v>0.20309391834644464</v>
      </c>
      <c r="AD14" s="1" t="s">
        <v>37</v>
      </c>
      <c r="AF14" s="14"/>
      <c r="AR14" s="19"/>
      <c r="BK14" t="s">
        <v>37</v>
      </c>
      <c r="BO14">
        <f>SUMPRODUCT(BP3:BP11,BN3:BN11)/BN12</f>
        <v>7.9974106498215309E-4</v>
      </c>
      <c r="BR14" t="s">
        <v>81</v>
      </c>
      <c r="BS14" s="20">
        <f>_xlfn.CHISQ.INV(1-0.01,BU13)</f>
        <v>15.086272469388986</v>
      </c>
    </row>
    <row r="15" spans="1:79" x14ac:dyDescent="0.3">
      <c r="A15" s="6">
        <v>42093</v>
      </c>
      <c r="B15">
        <v>1.6216571589245287E-2</v>
      </c>
      <c r="C15">
        <v>7.9137320558723787E-2</v>
      </c>
      <c r="D15">
        <v>3.3185548985654109E-2</v>
      </c>
      <c r="O15" s="6">
        <v>42247</v>
      </c>
      <c r="P15">
        <v>6.563716363997904E-2</v>
      </c>
      <c r="Q15">
        <v>1.7566323717899065E-2</v>
      </c>
      <c r="R15">
        <v>-3.9220713153281267E-2</v>
      </c>
      <c r="U15" s="10" t="s">
        <v>29</v>
      </c>
      <c r="V15" s="10">
        <v>0.28376092301930922</v>
      </c>
      <c r="W15" s="10" t="s">
        <v>29</v>
      </c>
      <c r="X15" s="10">
        <v>7.0181116506630808E-2</v>
      </c>
      <c r="Y15" s="10" t="s">
        <v>29</v>
      </c>
      <c r="Z15" s="10">
        <v>5.3701042759561377E-2</v>
      </c>
      <c r="AD15" s="12" t="s">
        <v>56</v>
      </c>
      <c r="AE15" s="12" t="s">
        <v>58</v>
      </c>
      <c r="AF15" s="12" t="s">
        <v>59</v>
      </c>
      <c r="AG15" s="14"/>
      <c r="AN15" t="s">
        <v>54</v>
      </c>
      <c r="AO15" t="s">
        <v>55</v>
      </c>
      <c r="AP15" t="s">
        <v>61</v>
      </c>
      <c r="AQ15" t="s">
        <v>62</v>
      </c>
      <c r="AR15" s="19" t="s">
        <v>63</v>
      </c>
      <c r="AS15" t="s">
        <v>64</v>
      </c>
      <c r="AT15" t="s">
        <v>65</v>
      </c>
      <c r="AU15" t="s">
        <v>66</v>
      </c>
      <c r="BK15" t="s">
        <v>54</v>
      </c>
      <c r="BL15" t="s">
        <v>55</v>
      </c>
      <c r="BM15" t="s">
        <v>67</v>
      </c>
      <c r="BN15" t="s">
        <v>68</v>
      </c>
      <c r="BO15" t="s">
        <v>69</v>
      </c>
      <c r="BP15" t="s">
        <v>70</v>
      </c>
      <c r="BR15" t="s">
        <v>71</v>
      </c>
      <c r="BS15" t="s">
        <v>72</v>
      </c>
      <c r="BT15" t="s">
        <v>73</v>
      </c>
      <c r="BU15" t="s">
        <v>74</v>
      </c>
      <c r="BV15" t="s">
        <v>82</v>
      </c>
      <c r="BW15" t="s">
        <v>75</v>
      </c>
      <c r="BX15" t="s">
        <v>76</v>
      </c>
      <c r="BY15" t="s">
        <v>80</v>
      </c>
    </row>
    <row r="16" spans="1:79" x14ac:dyDescent="0.3">
      <c r="A16" s="6">
        <v>42100</v>
      </c>
      <c r="B16">
        <v>3.6846273385966292E-2</v>
      </c>
      <c r="C16">
        <v>-7.2622639537530009E-2</v>
      </c>
      <c r="D16">
        <v>-3.012275945510836E-2</v>
      </c>
      <c r="G16" t="s">
        <v>33</v>
      </c>
      <c r="I16" t="s">
        <v>37</v>
      </c>
      <c r="K16" t="s">
        <v>4</v>
      </c>
      <c r="O16" s="6">
        <v>42261</v>
      </c>
      <c r="P16">
        <v>6.7393917733975475E-2</v>
      </c>
      <c r="Q16">
        <v>7.5472056353829038E-3</v>
      </c>
      <c r="R16">
        <v>2.7615167032973172E-2</v>
      </c>
      <c r="U16" s="10" t="s">
        <v>25</v>
      </c>
      <c r="V16" s="10">
        <v>0.1400472516130159</v>
      </c>
      <c r="W16" s="10" t="s">
        <v>25</v>
      </c>
      <c r="X16" s="10">
        <v>0.15341648325326745</v>
      </c>
      <c r="Y16" s="10" t="s">
        <v>25</v>
      </c>
      <c r="Z16" s="10">
        <v>0.1223560238831453</v>
      </c>
      <c r="AC16">
        <v>-7.3210122850456555E-2</v>
      </c>
      <c r="AD16" s="15">
        <v>-5.6163846933426839E-2</v>
      </c>
      <c r="AE16" s="10">
        <v>5</v>
      </c>
      <c r="AF16" s="16">
        <v>2.5252525252525252E-2</v>
      </c>
      <c r="AG16" s="14"/>
      <c r="AN16">
        <v>-7.3210122850456555E-2</v>
      </c>
      <c r="AO16" s="15">
        <v>-5.6163846933426839E-2</v>
      </c>
      <c r="AP16" s="10">
        <v>5</v>
      </c>
      <c r="AQ16">
        <f t="shared" si="0"/>
        <v>-6.468698489194169E-2</v>
      </c>
      <c r="AR16" s="18">
        <v>2.5252525252525252E-2</v>
      </c>
      <c r="AS16">
        <f>AP16/((AO16-AN16)*AP$25)</f>
        <v>1.4889299447829789</v>
      </c>
      <c r="AT16">
        <f>NORMDIST(AQ16,X$8,X$12,FALSE)</f>
        <v>0.92692099458680832</v>
      </c>
      <c r="AU16">
        <f>NORMDIST(AQ16,X$8,X$12,TRUE)</f>
        <v>9.7024056248460177E-3</v>
      </c>
      <c r="BK16">
        <v>-7.3210122850456555E-2</v>
      </c>
      <c r="BL16" s="15">
        <v>-5.6163846933426839E-2</v>
      </c>
      <c r="BM16">
        <f>(BK16+BL16)/2</f>
        <v>-6.468698489194169E-2</v>
      </c>
      <c r="BN16" s="10">
        <v>5</v>
      </c>
      <c r="BO16">
        <f>BM16*BN16</f>
        <v>-0.32343492445970845</v>
      </c>
      <c r="BP16">
        <f>BM16^2</f>
        <v>4.1844060144102923E-3</v>
      </c>
      <c r="BQ16">
        <f>BN16*BP16</f>
        <v>2.0922030072051463E-2</v>
      </c>
      <c r="BR16">
        <f>_xlfn.NORM.DIST(BL16,BO$26,BS$26,TRUE)</f>
        <v>2.1010352656593755E-2</v>
      </c>
      <c r="BS16">
        <f>_xlfn.NORM.DIST(BK16,BO$26,BS$26,TRUE)</f>
        <v>4.1208041673429282E-3</v>
      </c>
      <c r="BT16">
        <f>BR16-BS16</f>
        <v>1.6889548489250825E-2</v>
      </c>
      <c r="BU16">
        <f>BT16*BN$25+BT24*BN25</f>
        <v>5.429869189225224</v>
      </c>
      <c r="BV16">
        <f>BN16+BN24</f>
        <v>7</v>
      </c>
      <c r="BW16">
        <f>BV16-BU16</f>
        <v>1.570130810774776</v>
      </c>
      <c r="BX16">
        <f>BW16^2</f>
        <v>2.4653107629442554</v>
      </c>
      <c r="BY16">
        <f>BX16/BU16</f>
        <v>0.45402765279066054</v>
      </c>
      <c r="CA16" t="s">
        <v>150</v>
      </c>
    </row>
    <row r="17" spans="1:79" x14ac:dyDescent="0.3">
      <c r="A17" s="6">
        <v>42107</v>
      </c>
      <c r="B17">
        <v>6.7441280795532479E-2</v>
      </c>
      <c r="C17">
        <v>7.7620053354891094E-3</v>
      </c>
      <c r="D17">
        <v>-5.016725871801922E-2</v>
      </c>
      <c r="G17" t="s">
        <v>46</v>
      </c>
      <c r="O17" s="6">
        <v>42275</v>
      </c>
      <c r="P17">
        <v>4.2062275173452422E-2</v>
      </c>
      <c r="Q17">
        <v>-1.9364367181791117E-2</v>
      </c>
      <c r="R17">
        <v>0</v>
      </c>
      <c r="U17" s="10" t="s">
        <v>26</v>
      </c>
      <c r="V17" s="10">
        <v>-6.9489026297427356E-2</v>
      </c>
      <c r="W17" s="10" t="s">
        <v>26</v>
      </c>
      <c r="X17" s="10">
        <v>-7.3210122850456555E-2</v>
      </c>
      <c r="Y17" s="10" t="s">
        <v>26</v>
      </c>
      <c r="Z17" s="10">
        <v>-6.0203362244102492E-2</v>
      </c>
      <c r="AC17">
        <v>-5.6163846933426839E-2</v>
      </c>
      <c r="AD17" s="15">
        <v>-3.9117571016397124E-2</v>
      </c>
      <c r="AE17" s="10">
        <v>10</v>
      </c>
      <c r="AF17" s="16">
        <v>7.575757575757576E-2</v>
      </c>
      <c r="AG17" s="14"/>
      <c r="AN17">
        <v>-5.6163846933426839E-2</v>
      </c>
      <c r="AO17" s="15">
        <v>-3.9117571016397124E-2</v>
      </c>
      <c r="AP17" s="10">
        <v>10</v>
      </c>
      <c r="AQ17">
        <f t="shared" si="0"/>
        <v>-4.7640708974911981E-2</v>
      </c>
      <c r="AR17" s="18">
        <v>7.575757575757576E-2</v>
      </c>
      <c r="AS17">
        <f t="shared" ref="AS17:AS24" si="16">AP17/((AO17-AN17)*AP$25)</f>
        <v>2.9778598895659578</v>
      </c>
      <c r="AT17">
        <f t="shared" ref="AT17:AT24" si="17">NORMDIST(AQ17,X$8,X$12,FALSE)</f>
        <v>3.195609483930506</v>
      </c>
      <c r="AU17">
        <f t="shared" ref="AU17:AU24" si="18">NORMDIST(AQ17,X$8,X$12,TRUE)</f>
        <v>4.1907366735174804E-2</v>
      </c>
      <c r="BK17">
        <v>-5.6163846933426839E-2</v>
      </c>
      <c r="BL17" s="15">
        <v>-3.9117571016397124E-2</v>
      </c>
      <c r="BM17">
        <f t="shared" ref="BM17:BM24" si="19">(BK17+BL17)/2</f>
        <v>-4.7640708974911981E-2</v>
      </c>
      <c r="BN17" s="10">
        <v>10</v>
      </c>
      <c r="BO17">
        <f t="shared" ref="BO17:BO24" si="20">BM17*BN17</f>
        <v>-0.47640708974911983</v>
      </c>
      <c r="BP17">
        <f t="shared" ref="BP17:BP24" si="21">BM17^2</f>
        <v>2.269637151632259E-3</v>
      </c>
      <c r="BQ17">
        <f t="shared" ref="BQ17:BQ24" si="22">BN17*BP17</f>
        <v>2.2696371516322589E-2</v>
      </c>
      <c r="BR17">
        <f t="shared" ref="BR17:BR24" si="23">_xlfn.NORM.DIST(BL17,BO$26,BS$26,TRUE)</f>
        <v>7.7133254239479671E-2</v>
      </c>
      <c r="BS17">
        <f t="shared" ref="BS17:BS23" si="24">_xlfn.NORM.DIST(BK17,BO$26,BS$26,TRUE)</f>
        <v>2.1010352656593755E-2</v>
      </c>
      <c r="BT17">
        <f t="shared" ref="BT17:BT24" si="25">BR17-BS17</f>
        <v>5.6122901582885916E-2</v>
      </c>
      <c r="BU17">
        <f t="shared" ref="BU17:BU24" si="26">BT17*BN$25</f>
        <v>11.056211611828525</v>
      </c>
      <c r="BV17">
        <f t="shared" ref="BV17:BV23" si="27">BN17</f>
        <v>10</v>
      </c>
      <c r="BW17">
        <f t="shared" ref="BW17:BW23" si="28">BN17-BU17</f>
        <v>-1.056211611828525</v>
      </c>
      <c r="BX17">
        <f t="shared" ref="BX17:BX23" si="29">BW17^2</f>
        <v>1.1155829689614107</v>
      </c>
      <c r="BY17">
        <f t="shared" ref="BY17:BY23" si="30">BX17/BU17</f>
        <v>0.10090101457246897</v>
      </c>
    </row>
    <row r="18" spans="1:79" x14ac:dyDescent="0.3">
      <c r="A18" s="6">
        <v>42114</v>
      </c>
      <c r="B18">
        <v>-4.8426244757880151E-3</v>
      </c>
      <c r="C18">
        <v>-1.820596449657241E-2</v>
      </c>
      <c r="D18">
        <v>-9.6931292056596802E-3</v>
      </c>
      <c r="G18">
        <f>_xlfn.CONFIDENCE.T(0.05,H6,H14)</f>
        <v>3.5930853818590385E-3</v>
      </c>
      <c r="I18">
        <f>_xlfn.CONFIDENCE.T(0.05,J6,J14)</f>
        <v>3.646654392634749E-3</v>
      </c>
      <c r="K18">
        <f>_xlfn.CONFIDENCE.T(0.05,L6,L14)</f>
        <v>3.0805333391245742E-3</v>
      </c>
      <c r="O18" s="6">
        <v>42282</v>
      </c>
      <c r="P18">
        <v>4.5662179795811844E-3</v>
      </c>
      <c r="Q18">
        <v>4.9056156989194209E-2</v>
      </c>
      <c r="R18">
        <v>-4.0080213975388218E-3</v>
      </c>
      <c r="U18" s="10" t="s">
        <v>27</v>
      </c>
      <c r="V18" s="10">
        <v>7.0558225315588544E-2</v>
      </c>
      <c r="W18" s="10" t="s">
        <v>27</v>
      </c>
      <c r="X18" s="10">
        <v>8.02063604028109E-2</v>
      </c>
      <c r="Y18" s="10" t="s">
        <v>27</v>
      </c>
      <c r="Z18" s="10">
        <v>6.215266163904281E-2</v>
      </c>
      <c r="AC18">
        <v>-3.9117571016397124E-2</v>
      </c>
      <c r="AD18" s="15">
        <v>-2.2071295099367408E-2</v>
      </c>
      <c r="AE18" s="10">
        <v>21</v>
      </c>
      <c r="AF18" s="16">
        <v>0.18181818181818182</v>
      </c>
      <c r="AG18" s="14"/>
      <c r="AN18">
        <v>-3.9117571016397124E-2</v>
      </c>
      <c r="AO18" s="15">
        <v>-2.2071295099367408E-2</v>
      </c>
      <c r="AP18" s="10">
        <v>21</v>
      </c>
      <c r="AQ18">
        <f t="shared" si="0"/>
        <v>-3.0594433057882266E-2</v>
      </c>
      <c r="AR18" s="18">
        <v>0.18181818181818182</v>
      </c>
      <c r="AS18">
        <f t="shared" si="16"/>
        <v>6.2535057680885116</v>
      </c>
      <c r="AT18">
        <f t="shared" si="17"/>
        <v>7.6059843362438055</v>
      </c>
      <c r="AU18">
        <f t="shared" si="18"/>
        <v>0.13129820568286699</v>
      </c>
      <c r="BK18">
        <v>-3.9117571016397124E-2</v>
      </c>
      <c r="BL18" s="15">
        <v>-2.2071295099367408E-2</v>
      </c>
      <c r="BM18">
        <f t="shared" si="19"/>
        <v>-3.0594433057882266E-2</v>
      </c>
      <c r="BN18" s="10">
        <v>21</v>
      </c>
      <c r="BO18">
        <f t="shared" si="20"/>
        <v>-0.64248309421552763</v>
      </c>
      <c r="BP18">
        <f t="shared" si="21"/>
        <v>9.3601933413323915E-4</v>
      </c>
      <c r="BQ18">
        <f t="shared" si="22"/>
        <v>1.9656406016798023E-2</v>
      </c>
      <c r="BR18">
        <f t="shared" si="23"/>
        <v>0.20727040441309236</v>
      </c>
      <c r="BS18">
        <f t="shared" si="24"/>
        <v>7.7133254239479671E-2</v>
      </c>
      <c r="BT18">
        <f t="shared" si="25"/>
        <v>0.13013715017361269</v>
      </c>
      <c r="BU18">
        <f t="shared" si="26"/>
        <v>25.637018584201698</v>
      </c>
      <c r="BV18">
        <f t="shared" si="27"/>
        <v>21</v>
      </c>
      <c r="BW18">
        <f t="shared" si="28"/>
        <v>-4.637018584201698</v>
      </c>
      <c r="BX18">
        <f t="shared" si="29"/>
        <v>21.50194135023192</v>
      </c>
      <c r="BY18">
        <f t="shared" si="30"/>
        <v>0.83870678174263458</v>
      </c>
    </row>
    <row r="19" spans="1:79" x14ac:dyDescent="0.3">
      <c r="A19" s="6">
        <v>42121</v>
      </c>
      <c r="B19">
        <v>0</v>
      </c>
      <c r="C19">
        <v>-2.6597312519265854E-2</v>
      </c>
      <c r="D19">
        <v>-6.5146810211937538E-3</v>
      </c>
      <c r="G19" t="s">
        <v>47</v>
      </c>
      <c r="O19" s="6">
        <v>42289</v>
      </c>
      <c r="P19">
        <v>-6.8571697261370235E-3</v>
      </c>
      <c r="Q19">
        <v>1.8445845790751651E-2</v>
      </c>
      <c r="R19">
        <v>3.1623188430512143E-2</v>
      </c>
      <c r="U19" s="10" t="s">
        <v>28</v>
      </c>
      <c r="V19" s="10">
        <v>0.14432362095856424</v>
      </c>
      <c r="W19" s="10" t="s">
        <v>28</v>
      </c>
      <c r="X19" s="10">
        <v>0.16116206961597629</v>
      </c>
      <c r="Y19" s="10" t="s">
        <v>28</v>
      </c>
      <c r="Z19" s="10">
        <v>-0.73163973841654828</v>
      </c>
      <c r="AC19">
        <v>-2.2071295099367408E-2</v>
      </c>
      <c r="AD19" s="15">
        <v>-5.0250191823376922E-3</v>
      </c>
      <c r="AE19" s="10">
        <v>47</v>
      </c>
      <c r="AF19" s="16">
        <v>0.41919191919191917</v>
      </c>
      <c r="AG19" s="14"/>
      <c r="AN19">
        <v>-2.2071295099367408E-2</v>
      </c>
      <c r="AO19" s="15">
        <v>-5.0250191823376922E-3</v>
      </c>
      <c r="AP19" s="10">
        <v>47</v>
      </c>
      <c r="AQ19">
        <f t="shared" si="0"/>
        <v>-1.354815714085255E-2</v>
      </c>
      <c r="AR19" s="18">
        <v>0.41919191919191917</v>
      </c>
      <c r="AS19">
        <f t="shared" si="16"/>
        <v>13.995941480960003</v>
      </c>
      <c r="AT19">
        <f t="shared" si="17"/>
        <v>12.49821222407153</v>
      </c>
      <c r="AU19">
        <f t="shared" si="18"/>
        <v>0.30447166983206547</v>
      </c>
      <c r="BK19">
        <v>-2.2071295099367408E-2</v>
      </c>
      <c r="BL19" s="15">
        <v>-5.0250191823376922E-3</v>
      </c>
      <c r="BM19">
        <f t="shared" si="19"/>
        <v>-1.354815714085255E-2</v>
      </c>
      <c r="BN19" s="10">
        <v>47</v>
      </c>
      <c r="BO19">
        <f t="shared" si="20"/>
        <v>-0.63676338562006984</v>
      </c>
      <c r="BP19">
        <f t="shared" si="21"/>
        <v>1.8355256191323395E-4</v>
      </c>
      <c r="BQ19">
        <f t="shared" si="22"/>
        <v>8.6269704099219951E-3</v>
      </c>
      <c r="BR19">
        <f t="shared" si="23"/>
        <v>0.4179128489639895</v>
      </c>
      <c r="BS19">
        <f t="shared" si="24"/>
        <v>0.20727040441309236</v>
      </c>
      <c r="BT19">
        <f t="shared" si="25"/>
        <v>0.21064244455089715</v>
      </c>
      <c r="BU19">
        <f t="shared" si="26"/>
        <v>41.496561576526737</v>
      </c>
      <c r="BV19">
        <f t="shared" si="27"/>
        <v>47</v>
      </c>
      <c r="BW19">
        <f t="shared" si="28"/>
        <v>5.5034384234732627</v>
      </c>
      <c r="BX19">
        <f t="shared" si="29"/>
        <v>30.287834480961873</v>
      </c>
      <c r="BY19">
        <f t="shared" si="30"/>
        <v>0.72988781070706166</v>
      </c>
    </row>
    <row r="20" spans="1:79" ht="15" thickBot="1" x14ac:dyDescent="0.35">
      <c r="A20" s="6">
        <v>42128</v>
      </c>
      <c r="B20">
        <v>4.2761859338081701E-2</v>
      </c>
      <c r="C20">
        <v>4.0349752121790821E-3</v>
      </c>
      <c r="D20">
        <v>-1.9802627296179643E-2</v>
      </c>
      <c r="F20" t="s">
        <v>48</v>
      </c>
      <c r="G20">
        <f>H2-_xlfn.T.INV.2T(G18,H14-1)*H3</f>
        <v>-6.695136240613883E-3</v>
      </c>
      <c r="I20">
        <f>J2-_xlfn.T.INV.2T(I18,J14-1)*J3</f>
        <v>-6.7244159411628222E-3</v>
      </c>
      <c r="K20">
        <f>L2-_xlfn.T.INV.2T(K18,L14-1)*L3</f>
        <v>-1.0274124900545713E-2</v>
      </c>
      <c r="O20" s="6">
        <v>42296</v>
      </c>
      <c r="P20">
        <v>6.8687014319863057E-2</v>
      </c>
      <c r="Q20">
        <v>-1.5789801732635195E-2</v>
      </c>
      <c r="R20">
        <v>1.160554612030789E-2</v>
      </c>
      <c r="U20" s="11" t="s">
        <v>30</v>
      </c>
      <c r="V20" s="11">
        <v>198</v>
      </c>
      <c r="W20" s="11" t="s">
        <v>30</v>
      </c>
      <c r="X20" s="11">
        <v>198</v>
      </c>
      <c r="Y20" s="11" t="s">
        <v>30</v>
      </c>
      <c r="Z20" s="11">
        <v>198</v>
      </c>
      <c r="AC20">
        <v>-5.0250191823376922E-3</v>
      </c>
      <c r="AD20" s="15">
        <v>1.2021256734692023E-2</v>
      </c>
      <c r="AE20" s="10">
        <v>56</v>
      </c>
      <c r="AF20" s="16">
        <v>0.70202020202020199</v>
      </c>
      <c r="AG20" s="14"/>
      <c r="AN20">
        <v>-5.0250191823376922E-3</v>
      </c>
      <c r="AO20" s="15">
        <v>1.2021256734692023E-2</v>
      </c>
      <c r="AP20" s="10">
        <v>56</v>
      </c>
      <c r="AQ20">
        <f t="shared" si="0"/>
        <v>3.4981187761771657E-3</v>
      </c>
      <c r="AR20" s="18">
        <v>0.70202020202020199</v>
      </c>
      <c r="AS20">
        <f t="shared" si="16"/>
        <v>16.676015381569364</v>
      </c>
      <c r="AT20">
        <f t="shared" si="17"/>
        <v>14.178526718030028</v>
      </c>
      <c r="AU20">
        <f t="shared" si="18"/>
        <v>0.53868076658804354</v>
      </c>
      <c r="BK20">
        <v>-5.0250191823376922E-3</v>
      </c>
      <c r="BL20" s="15">
        <v>1.2021256734692023E-2</v>
      </c>
      <c r="BM20">
        <f t="shared" si="19"/>
        <v>3.4981187761771657E-3</v>
      </c>
      <c r="BN20" s="10">
        <v>56</v>
      </c>
      <c r="BO20">
        <f t="shared" si="20"/>
        <v>0.19589465146592128</v>
      </c>
      <c r="BP20">
        <f t="shared" si="21"/>
        <v>1.2236834972243232E-5</v>
      </c>
      <c r="BQ20">
        <f t="shared" si="22"/>
        <v>6.8526275844562104E-4</v>
      </c>
      <c r="BR20">
        <f t="shared" si="23"/>
        <v>0.65595824948385129</v>
      </c>
      <c r="BS20">
        <f t="shared" si="24"/>
        <v>0.4179128489639895</v>
      </c>
      <c r="BT20">
        <f t="shared" si="25"/>
        <v>0.23804540051986178</v>
      </c>
      <c r="BU20">
        <f t="shared" si="26"/>
        <v>46.89494390241277</v>
      </c>
      <c r="BV20">
        <f t="shared" si="27"/>
        <v>56</v>
      </c>
      <c r="BW20">
        <f t="shared" si="28"/>
        <v>9.1050560975872301</v>
      </c>
      <c r="BX20">
        <f t="shared" si="29"/>
        <v>82.902046540210407</v>
      </c>
      <c r="BY20">
        <f t="shared" si="30"/>
        <v>1.7678248365693225</v>
      </c>
    </row>
    <row r="21" spans="1:79" x14ac:dyDescent="0.3">
      <c r="A21" s="6">
        <v>42135</v>
      </c>
      <c r="B21">
        <v>3.4289073478632165E-2</v>
      </c>
      <c r="C21">
        <v>-3.8308377779939146E-2</v>
      </c>
      <c r="D21">
        <v>3.3277900926747457E-3</v>
      </c>
      <c r="F21" t="s">
        <v>49</v>
      </c>
      <c r="G21">
        <f>H2+_xlfn.T.INV.2T(G18,H14-1)*H3</f>
        <v>4.0309755848077387E-3</v>
      </c>
      <c r="I21">
        <f>J2+_xlfn.T.INV.2T(I18,J14-1)*J3</f>
        <v>4.1448460897831919E-3</v>
      </c>
      <c r="K21">
        <f>L2+_xlfn.T.INV.2T(K18,L14-1)*L3</f>
        <v>-9.2331515932247889E-4</v>
      </c>
      <c r="O21" s="6">
        <v>42303</v>
      </c>
      <c r="P21">
        <v>-3.2647077836666143E-2</v>
      </c>
      <c r="Q21">
        <v>5.4206817836426953E-2</v>
      </c>
      <c r="R21">
        <v>-4.7252884850545497E-2</v>
      </c>
      <c r="AC21">
        <v>1.2021256734692023E-2</v>
      </c>
      <c r="AD21" s="15">
        <v>2.9067532651721739E-2</v>
      </c>
      <c r="AE21" s="10">
        <v>34</v>
      </c>
      <c r="AF21" s="16">
        <v>0.8737373737373737</v>
      </c>
      <c r="AG21" s="14"/>
      <c r="AN21">
        <v>1.2021256734692023E-2</v>
      </c>
      <c r="AO21" s="15">
        <v>2.9067532651721739E-2</v>
      </c>
      <c r="AP21" s="10">
        <v>34</v>
      </c>
      <c r="AQ21">
        <f t="shared" si="0"/>
        <v>2.0544394693206881E-2</v>
      </c>
      <c r="AR21" s="18">
        <v>0.8737373737373737</v>
      </c>
      <c r="AS21">
        <f t="shared" si="16"/>
        <v>10.124723624524256</v>
      </c>
      <c r="AT21">
        <f t="shared" si="17"/>
        <v>11.104654729850479</v>
      </c>
      <c r="AU21">
        <f t="shared" si="18"/>
        <v>0.75984491880445792</v>
      </c>
      <c r="BK21">
        <v>1.2021256734692023E-2</v>
      </c>
      <c r="BL21" s="15">
        <v>2.9067532651721739E-2</v>
      </c>
      <c r="BM21">
        <f t="shared" si="19"/>
        <v>2.0544394693206881E-2</v>
      </c>
      <c r="BN21" s="10">
        <v>34</v>
      </c>
      <c r="BO21">
        <f t="shared" si="20"/>
        <v>0.69850941956903401</v>
      </c>
      <c r="BP21">
        <f t="shared" si="21"/>
        <v>4.2207215331026705E-4</v>
      </c>
      <c r="BQ21">
        <f t="shared" si="22"/>
        <v>1.435045321254908E-2</v>
      </c>
      <c r="BR21">
        <f t="shared" si="23"/>
        <v>0.8437883640285947</v>
      </c>
      <c r="BS21">
        <f t="shared" si="24"/>
        <v>0.65595824948385129</v>
      </c>
      <c r="BT21">
        <f t="shared" si="25"/>
        <v>0.18783011454474341</v>
      </c>
      <c r="BU21">
        <f t="shared" si="26"/>
        <v>37.002532565314453</v>
      </c>
      <c r="BV21">
        <f t="shared" si="27"/>
        <v>34</v>
      </c>
      <c r="BW21">
        <f t="shared" si="28"/>
        <v>-3.0025325653144534</v>
      </c>
      <c r="BX21">
        <f t="shared" si="29"/>
        <v>9.0152018057737919</v>
      </c>
      <c r="BY21">
        <f t="shared" si="30"/>
        <v>0.24363742643454867</v>
      </c>
    </row>
    <row r="22" spans="1:79" x14ac:dyDescent="0.3">
      <c r="A22" s="6">
        <v>42142</v>
      </c>
      <c r="B22">
        <v>3.5323760830408259E-2</v>
      </c>
      <c r="C22">
        <v>2.343318801489512E-2</v>
      </c>
      <c r="D22">
        <v>-1.6750810424815354E-2</v>
      </c>
      <c r="O22" s="6">
        <v>42310</v>
      </c>
      <c r="P22">
        <v>-1.7857617400006461E-2</v>
      </c>
      <c r="Q22">
        <v>-3.3208670996653457E-2</v>
      </c>
      <c r="R22">
        <v>0</v>
      </c>
      <c r="U22" t="s">
        <v>33</v>
      </c>
      <c r="W22" t="s">
        <v>37</v>
      </c>
      <c r="Y22" t="s">
        <v>4</v>
      </c>
      <c r="AC22">
        <v>2.9067532651721739E-2</v>
      </c>
      <c r="AD22" s="15">
        <v>4.6113808568751455E-2</v>
      </c>
      <c r="AE22" s="10">
        <v>16</v>
      </c>
      <c r="AF22" s="16">
        <v>0.95454545454545459</v>
      </c>
      <c r="AN22">
        <v>2.9067532651721739E-2</v>
      </c>
      <c r="AO22" s="15">
        <v>4.6113808568751455E-2</v>
      </c>
      <c r="AP22" s="10">
        <v>16</v>
      </c>
      <c r="AQ22">
        <f t="shared" si="0"/>
        <v>3.7590670610236597E-2</v>
      </c>
      <c r="AR22" s="18">
        <v>0.95454545454545459</v>
      </c>
      <c r="AS22">
        <f t="shared" si="16"/>
        <v>4.7645758233055329</v>
      </c>
      <c r="AT22">
        <f t="shared" si="17"/>
        <v>6.0044019405820102</v>
      </c>
      <c r="AU22">
        <f t="shared" si="18"/>
        <v>0.90566047407510031</v>
      </c>
      <c r="BK22">
        <v>2.9067532651721739E-2</v>
      </c>
      <c r="BL22" s="15">
        <v>4.6113808568751455E-2</v>
      </c>
      <c r="BM22">
        <f t="shared" si="19"/>
        <v>3.7590670610236597E-2</v>
      </c>
      <c r="BN22" s="10">
        <v>16</v>
      </c>
      <c r="BO22">
        <f t="shared" si="20"/>
        <v>0.60145072976378555</v>
      </c>
      <c r="BP22">
        <f t="shared" si="21"/>
        <v>1.4130585169273055E-3</v>
      </c>
      <c r="BQ22">
        <f t="shared" si="22"/>
        <v>2.2608936270836887E-2</v>
      </c>
      <c r="BR22">
        <f t="shared" si="23"/>
        <v>0.94725951957715049</v>
      </c>
      <c r="BS22">
        <f t="shared" si="24"/>
        <v>0.8437883640285947</v>
      </c>
      <c r="BT22">
        <f t="shared" si="25"/>
        <v>0.10347115554855579</v>
      </c>
      <c r="BU22">
        <f t="shared" si="26"/>
        <v>20.383817643065491</v>
      </c>
      <c r="BV22">
        <f t="shared" si="27"/>
        <v>16</v>
      </c>
      <c r="BW22">
        <f t="shared" si="28"/>
        <v>-4.3838176430654912</v>
      </c>
      <c r="BX22">
        <f t="shared" si="29"/>
        <v>19.217857127652277</v>
      </c>
      <c r="BY22">
        <f t="shared" si="30"/>
        <v>0.94279969847503664</v>
      </c>
    </row>
    <row r="23" spans="1:79" x14ac:dyDescent="0.3">
      <c r="A23" s="6">
        <v>42149</v>
      </c>
      <c r="B23">
        <v>4.8686863719983188E-2</v>
      </c>
      <c r="C23">
        <v>3.6124329247170295E-2</v>
      </c>
      <c r="D23">
        <v>1.3423020332140771E-2</v>
      </c>
      <c r="O23" s="6">
        <v>42338</v>
      </c>
      <c r="P23">
        <v>2.350177344953673E-3</v>
      </c>
      <c r="Q23">
        <v>1.2739025777429932E-2</v>
      </c>
      <c r="R23">
        <v>-4.4150182091168312E-3</v>
      </c>
      <c r="U23" t="s">
        <v>46</v>
      </c>
      <c r="AC23">
        <v>4.6113808568751455E-2</v>
      </c>
      <c r="AD23" s="15">
        <v>6.3160084485781171E-2</v>
      </c>
      <c r="AE23" s="10">
        <v>6</v>
      </c>
      <c r="AF23" s="16">
        <v>0.98484848484848486</v>
      </c>
      <c r="AN23">
        <v>4.6113808568751455E-2</v>
      </c>
      <c r="AO23" s="15">
        <v>6.3160084485781171E-2</v>
      </c>
      <c r="AP23" s="10">
        <v>6</v>
      </c>
      <c r="AQ23">
        <f t="shared" si="0"/>
        <v>5.4636946527266313E-2</v>
      </c>
      <c r="AR23" s="18">
        <v>0.98484848484848486</v>
      </c>
      <c r="AS23">
        <f t="shared" si="16"/>
        <v>1.7867159337395746</v>
      </c>
      <c r="AT23">
        <f t="shared" si="17"/>
        <v>2.2414300823147242</v>
      </c>
      <c r="AU23">
        <f t="shared" si="18"/>
        <v>0.9727718998587771</v>
      </c>
      <c r="BK23">
        <v>4.6113808568751455E-2</v>
      </c>
      <c r="BL23" s="15">
        <v>6.3160084485781171E-2</v>
      </c>
      <c r="BM23">
        <f t="shared" si="19"/>
        <v>5.4636946527266313E-2</v>
      </c>
      <c r="BN23" s="10">
        <v>6</v>
      </c>
      <c r="BO23">
        <f t="shared" si="20"/>
        <v>0.32782167916359789</v>
      </c>
      <c r="BP23">
        <f t="shared" si="21"/>
        <v>2.9851959258233585E-3</v>
      </c>
      <c r="BQ23">
        <f t="shared" si="22"/>
        <v>1.7911175554940151E-2</v>
      </c>
      <c r="BR23">
        <f t="shared" si="23"/>
        <v>0.98704427958412233</v>
      </c>
      <c r="BS23">
        <f t="shared" si="24"/>
        <v>0.94725951957715049</v>
      </c>
      <c r="BT23">
        <f t="shared" si="25"/>
        <v>3.9784760006971842E-2</v>
      </c>
      <c r="BU23">
        <f t="shared" si="26"/>
        <v>7.8375977213734531</v>
      </c>
      <c r="BV23">
        <f t="shared" si="27"/>
        <v>6</v>
      </c>
      <c r="BW23">
        <f t="shared" si="28"/>
        <v>-1.8375977213734531</v>
      </c>
      <c r="BX23">
        <f t="shared" si="29"/>
        <v>3.3767653855969071</v>
      </c>
      <c r="BY23">
        <f t="shared" si="30"/>
        <v>0.43084188620555608</v>
      </c>
    </row>
    <row r="24" spans="1:79" x14ac:dyDescent="0.3">
      <c r="A24" s="6">
        <v>42156</v>
      </c>
      <c r="C24">
        <v>-1.5894374344466378E-2</v>
      </c>
      <c r="D24">
        <v>-3.3901551675681457E-2</v>
      </c>
      <c r="O24" s="6">
        <v>42345</v>
      </c>
      <c r="P24">
        <v>-3.5846131773135767E-2</v>
      </c>
      <c r="Q24">
        <v>-3.6086389774420982E-2</v>
      </c>
      <c r="R24">
        <v>-5.9242833562860739E-2</v>
      </c>
      <c r="U24">
        <f>_xlfn.CONFIDENCE.T(0.05,V12,V20)</f>
        <v>4.0201743043349596E-3</v>
      </c>
      <c r="W24">
        <f>_xlfn.CONFIDENCE.T(0.05,X12,X20)</f>
        <v>3.9248482991306195E-3</v>
      </c>
      <c r="Y24">
        <f>_xlfn.CONFIDENCE.T(0.05,Z12,Z20)</f>
        <v>3.2709894632776959E-3</v>
      </c>
      <c r="AC24">
        <v>6.3160084485781171E-2</v>
      </c>
      <c r="AD24" s="15">
        <v>8.0206360402810886E-2</v>
      </c>
      <c r="AE24" s="10">
        <v>2</v>
      </c>
      <c r="AF24" s="16">
        <v>0.99494949494949492</v>
      </c>
      <c r="AN24">
        <v>6.3160084485781171E-2</v>
      </c>
      <c r="AO24" s="15">
        <v>8.0206360402810886E-2</v>
      </c>
      <c r="AP24" s="10">
        <v>2</v>
      </c>
      <c r="AQ24">
        <f t="shared" si="0"/>
        <v>7.1683222444296035E-2</v>
      </c>
      <c r="AR24" s="18">
        <v>0.99494949494949492</v>
      </c>
      <c r="AS24">
        <f t="shared" si="16"/>
        <v>0.59557197791319161</v>
      </c>
      <c r="AT24">
        <f t="shared" si="17"/>
        <v>0.57765878022987283</v>
      </c>
      <c r="AU24">
        <f t="shared" si="18"/>
        <v>0.99432740818446053</v>
      </c>
      <c r="BK24">
        <v>6.3160084485781171E-2</v>
      </c>
      <c r="BL24" s="15">
        <v>8.0206360402810886E-2</v>
      </c>
      <c r="BM24">
        <f t="shared" si="19"/>
        <v>7.1683222444296035E-2</v>
      </c>
      <c r="BN24" s="10">
        <v>2</v>
      </c>
      <c r="BO24">
        <f t="shared" si="20"/>
        <v>0.14336644488859207</v>
      </c>
      <c r="BP24">
        <f t="shared" si="21"/>
        <v>5.1384843799984273E-3</v>
      </c>
      <c r="BQ24">
        <f t="shared" si="22"/>
        <v>1.0276968759996855E-2</v>
      </c>
      <c r="BR24">
        <f t="shared" si="23"/>
        <v>0.99771751885743609</v>
      </c>
      <c r="BS24">
        <f>_xlfn.NORM.DIST(BK24,BO$26,BS$26,TRUE)</f>
        <v>0.98704427958412233</v>
      </c>
      <c r="BT24">
        <f t="shared" si="25"/>
        <v>1.0673239273313762E-2</v>
      </c>
      <c r="BU24">
        <f t="shared" si="26"/>
        <v>2.102628136842811</v>
      </c>
    </row>
    <row r="25" spans="1:79" ht="15" thickBot="1" x14ac:dyDescent="0.35">
      <c r="A25" s="6">
        <v>42163</v>
      </c>
      <c r="B25">
        <v>4.7506027585977988E-3</v>
      </c>
      <c r="C25">
        <v>-1.2088797319004073E-2</v>
      </c>
      <c r="D25">
        <v>1.7094433359300255E-2</v>
      </c>
      <c r="O25" s="6">
        <v>42352</v>
      </c>
      <c r="P25">
        <v>-9.7800290536396058E-3</v>
      </c>
      <c r="Q25">
        <v>2.8462464663761452E-2</v>
      </c>
      <c r="R25">
        <v>4.1385216162854489E-2</v>
      </c>
      <c r="U25" t="s">
        <v>47</v>
      </c>
      <c r="AD25" s="11" t="s">
        <v>57</v>
      </c>
      <c r="AE25" s="11">
        <v>1</v>
      </c>
      <c r="AF25" s="17">
        <v>1</v>
      </c>
      <c r="AP25">
        <f>SUM(AP16:AP24)</f>
        <v>197</v>
      </c>
      <c r="AR25" s="19"/>
      <c r="BN25">
        <f>SUM(BN16:BN24)</f>
        <v>197</v>
      </c>
      <c r="BY25" s="20">
        <f>SUM(BY16:BY24)</f>
        <v>5.5086271074972899</v>
      </c>
    </row>
    <row r="26" spans="1:79" x14ac:dyDescent="0.3">
      <c r="A26" s="6">
        <v>42170</v>
      </c>
      <c r="B26">
        <v>2.3420274208098422E-2</v>
      </c>
      <c r="C26">
        <v>1.0752791776261915E-2</v>
      </c>
      <c r="D26">
        <v>3.3840979842404942E-3</v>
      </c>
      <c r="O26" s="6">
        <v>42359</v>
      </c>
      <c r="P26">
        <v>-1.7348638334612976E-2</v>
      </c>
      <c r="Q26">
        <v>-1.2837146760680719E-2</v>
      </c>
      <c r="R26">
        <v>2.2272635609123004E-2</v>
      </c>
      <c r="T26" t="s">
        <v>48</v>
      </c>
      <c r="U26">
        <f>V8-_xlfn.T.INV.2T(U24,V20-1)*V9/SQRT(V20)</f>
        <v>2.8478745134430839E-4</v>
      </c>
      <c r="W26">
        <f>X8-_xlfn.T.INV.2T(W24,X20-1)*X9/SQRT(V20)</f>
        <v>3.7483061004808159E-4</v>
      </c>
      <c r="Y26">
        <f>Z8-_xlfn.T.INV.2T(Y24,Z20-1)*Z9/SQRT(V20)</f>
        <v>-3.877747669529529E-3</v>
      </c>
      <c r="AR26" s="19"/>
      <c r="BN26" t="s">
        <v>69</v>
      </c>
      <c r="BO26">
        <f>X8</f>
        <v>7.785607227824942E-4</v>
      </c>
      <c r="BP26" t="s">
        <v>77</v>
      </c>
      <c r="BQ26">
        <f>BO27-BO26*BO26</f>
        <v>6.9855412021547169E-4</v>
      </c>
      <c r="BR26" t="s">
        <v>78</v>
      </c>
      <c r="BS26">
        <f>X12</f>
        <v>2.8004714824060299E-2</v>
      </c>
      <c r="BT26" t="s">
        <v>79</v>
      </c>
      <c r="BU26">
        <f>9-2-1-1</f>
        <v>5</v>
      </c>
    </row>
    <row r="27" spans="1:79" ht="15" thickBot="1" x14ac:dyDescent="0.35">
      <c r="A27" s="6">
        <v>42177</v>
      </c>
      <c r="B27">
        <v>1.8349138668196617E-2</v>
      </c>
      <c r="C27">
        <v>-1.3459153374004801E-2</v>
      </c>
      <c r="D27">
        <v>-2.7398974188114388E-2</v>
      </c>
      <c r="O27" s="6">
        <v>42366</v>
      </c>
      <c r="P27">
        <v>4.9875415110389679E-3</v>
      </c>
      <c r="Q27">
        <v>3.3039854078200093E-2</v>
      </c>
      <c r="R27">
        <v>2.6088436084297874E-2</v>
      </c>
      <c r="T27" t="s">
        <v>49</v>
      </c>
      <c r="U27">
        <f>V8+_xlfn.T.INV.2T(U24,V20-1)*(V9/SQRT(V20))</f>
        <v>1.1096436690282931E-3</v>
      </c>
      <c r="W27">
        <f>X8+_xlfn.T.INV.2T(W24,X20-1)*X9/SQRT(V20)</f>
        <v>1.1822908355169069E-3</v>
      </c>
      <c r="Y27">
        <f>Z8+_xlfn.T.INV.2T(Y24,Z20-1)*Z9/SQRT(V20)</f>
        <v>-3.191235310340503E-3</v>
      </c>
      <c r="AD27" t="s">
        <v>4</v>
      </c>
      <c r="AR27" s="19"/>
      <c r="BK27" t="s">
        <v>4</v>
      </c>
      <c r="BO27">
        <f>SUMPRODUCT(BP16:BP24,BN16:BN24)/BN25</f>
        <v>6.9916027701453132E-4</v>
      </c>
      <c r="BR27" t="s">
        <v>81</v>
      </c>
      <c r="BS27" s="20">
        <f>_xlfn.CHISQ.INV(1-0.1,BU26)</f>
        <v>9.2363568997811178</v>
      </c>
    </row>
    <row r="28" spans="1:79" x14ac:dyDescent="0.3">
      <c r="A28" s="6">
        <v>42184</v>
      </c>
      <c r="B28">
        <v>-5.3688505113505376E-2</v>
      </c>
      <c r="C28">
        <v>2.7063615977430673E-3</v>
      </c>
      <c r="D28">
        <v>1.0362787035546437E-2</v>
      </c>
      <c r="O28" s="6">
        <v>42387</v>
      </c>
      <c r="P28">
        <v>7.0558225315588544E-2</v>
      </c>
      <c r="Q28">
        <v>3.8515672080615404E-2</v>
      </c>
      <c r="R28">
        <v>-1.373019281190202E-2</v>
      </c>
      <c r="T28" t="s">
        <v>52</v>
      </c>
      <c r="U28">
        <f>1+1.4*LN(V20)</f>
        <v>8.4035738429723494</v>
      </c>
      <c r="W28">
        <f>1+1.4*LN(V20)</f>
        <v>8.4035738429723494</v>
      </c>
      <c r="Y28">
        <f>1+1.4*LN(V20)</f>
        <v>8.4035738429723494</v>
      </c>
      <c r="AD28" s="12" t="s">
        <v>56</v>
      </c>
      <c r="AE28" s="12" t="s">
        <v>58</v>
      </c>
      <c r="AF28" s="12" t="s">
        <v>59</v>
      </c>
      <c r="AN28" t="s">
        <v>54</v>
      </c>
      <c r="AO28" t="s">
        <v>55</v>
      </c>
      <c r="AP28" t="s">
        <v>61</v>
      </c>
      <c r="AQ28" t="s">
        <v>62</v>
      </c>
      <c r="AR28" s="19" t="s">
        <v>63</v>
      </c>
      <c r="AS28" t="s">
        <v>64</v>
      </c>
      <c r="AT28" t="s">
        <v>65</v>
      </c>
      <c r="AU28" t="s">
        <v>66</v>
      </c>
      <c r="BK28" t="s">
        <v>54</v>
      </c>
      <c r="BL28" t="s">
        <v>55</v>
      </c>
      <c r="BM28" t="s">
        <v>67</v>
      </c>
      <c r="BN28" t="s">
        <v>68</v>
      </c>
      <c r="BO28" t="s">
        <v>69</v>
      </c>
      <c r="BP28" t="s">
        <v>70</v>
      </c>
      <c r="BR28" t="s">
        <v>71</v>
      </c>
      <c r="BS28" t="s">
        <v>72</v>
      </c>
      <c r="BT28" t="s">
        <v>73</v>
      </c>
      <c r="BU28" t="s">
        <v>74</v>
      </c>
      <c r="BV28" t="s">
        <v>82</v>
      </c>
      <c r="BW28" t="s">
        <v>75</v>
      </c>
      <c r="BX28" t="s">
        <v>76</v>
      </c>
      <c r="BY28" t="s">
        <v>80</v>
      </c>
    </row>
    <row r="29" spans="1:79" x14ac:dyDescent="0.3">
      <c r="A29" s="6">
        <v>42191</v>
      </c>
      <c r="B29">
        <v>-1.9371065755999693E-2</v>
      </c>
      <c r="C29">
        <v>0</v>
      </c>
      <c r="D29">
        <v>-2.4349029010286384E-2</v>
      </c>
      <c r="O29" s="6">
        <v>42394</v>
      </c>
      <c r="P29">
        <v>2.8778964550043327E-2</v>
      </c>
      <c r="Q29">
        <v>0</v>
      </c>
      <c r="R29">
        <v>1.3730192811902037E-2</v>
      </c>
      <c r="T29" t="s">
        <v>53</v>
      </c>
      <c r="U29">
        <f>V16/9</f>
        <v>1.5560805734779545E-2</v>
      </c>
      <c r="W29">
        <f t="shared" ref="W29" si="31">X16/9</f>
        <v>1.7046275917029716E-2</v>
      </c>
      <c r="Y29">
        <f>Z16/9</f>
        <v>1.3595113764793922E-2</v>
      </c>
      <c r="AC29">
        <v>-6.0203362244102492E-2</v>
      </c>
      <c r="AD29" s="15">
        <v>-4.660824847930857E-2</v>
      </c>
      <c r="AE29" s="10">
        <v>8</v>
      </c>
      <c r="AF29" s="16">
        <v>4.0404040404040407E-2</v>
      </c>
      <c r="AN29">
        <v>-6.0203362244102492E-2</v>
      </c>
      <c r="AO29" s="15">
        <v>-4.660824847930857E-2</v>
      </c>
      <c r="AP29" s="10">
        <v>8</v>
      </c>
      <c r="AQ29">
        <f t="shared" si="0"/>
        <v>-5.3405805361705527E-2</v>
      </c>
      <c r="AR29" s="18">
        <v>4.0404040404040407E-2</v>
      </c>
      <c r="AS29">
        <f>AP29/((AO29-AN29)*AP$38)</f>
        <v>2.9870391493890618</v>
      </c>
      <c r="AT29">
        <f>NORMDIST(AQ29,Z$8,Z$12,FALSE)</f>
        <v>1.7432079444973656</v>
      </c>
      <c r="AU29">
        <f>NORMDIST(AQ29,Z$8,Z$12,TRUE)</f>
        <v>1.6307229045470151E-2</v>
      </c>
      <c r="BK29">
        <v>-6.0203362244102492E-2</v>
      </c>
      <c r="BL29" s="15">
        <v>-4.660824847930857E-2</v>
      </c>
      <c r="BM29">
        <f>(BK29+BL29)/2</f>
        <v>-5.3405805361705527E-2</v>
      </c>
      <c r="BN29" s="10">
        <v>8</v>
      </c>
      <c r="BO29">
        <f>BM29*BN29</f>
        <v>-0.42724644289364422</v>
      </c>
      <c r="BP29">
        <f>BM29^2</f>
        <v>2.8521800463323747E-3</v>
      </c>
      <c r="BQ29">
        <f>BN29*BP29</f>
        <v>2.2817440370658998E-2</v>
      </c>
      <c r="BR29">
        <f>_xlfn.NORM.DIST(BL29,BO$39,BS$39,TRUE)</f>
        <v>3.2478936306307209E-2</v>
      </c>
      <c r="BS29">
        <f>_xlfn.NORM.DIST(BK29,BO$39,BS$39,TRUE)</f>
        <v>7.5901826840296489E-3</v>
      </c>
      <c r="BT29">
        <f>BR29-BS29</f>
        <v>2.4888753622277559E-2</v>
      </c>
      <c r="BU29">
        <f>BT29*BN$38+BT37*BN38</f>
        <v>6.9452176961388616</v>
      </c>
      <c r="BV29">
        <f>BN29+BN37</f>
        <v>11</v>
      </c>
      <c r="BW29">
        <f>BV29-BU29</f>
        <v>4.0547823038611384</v>
      </c>
      <c r="BX29">
        <f>BW29^2</f>
        <v>16.441259531705441</v>
      </c>
      <c r="BY29">
        <f>BX29/BU29</f>
        <v>2.3672777803416913</v>
      </c>
      <c r="CA29" t="s">
        <v>150</v>
      </c>
    </row>
    <row r="30" spans="1:79" x14ac:dyDescent="0.3">
      <c r="A30" s="6">
        <v>42198</v>
      </c>
      <c r="B30">
        <v>-2.4753739152938291E-2</v>
      </c>
      <c r="D30">
        <v>2.0906684819313643E-2</v>
      </c>
      <c r="O30" s="6">
        <v>42401</v>
      </c>
      <c r="P30">
        <v>-4.1019019444545272E-2</v>
      </c>
      <c r="Q30">
        <v>2.7330893716971266E-2</v>
      </c>
      <c r="R30">
        <v>9.0498355199178562E-3</v>
      </c>
      <c r="AC30">
        <v>-4.660824847930857E-2</v>
      </c>
      <c r="AD30" s="15">
        <v>-3.3013134714514648E-2</v>
      </c>
      <c r="AE30" s="10">
        <v>10</v>
      </c>
      <c r="AF30" s="16">
        <v>9.0909090909090912E-2</v>
      </c>
      <c r="AN30">
        <v>-4.660824847930857E-2</v>
      </c>
      <c r="AO30" s="15">
        <v>-3.3013134714514648E-2</v>
      </c>
      <c r="AP30" s="10">
        <v>10</v>
      </c>
      <c r="AQ30">
        <f t="shared" si="0"/>
        <v>-3.9810691596911613E-2</v>
      </c>
      <c r="AR30" s="18">
        <v>9.0909090909090912E-2</v>
      </c>
      <c r="AS30">
        <f t="shared" ref="AS30:AS37" si="32">AP30/((AO30-AN30)*AP$38)</f>
        <v>3.7337989367363273</v>
      </c>
      <c r="AT30">
        <f t="shared" ref="AT30:AT37" si="33">NORMDIST(AQ30,Z$8,Z$12,FALSE)</f>
        <v>5.107742242997996</v>
      </c>
      <c r="AU30">
        <f t="shared" ref="AU30:AU37" si="34">NORMDIST(AQ30,Z$8,Z$12,TRUE)</f>
        <v>6.0056642620070697E-2</v>
      </c>
      <c r="BK30">
        <v>-4.660824847930857E-2</v>
      </c>
      <c r="BL30" s="15">
        <v>-3.3013134714514648E-2</v>
      </c>
      <c r="BM30">
        <f t="shared" ref="BM30:BM37" si="35">(BK30+BL30)/2</f>
        <v>-3.9810691596911613E-2</v>
      </c>
      <c r="BN30" s="10">
        <v>10</v>
      </c>
      <c r="BO30">
        <f t="shared" ref="BO30:BO37" si="36">BM30*BN30</f>
        <v>-0.39810691596911613</v>
      </c>
      <c r="BP30">
        <f t="shared" ref="BP30:BP37" si="37">BM30^2</f>
        <v>1.5848911654244089E-3</v>
      </c>
      <c r="BQ30">
        <f t="shared" ref="BQ30:BQ37" si="38">BN30*BP30</f>
        <v>1.584891165424409E-2</v>
      </c>
      <c r="BR30">
        <f t="shared" ref="BR30:BR37" si="39">_xlfn.NORM.DIST(BL30,BO$39,BS$39,TRUE)</f>
        <v>0.10328585471525005</v>
      </c>
      <c r="BS30">
        <f t="shared" ref="BS30:BS37" si="40">_xlfn.NORM.DIST(BK30,BO$39,BS$39,TRUE)</f>
        <v>3.2478936306307209E-2</v>
      </c>
      <c r="BT30">
        <f t="shared" ref="BT30:BT37" si="41">BR30-BS30</f>
        <v>7.0806918408942848E-2</v>
      </c>
      <c r="BU30">
        <f t="shared" ref="BU30:BU37" si="42">BT30*BN$38</f>
        <v>13.948962926561741</v>
      </c>
      <c r="BV30">
        <f t="shared" ref="BV30:BV36" si="43">BN30</f>
        <v>10</v>
      </c>
      <c r="BW30">
        <f t="shared" ref="BW30:BW36" si="44">BN30-BU30</f>
        <v>-3.948962926561741</v>
      </c>
      <c r="BX30">
        <f t="shared" ref="BX30:BX36" si="45">BW30^2</f>
        <v>15.594308195359069</v>
      </c>
      <c r="BY30">
        <f t="shared" ref="BY30:BY36" si="46">BX30/BU30</f>
        <v>1.1179546664120992</v>
      </c>
    </row>
    <row r="31" spans="1:79" x14ac:dyDescent="0.3">
      <c r="A31" s="6">
        <v>42205</v>
      </c>
      <c r="C31">
        <v>-5.4686224694559471E-2</v>
      </c>
      <c r="D31">
        <v>-4.5863416793181191E-2</v>
      </c>
      <c r="O31" s="6">
        <v>42408</v>
      </c>
      <c r="P31">
        <v>4.9140148024291626E-3</v>
      </c>
      <c r="Q31">
        <v>-9.8522964430115944E-3</v>
      </c>
      <c r="R31">
        <v>-9.0498355199179273E-3</v>
      </c>
      <c r="T31" t="s">
        <v>54</v>
      </c>
      <c r="U31" t="s">
        <v>55</v>
      </c>
      <c r="W31" t="s">
        <v>54</v>
      </c>
      <c r="X31" t="s">
        <v>55</v>
      </c>
      <c r="Z31" t="s">
        <v>54</v>
      </c>
      <c r="AA31" t="s">
        <v>55</v>
      </c>
      <c r="AC31">
        <v>-3.3013134714514648E-2</v>
      </c>
      <c r="AD31" s="15">
        <v>-1.9418020949720727E-2</v>
      </c>
      <c r="AE31" s="10">
        <v>26</v>
      </c>
      <c r="AF31" s="16">
        <v>0.22222222222222221</v>
      </c>
      <c r="AN31">
        <v>-3.3013134714514648E-2</v>
      </c>
      <c r="AO31" s="15">
        <v>-1.9418020949720727E-2</v>
      </c>
      <c r="AP31" s="10">
        <v>26</v>
      </c>
      <c r="AQ31">
        <f t="shared" si="0"/>
        <v>-2.6215577832117688E-2</v>
      </c>
      <c r="AR31" s="18">
        <v>0.22222222222222221</v>
      </c>
      <c r="AS31">
        <f t="shared" si="32"/>
        <v>9.7078772355144505</v>
      </c>
      <c r="AT31">
        <f t="shared" si="33"/>
        <v>10.659829588541159</v>
      </c>
      <c r="AU31">
        <f t="shared" si="34"/>
        <v>0.16557528806147878</v>
      </c>
      <c r="BK31">
        <v>-3.3013134714514648E-2</v>
      </c>
      <c r="BL31" s="15">
        <v>-1.9418020949720727E-2</v>
      </c>
      <c r="BM31">
        <f t="shared" si="35"/>
        <v>-2.6215577832117688E-2</v>
      </c>
      <c r="BN31" s="10">
        <v>26</v>
      </c>
      <c r="BO31">
        <f t="shared" si="36"/>
        <v>-0.68160502363505993</v>
      </c>
      <c r="BP31">
        <f t="shared" si="37"/>
        <v>6.8725652107182026E-4</v>
      </c>
      <c r="BQ31">
        <f t="shared" si="38"/>
        <v>1.7868669547867328E-2</v>
      </c>
      <c r="BR31">
        <f t="shared" si="39"/>
        <v>0.248078360004654</v>
      </c>
      <c r="BS31">
        <f t="shared" si="40"/>
        <v>0.10328585471525005</v>
      </c>
      <c r="BT31">
        <f t="shared" si="41"/>
        <v>0.14479250528940396</v>
      </c>
      <c r="BU31">
        <f t="shared" si="42"/>
        <v>28.524123542012582</v>
      </c>
      <c r="BV31">
        <f t="shared" si="43"/>
        <v>26</v>
      </c>
      <c r="BW31">
        <f t="shared" si="44"/>
        <v>-2.5241235420125818</v>
      </c>
      <c r="BX31">
        <f t="shared" si="45"/>
        <v>6.3711996553421422</v>
      </c>
      <c r="BY31">
        <f t="shared" si="46"/>
        <v>0.22336180271965714</v>
      </c>
    </row>
    <row r="32" spans="1:79" x14ac:dyDescent="0.3">
      <c r="A32" s="6">
        <v>42212</v>
      </c>
      <c r="B32">
        <v>2.4966622730460946E-2</v>
      </c>
      <c r="C32">
        <v>2.7080958602670614E-2</v>
      </c>
      <c r="D32">
        <v>-1.4545711002378751E-2</v>
      </c>
      <c r="O32" s="6">
        <v>42415</v>
      </c>
      <c r="P32">
        <v>-2.985296314968116E-2</v>
      </c>
      <c r="Q32">
        <v>2.4721891453890728E-3</v>
      </c>
      <c r="R32">
        <v>-1.8349138668196541E-2</v>
      </c>
      <c r="T32">
        <f>V17</f>
        <v>-6.9489026297427356E-2</v>
      </c>
      <c r="U32">
        <f>T32+U29</f>
        <v>-5.3928220562647809E-2</v>
      </c>
      <c r="W32">
        <f>X17</f>
        <v>-7.3210122850456555E-2</v>
      </c>
      <c r="X32">
        <f>W32+W29</f>
        <v>-5.6163846933426839E-2</v>
      </c>
      <c r="Z32">
        <f>Z17</f>
        <v>-6.0203362244102492E-2</v>
      </c>
      <c r="AA32">
        <f>Z32+Y29</f>
        <v>-4.660824847930857E-2</v>
      </c>
      <c r="AC32">
        <v>-1.9418020949720727E-2</v>
      </c>
      <c r="AD32" s="15">
        <v>-5.8229071849268052E-3</v>
      </c>
      <c r="AE32" s="10">
        <v>48</v>
      </c>
      <c r="AF32" s="16">
        <v>0.46464646464646464</v>
      </c>
      <c r="AN32">
        <v>-1.9418020949720727E-2</v>
      </c>
      <c r="AO32" s="15">
        <v>-5.8229071849268052E-3</v>
      </c>
      <c r="AP32" s="10">
        <v>48</v>
      </c>
      <c r="AQ32">
        <f t="shared" si="0"/>
        <v>-1.2620464067323766E-2</v>
      </c>
      <c r="AR32" s="18">
        <v>0.46464646464646464</v>
      </c>
      <c r="AS32">
        <f t="shared" si="32"/>
        <v>17.92223489633437</v>
      </c>
      <c r="AT32">
        <f t="shared" si="33"/>
        <v>15.845759630024588</v>
      </c>
      <c r="AU32">
        <f t="shared" si="34"/>
        <v>0.348527252869751</v>
      </c>
      <c r="BK32">
        <v>-1.9418020949720727E-2</v>
      </c>
      <c r="BL32" s="15">
        <v>-5.8229071849268052E-3</v>
      </c>
      <c r="BM32">
        <f t="shared" si="35"/>
        <v>-1.2620464067323766E-2</v>
      </c>
      <c r="BN32" s="10">
        <v>48</v>
      </c>
      <c r="BO32">
        <f t="shared" si="36"/>
        <v>-0.60578227523154071</v>
      </c>
      <c r="BP32">
        <f t="shared" si="37"/>
        <v>1.5927611327461034E-4</v>
      </c>
      <c r="BQ32">
        <f t="shared" si="38"/>
        <v>7.6452534371812958E-3</v>
      </c>
      <c r="BR32">
        <f t="shared" si="39"/>
        <v>0.46094630455947477</v>
      </c>
      <c r="BS32">
        <f t="shared" si="40"/>
        <v>0.248078360004654</v>
      </c>
      <c r="BT32">
        <f t="shared" si="41"/>
        <v>0.21286794455482078</v>
      </c>
      <c r="BU32">
        <f t="shared" si="42"/>
        <v>41.934985077299693</v>
      </c>
      <c r="BV32">
        <f t="shared" si="43"/>
        <v>48</v>
      </c>
      <c r="BW32">
        <f t="shared" si="44"/>
        <v>6.065014922700307</v>
      </c>
      <c r="BX32">
        <f t="shared" si="45"/>
        <v>36.784406012577413</v>
      </c>
      <c r="BY32">
        <f t="shared" si="46"/>
        <v>0.87717703833140515</v>
      </c>
    </row>
    <row r="33" spans="1:77" x14ac:dyDescent="0.3">
      <c r="A33" s="6">
        <v>42219</v>
      </c>
      <c r="C33">
        <v>-3.6273406786834869E-2</v>
      </c>
      <c r="D33">
        <v>-1.1049836186584823E-2</v>
      </c>
      <c r="O33" s="6">
        <v>42422</v>
      </c>
      <c r="P33">
        <v>1.5037877364540502E-2</v>
      </c>
      <c r="Q33">
        <v>4.9261183360560026E-3</v>
      </c>
      <c r="R33">
        <v>9.2166551049240476E-3</v>
      </c>
      <c r="T33">
        <f>T32+U$29</f>
        <v>-5.3928220562647809E-2</v>
      </c>
      <c r="U33">
        <f>U32+U$29</f>
        <v>-3.8367414827868263E-2</v>
      </c>
      <c r="W33">
        <f>W32+W$29</f>
        <v>-5.6163846933426839E-2</v>
      </c>
      <c r="X33">
        <f>X32+W$29</f>
        <v>-3.9117571016397124E-2</v>
      </c>
      <c r="Z33">
        <f>Z32+Y$29</f>
        <v>-4.660824847930857E-2</v>
      </c>
      <c r="AA33">
        <f>AA32+Y$29</f>
        <v>-3.3013134714514648E-2</v>
      </c>
      <c r="AC33">
        <v>-5.8229071849268052E-3</v>
      </c>
      <c r="AD33" s="15">
        <v>7.7722065798671164E-3</v>
      </c>
      <c r="AE33" s="10">
        <v>49</v>
      </c>
      <c r="AF33" s="16">
        <v>0.71212121212121215</v>
      </c>
      <c r="AN33">
        <v>-5.8229071849268052E-3</v>
      </c>
      <c r="AO33" s="15">
        <v>7.7722065798671164E-3</v>
      </c>
      <c r="AP33" s="10">
        <v>49</v>
      </c>
      <c r="AQ33">
        <f t="shared" si="0"/>
        <v>9.7464969747015559E-4</v>
      </c>
      <c r="AR33" s="18">
        <v>0.71212121212121215</v>
      </c>
      <c r="AS33">
        <f t="shared" si="32"/>
        <v>18.295614790008003</v>
      </c>
      <c r="AT33">
        <f t="shared" si="33"/>
        <v>16.777118730366041</v>
      </c>
      <c r="AU33">
        <f t="shared" si="34"/>
        <v>0.57659870650646428</v>
      </c>
      <c r="BK33">
        <v>-5.8229071849268052E-3</v>
      </c>
      <c r="BL33" s="15">
        <v>7.7722065798671164E-3</v>
      </c>
      <c r="BM33">
        <f t="shared" si="35"/>
        <v>9.7464969747015559E-4</v>
      </c>
      <c r="BN33" s="10">
        <v>49</v>
      </c>
      <c r="BO33">
        <f t="shared" si="36"/>
        <v>4.7757835176037627E-2</v>
      </c>
      <c r="BP33">
        <f t="shared" si="37"/>
        <v>9.4994203277866585E-7</v>
      </c>
      <c r="BQ33">
        <f t="shared" si="38"/>
        <v>4.6547159606154627E-5</v>
      </c>
      <c r="BR33">
        <f t="shared" si="39"/>
        <v>0.68596649621239381</v>
      </c>
      <c r="BS33">
        <f t="shared" si="40"/>
        <v>0.46094630455947477</v>
      </c>
      <c r="BT33">
        <f t="shared" si="41"/>
        <v>0.22502019165291903</v>
      </c>
      <c r="BU33">
        <f t="shared" si="42"/>
        <v>44.328977755625047</v>
      </c>
      <c r="BV33">
        <f t="shared" si="43"/>
        <v>49</v>
      </c>
      <c r="BW33">
        <f t="shared" si="44"/>
        <v>4.6710222443749529</v>
      </c>
      <c r="BX33">
        <f t="shared" si="45"/>
        <v>21.818448807445623</v>
      </c>
      <c r="BY33">
        <f t="shared" si="46"/>
        <v>0.49219381795189288</v>
      </c>
    </row>
    <row r="34" spans="1:77" x14ac:dyDescent="0.3">
      <c r="A34" s="6">
        <v>42226</v>
      </c>
      <c r="B34">
        <v>1.0050335853501506E-2</v>
      </c>
      <c r="C34">
        <v>2.6350476380050318E-3</v>
      </c>
      <c r="D34">
        <v>-1.4925650216675706E-2</v>
      </c>
      <c r="O34" s="6">
        <v>42429</v>
      </c>
      <c r="P34">
        <v>9.9010709827115368E-3</v>
      </c>
      <c r="Q34">
        <v>1.4634407518437777E-2</v>
      </c>
      <c r="R34">
        <v>5.7922647732704509E-2</v>
      </c>
      <c r="T34">
        <f t="shared" ref="T34:T40" si="47">T33+U$29</f>
        <v>-3.8367414827868263E-2</v>
      </c>
      <c r="U34">
        <f t="shared" ref="U34:U40" si="48">U33+U$29</f>
        <v>-2.2806609093088716E-2</v>
      </c>
      <c r="W34">
        <f t="shared" ref="W34:W40" si="49">W33+W$29</f>
        <v>-3.9117571016397124E-2</v>
      </c>
      <c r="X34">
        <f t="shared" ref="X34:X39" si="50">X33+W$29</f>
        <v>-2.2071295099367408E-2</v>
      </c>
      <c r="Z34">
        <f t="shared" ref="Z34:Z40" si="51">Z33+Y$29</f>
        <v>-3.3013134714514648E-2</v>
      </c>
      <c r="AA34">
        <f t="shared" ref="AA34:AA40" si="52">AA33+Y$29</f>
        <v>-1.9418020949720727E-2</v>
      </c>
      <c r="AC34">
        <v>7.7722065798671164E-3</v>
      </c>
      <c r="AD34" s="15">
        <v>2.1367320344661038E-2</v>
      </c>
      <c r="AE34" s="10">
        <v>33</v>
      </c>
      <c r="AF34" s="16">
        <v>0.87878787878787878</v>
      </c>
      <c r="AN34">
        <v>7.7722065798671164E-3</v>
      </c>
      <c r="AO34" s="15">
        <v>2.1367320344661038E-2</v>
      </c>
      <c r="AP34" s="10">
        <v>33</v>
      </c>
      <c r="AQ34">
        <f t="shared" si="0"/>
        <v>1.4569763462264077E-2</v>
      </c>
      <c r="AR34" s="18">
        <v>0.87878787878787878</v>
      </c>
      <c r="AS34">
        <f t="shared" si="32"/>
        <v>12.32153649122988</v>
      </c>
      <c r="AT34">
        <f t="shared" si="33"/>
        <v>12.6521171631582</v>
      </c>
      <c r="AU34">
        <f t="shared" si="34"/>
        <v>0.78103663527901435</v>
      </c>
      <c r="BK34">
        <v>7.7722065798671164E-3</v>
      </c>
      <c r="BL34" s="15">
        <v>2.1367320344661038E-2</v>
      </c>
      <c r="BM34">
        <f t="shared" si="35"/>
        <v>1.4569763462264077E-2</v>
      </c>
      <c r="BN34" s="10">
        <v>33</v>
      </c>
      <c r="BO34">
        <f t="shared" si="36"/>
        <v>0.48080219425471454</v>
      </c>
      <c r="BP34">
        <f t="shared" si="37"/>
        <v>2.1227800734632531E-4</v>
      </c>
      <c r="BQ34">
        <f t="shared" si="38"/>
        <v>7.0051742424287354E-3</v>
      </c>
      <c r="BR34">
        <f t="shared" si="39"/>
        <v>0.85700249028553499</v>
      </c>
      <c r="BS34">
        <f t="shared" si="40"/>
        <v>0.68596649621239381</v>
      </c>
      <c r="BT34">
        <f t="shared" si="41"/>
        <v>0.17103599407314118</v>
      </c>
      <c r="BU34">
        <f t="shared" si="42"/>
        <v>33.694090832408811</v>
      </c>
      <c r="BV34">
        <f t="shared" si="43"/>
        <v>33</v>
      </c>
      <c r="BW34">
        <f t="shared" si="44"/>
        <v>-0.69409083240881131</v>
      </c>
      <c r="BX34">
        <f t="shared" si="45"/>
        <v>0.48176208363395656</v>
      </c>
      <c r="BY34">
        <f t="shared" si="46"/>
        <v>1.4298117911244293E-2</v>
      </c>
    </row>
    <row r="35" spans="1:77" x14ac:dyDescent="0.3">
      <c r="A35" s="6">
        <v>42233</v>
      </c>
      <c r="B35">
        <v>-2.5317807984289897E-2</v>
      </c>
      <c r="C35">
        <v>2.8536307264934297E-2</v>
      </c>
      <c r="D35">
        <v>-1.515180502060222E-2</v>
      </c>
      <c r="O35" s="6">
        <v>42443</v>
      </c>
      <c r="P35">
        <v>1.2240054894502006E-2</v>
      </c>
      <c r="Q35">
        <v>-4.0364223855360232E-2</v>
      </c>
      <c r="R35">
        <v>-1.2631746905900574E-2</v>
      </c>
      <c r="T35">
        <f t="shared" si="47"/>
        <v>-2.2806609093088716E-2</v>
      </c>
      <c r="U35">
        <f t="shared" si="48"/>
        <v>-7.2458033583091708E-3</v>
      </c>
      <c r="W35">
        <f t="shared" si="49"/>
        <v>-2.2071295099367408E-2</v>
      </c>
      <c r="X35">
        <f t="shared" si="50"/>
        <v>-5.0250191823376922E-3</v>
      </c>
      <c r="Z35">
        <f t="shared" si="51"/>
        <v>-1.9418020949720727E-2</v>
      </c>
      <c r="AA35">
        <f t="shared" si="52"/>
        <v>-5.8229071849268052E-3</v>
      </c>
      <c r="AC35">
        <v>2.1367320344661038E-2</v>
      </c>
      <c r="AD35" s="15">
        <v>3.496243410945496E-2</v>
      </c>
      <c r="AE35" s="10">
        <v>13</v>
      </c>
      <c r="AF35" s="16">
        <v>0.94444444444444442</v>
      </c>
      <c r="AN35">
        <v>2.1367320344661038E-2</v>
      </c>
      <c r="AO35" s="15">
        <v>3.496243410945496E-2</v>
      </c>
      <c r="AP35" s="10">
        <v>13</v>
      </c>
      <c r="AQ35">
        <f t="shared" si="0"/>
        <v>2.8164877227057999E-2</v>
      </c>
      <c r="AR35" s="18">
        <v>0.94444444444444442</v>
      </c>
      <c r="AS35">
        <f t="shared" si="32"/>
        <v>4.8539386177572252</v>
      </c>
      <c r="AT35">
        <f>NORMDIST(AQ35,Z$8,Z$12,FALSE)</f>
        <v>6.7959557841691156</v>
      </c>
      <c r="AU35">
        <f t="shared" si="34"/>
        <v>0.91279961830370693</v>
      </c>
      <c r="BK35">
        <v>2.1367320344661038E-2</v>
      </c>
      <c r="BL35" s="15">
        <v>3.496243410945496E-2</v>
      </c>
      <c r="BM35">
        <f t="shared" si="35"/>
        <v>2.8164877227057999E-2</v>
      </c>
      <c r="BN35" s="10">
        <v>13</v>
      </c>
      <c r="BO35">
        <f t="shared" si="36"/>
        <v>0.36614340395175399</v>
      </c>
      <c r="BP35">
        <f t="shared" si="37"/>
        <v>7.9326030921525025E-4</v>
      </c>
      <c r="BQ35">
        <f t="shared" si="38"/>
        <v>1.0312384019798254E-2</v>
      </c>
      <c r="BR35">
        <f t="shared" si="39"/>
        <v>0.95047205395126333</v>
      </c>
      <c r="BS35">
        <f t="shared" si="40"/>
        <v>0.85700249028553499</v>
      </c>
      <c r="BT35">
        <f t="shared" si="41"/>
        <v>9.3469563665728339E-2</v>
      </c>
      <c r="BU35">
        <f t="shared" si="42"/>
        <v>18.413504042148482</v>
      </c>
      <c r="BV35">
        <f t="shared" si="43"/>
        <v>13</v>
      </c>
      <c r="BW35">
        <f t="shared" si="44"/>
        <v>-5.4135040421484817</v>
      </c>
      <c r="BX35">
        <f t="shared" si="45"/>
        <v>29.306026014357951</v>
      </c>
      <c r="BY35">
        <f t="shared" si="46"/>
        <v>1.5915507416337762</v>
      </c>
    </row>
    <row r="36" spans="1:77" x14ac:dyDescent="0.3">
      <c r="A36" s="6">
        <v>42240</v>
      </c>
      <c r="B36">
        <v>2.0305266160745523E-2</v>
      </c>
      <c r="C36">
        <v>1.0178204915756052E-2</v>
      </c>
      <c r="D36">
        <v>-7.6628727455691371E-3</v>
      </c>
      <c r="O36" s="6">
        <v>42450</v>
      </c>
      <c r="P36">
        <v>-7.3260400920728977E-3</v>
      </c>
      <c r="Q36">
        <v>2.2625399517978609E-2</v>
      </c>
      <c r="R36">
        <v>2.096512846504487E-2</v>
      </c>
      <c r="T36">
        <f t="shared" si="47"/>
        <v>-7.2458033583091708E-3</v>
      </c>
      <c r="U36">
        <f t="shared" si="48"/>
        <v>8.3150023764703741E-3</v>
      </c>
      <c r="W36">
        <f t="shared" si="49"/>
        <v>-5.0250191823376922E-3</v>
      </c>
      <c r="X36">
        <f t="shared" si="50"/>
        <v>1.2021256734692023E-2</v>
      </c>
      <c r="Z36">
        <f t="shared" si="51"/>
        <v>-5.8229071849268052E-3</v>
      </c>
      <c r="AA36">
        <f t="shared" si="52"/>
        <v>7.7722065798671164E-3</v>
      </c>
      <c r="AC36">
        <v>3.496243410945496E-2</v>
      </c>
      <c r="AD36" s="15">
        <v>4.8557547874248881E-2</v>
      </c>
      <c r="AE36" s="10">
        <v>7</v>
      </c>
      <c r="AF36" s="16">
        <v>0.97979797979797978</v>
      </c>
      <c r="AN36">
        <v>3.496243410945496E-2</v>
      </c>
      <c r="AO36" s="15">
        <v>4.8557547874248881E-2</v>
      </c>
      <c r="AP36" s="10">
        <v>7</v>
      </c>
      <c r="AQ36">
        <f t="shared" si="0"/>
        <v>4.1759990991851917E-2</v>
      </c>
      <c r="AR36" s="18">
        <v>0.97979797979797978</v>
      </c>
      <c r="AS36">
        <f t="shared" si="32"/>
        <v>2.613659255715429</v>
      </c>
      <c r="AT36">
        <f t="shared" si="33"/>
        <v>2.6000362132331527</v>
      </c>
      <c r="AU36">
        <f t="shared" si="34"/>
        <v>0.97385251854559052</v>
      </c>
      <c r="BK36">
        <v>3.496243410945496E-2</v>
      </c>
      <c r="BL36" s="15">
        <v>4.8557547874248881E-2</v>
      </c>
      <c r="BM36">
        <f t="shared" si="35"/>
        <v>4.1759990991851917E-2</v>
      </c>
      <c r="BN36" s="10">
        <v>7</v>
      </c>
      <c r="BO36">
        <f t="shared" si="36"/>
        <v>0.29231993694296343</v>
      </c>
      <c r="BP36">
        <f t="shared" si="37"/>
        <v>1.7438968476395532E-3</v>
      </c>
      <c r="BQ36">
        <f t="shared" si="38"/>
        <v>1.2207277933476871E-2</v>
      </c>
      <c r="BR36">
        <f t="shared" si="39"/>
        <v>0.98719077685209755</v>
      </c>
      <c r="BS36">
        <f t="shared" si="40"/>
        <v>0.95047205395126333</v>
      </c>
      <c r="BT36">
        <f t="shared" si="41"/>
        <v>3.6718722900834222E-2</v>
      </c>
      <c r="BU36">
        <f t="shared" si="42"/>
        <v>7.2335884114643418</v>
      </c>
      <c r="BV36">
        <f t="shared" si="43"/>
        <v>7</v>
      </c>
      <c r="BW36">
        <f t="shared" si="44"/>
        <v>-0.23358841146434184</v>
      </c>
      <c r="BX36">
        <f t="shared" si="45"/>
        <v>5.4563545970434668E-2</v>
      </c>
      <c r="BY36">
        <f t="shared" si="46"/>
        <v>7.5430813680189774E-3</v>
      </c>
    </row>
    <row r="37" spans="1:77" x14ac:dyDescent="0.3">
      <c r="A37" s="6">
        <v>42247</v>
      </c>
      <c r="B37">
        <v>6.563716363997904E-2</v>
      </c>
      <c r="C37">
        <v>1.7566323717899065E-2</v>
      </c>
      <c r="D37">
        <v>-3.9220713153281267E-2</v>
      </c>
      <c r="O37" s="6">
        <v>42478</v>
      </c>
      <c r="P37">
        <v>1.0977058631150994E-2</v>
      </c>
      <c r="Q37">
        <v>-3.4338137580891569E-2</v>
      </c>
      <c r="R37">
        <v>2.8170876966696439E-2</v>
      </c>
      <c r="T37">
        <f t="shared" si="47"/>
        <v>8.3150023764703741E-3</v>
      </c>
      <c r="U37">
        <f t="shared" si="48"/>
        <v>2.3875808111249917E-2</v>
      </c>
      <c r="W37">
        <f t="shared" si="49"/>
        <v>1.2021256734692023E-2</v>
      </c>
      <c r="X37">
        <f t="shared" si="50"/>
        <v>2.9067532651721739E-2</v>
      </c>
      <c r="Z37">
        <f t="shared" si="51"/>
        <v>7.7722065798671164E-3</v>
      </c>
      <c r="AA37">
        <f t="shared" si="52"/>
        <v>2.1367320344661038E-2</v>
      </c>
      <c r="AC37">
        <v>4.8557547874248881E-2</v>
      </c>
      <c r="AD37" s="15">
        <v>6.2152661639042803E-2</v>
      </c>
      <c r="AE37" s="10">
        <v>3</v>
      </c>
      <c r="AF37" s="16">
        <v>0.99494949494949492</v>
      </c>
      <c r="AN37">
        <v>4.8557547874248881E-2</v>
      </c>
      <c r="AO37" s="15">
        <v>6.2152661639042803E-2</v>
      </c>
      <c r="AP37" s="10">
        <v>3</v>
      </c>
      <c r="AQ37">
        <f t="shared" si="0"/>
        <v>5.5355104756645845E-2</v>
      </c>
      <c r="AR37" s="18">
        <v>0.99494949494949492</v>
      </c>
      <c r="AS37">
        <f t="shared" si="32"/>
        <v>1.1201396810208981</v>
      </c>
      <c r="AT37">
        <f t="shared" si="33"/>
        <v>0.70851616254924998</v>
      </c>
      <c r="AU37">
        <f t="shared" si="34"/>
        <v>0.99418533770527795</v>
      </c>
      <c r="BK37">
        <v>4.8557547874248881E-2</v>
      </c>
      <c r="BL37" s="15">
        <v>6.2152661639042803E-2</v>
      </c>
      <c r="BM37">
        <f t="shared" si="35"/>
        <v>5.5355104756645845E-2</v>
      </c>
      <c r="BN37" s="10">
        <v>3</v>
      </c>
      <c r="BO37">
        <f t="shared" si="36"/>
        <v>0.16606531426993754</v>
      </c>
      <c r="BP37">
        <f t="shared" si="37"/>
        <v>3.0641876226192356E-3</v>
      </c>
      <c r="BQ37">
        <f t="shared" si="38"/>
        <v>9.1925628678577072E-3</v>
      </c>
      <c r="BR37">
        <f t="shared" si="39"/>
        <v>0.99755693539296142</v>
      </c>
      <c r="BS37">
        <f t="shared" si="40"/>
        <v>0.98719077685209755</v>
      </c>
      <c r="BT37">
        <f t="shared" si="41"/>
        <v>1.0366158540863868E-2</v>
      </c>
      <c r="BU37">
        <f t="shared" si="42"/>
        <v>2.042133232550182</v>
      </c>
    </row>
    <row r="38" spans="1:77" ht="15" thickBot="1" x14ac:dyDescent="0.35">
      <c r="A38" s="6">
        <v>42254</v>
      </c>
      <c r="C38">
        <v>-1.5037877364540446E-2</v>
      </c>
      <c r="D38">
        <v>0</v>
      </c>
      <c r="O38" s="6">
        <v>42485</v>
      </c>
      <c r="P38">
        <v>-6.3083975426576885E-2</v>
      </c>
      <c r="Q38">
        <v>-2.6550232094120954E-2</v>
      </c>
      <c r="R38">
        <v>-2.0040750883446153E-2</v>
      </c>
      <c r="T38">
        <f t="shared" si="47"/>
        <v>2.3875808111249917E-2</v>
      </c>
      <c r="U38">
        <f t="shared" si="48"/>
        <v>3.9436613846029464E-2</v>
      </c>
      <c r="W38">
        <f t="shared" si="49"/>
        <v>2.9067532651721739E-2</v>
      </c>
      <c r="X38">
        <f t="shared" si="50"/>
        <v>4.6113808568751455E-2</v>
      </c>
      <c r="Z38">
        <f t="shared" si="51"/>
        <v>2.1367320344661038E-2</v>
      </c>
      <c r="AA38">
        <f t="shared" si="52"/>
        <v>3.496243410945496E-2</v>
      </c>
      <c r="AD38" s="11" t="s">
        <v>57</v>
      </c>
      <c r="AE38" s="11">
        <v>1</v>
      </c>
      <c r="AF38" s="17">
        <v>1</v>
      </c>
      <c r="AP38">
        <f>SUM(AP29:AP37)</f>
        <v>197</v>
      </c>
      <c r="BN38">
        <f>SUM(BN29:BN37)</f>
        <v>197</v>
      </c>
      <c r="BY38" s="20">
        <f>SUM(BY29:BY37)</f>
        <v>6.6913570466697854</v>
      </c>
    </row>
    <row r="39" spans="1:77" x14ac:dyDescent="0.3">
      <c r="A39" s="6">
        <v>42261</v>
      </c>
      <c r="B39">
        <v>6.7393917733975475E-2</v>
      </c>
      <c r="C39">
        <v>7.5472056353829038E-3</v>
      </c>
      <c r="D39">
        <v>2.7615167032973172E-2</v>
      </c>
      <c r="O39" s="6">
        <v>42499</v>
      </c>
      <c r="P39">
        <v>4.6737477851689843E-2</v>
      </c>
      <c r="Q39">
        <v>3.7387532071620412E-2</v>
      </c>
      <c r="R39">
        <v>1.7699577099400857E-2</v>
      </c>
      <c r="T39">
        <f t="shared" si="47"/>
        <v>3.9436613846029464E-2</v>
      </c>
      <c r="U39">
        <f t="shared" si="48"/>
        <v>5.4997419580809011E-2</v>
      </c>
      <c r="W39">
        <f t="shared" si="49"/>
        <v>4.6113808568751455E-2</v>
      </c>
      <c r="X39">
        <f t="shared" si="50"/>
        <v>6.3160084485781171E-2</v>
      </c>
      <c r="Z39">
        <f t="shared" si="51"/>
        <v>3.496243410945496E-2</v>
      </c>
      <c r="AA39">
        <f t="shared" si="52"/>
        <v>4.8557547874248881E-2</v>
      </c>
      <c r="BN39" t="s">
        <v>69</v>
      </c>
      <c r="BO39">
        <f>Z8</f>
        <v>-3.534491489935016E-3</v>
      </c>
      <c r="BP39" t="s">
        <v>77</v>
      </c>
      <c r="BQ39">
        <f>BO40-BO39*BO39</f>
        <v>5.1006686855285322E-4</v>
      </c>
      <c r="BR39" t="s">
        <v>78</v>
      </c>
      <c r="BS39">
        <f>Z12</f>
        <v>2.3339278395011761E-2</v>
      </c>
      <c r="BT39" t="s">
        <v>79</v>
      </c>
      <c r="BU39">
        <f>9-2-1-1</f>
        <v>5</v>
      </c>
    </row>
    <row r="40" spans="1:77" x14ac:dyDescent="0.3">
      <c r="A40" s="6">
        <v>42268</v>
      </c>
      <c r="D40">
        <v>-2.7615167032973266E-2</v>
      </c>
      <c r="O40" s="6">
        <v>42506</v>
      </c>
      <c r="P40">
        <v>6.8259650703998906E-3</v>
      </c>
      <c r="Q40">
        <v>-1.8519047767237527E-2</v>
      </c>
      <c r="R40">
        <v>-5.037035938894955E-2</v>
      </c>
      <c r="T40">
        <f t="shared" si="47"/>
        <v>5.4997419580809011E-2</v>
      </c>
      <c r="U40">
        <f t="shared" si="48"/>
        <v>7.0558225315588557E-2</v>
      </c>
      <c r="W40">
        <f t="shared" si="49"/>
        <v>6.3160084485781171E-2</v>
      </c>
      <c r="X40">
        <f>X39+W$29</f>
        <v>8.0206360402810886E-2</v>
      </c>
      <c r="Z40">
        <f t="shared" si="51"/>
        <v>4.8557547874248881E-2</v>
      </c>
      <c r="AA40">
        <f t="shared" si="52"/>
        <v>6.2152661639042803E-2</v>
      </c>
      <c r="BO40">
        <f>SUMPRODUCT(BP29:BP37,BN29:BN37)/BN38</f>
        <v>5.2255949864527624E-4</v>
      </c>
      <c r="BR40" t="s">
        <v>81</v>
      </c>
      <c r="BS40" s="20">
        <f>_xlfn.CHISQ.INV(1-0.1,BU39)</f>
        <v>9.2363568997811178</v>
      </c>
    </row>
    <row r="41" spans="1:77" x14ac:dyDescent="0.3">
      <c r="A41" s="6">
        <v>42275</v>
      </c>
      <c r="B41">
        <v>4.2062275173452422E-2</v>
      </c>
      <c r="C41">
        <v>-1.9364367181791117E-2</v>
      </c>
      <c r="D41">
        <v>0</v>
      </c>
      <c r="O41" s="6">
        <v>42513</v>
      </c>
      <c r="P41">
        <v>1.3513719166722855E-2</v>
      </c>
      <c r="Q41">
        <v>2.5376217493374535E-2</v>
      </c>
      <c r="R41">
        <v>-1.1131840368844294E-2</v>
      </c>
    </row>
    <row r="42" spans="1:77" x14ac:dyDescent="0.3">
      <c r="A42" s="6">
        <v>42282</v>
      </c>
      <c r="B42">
        <v>4.5662179795811844E-3</v>
      </c>
      <c r="C42">
        <v>4.9056156989194209E-2</v>
      </c>
      <c r="D42">
        <v>-4.0080213975388218E-3</v>
      </c>
      <c r="O42" s="6">
        <v>42520</v>
      </c>
      <c r="P42">
        <v>-2.0339684237122672E-2</v>
      </c>
      <c r="Q42">
        <v>-4.1866579392789892E-2</v>
      </c>
      <c r="R42">
        <v>-3.0305349495329037E-2</v>
      </c>
      <c r="BK42" t="s">
        <v>83</v>
      </c>
    </row>
    <row r="43" spans="1:77" x14ac:dyDescent="0.3">
      <c r="A43" s="6">
        <v>42289</v>
      </c>
      <c r="B43">
        <v>-6.8571697261370235E-3</v>
      </c>
      <c r="C43">
        <v>1.8445845790751651E-2</v>
      </c>
      <c r="D43">
        <v>3.1623188430512143E-2</v>
      </c>
      <c r="O43" s="6">
        <v>42527</v>
      </c>
      <c r="P43">
        <v>3.8078508574504365E-2</v>
      </c>
      <c r="Q43">
        <v>1.8824085245635617E-2</v>
      </c>
      <c r="R43">
        <v>-7.7220460939102778E-3</v>
      </c>
      <c r="BK43" t="s">
        <v>84</v>
      </c>
    </row>
    <row r="44" spans="1:77" x14ac:dyDescent="0.3">
      <c r="A44" s="6">
        <v>42296</v>
      </c>
      <c r="B44">
        <v>6.8687014319863057E-2</v>
      </c>
      <c r="C44">
        <v>-1.5789801732635195E-2</v>
      </c>
      <c r="D44">
        <v>1.160554612030789E-2</v>
      </c>
      <c r="O44" s="6">
        <v>42534</v>
      </c>
      <c r="P44">
        <v>-5.6512210263342334E-2</v>
      </c>
      <c r="Q44">
        <v>6.9686693160934355E-3</v>
      </c>
      <c r="R44">
        <v>-1.9570096194097112E-2</v>
      </c>
      <c r="BK44" t="s">
        <v>85</v>
      </c>
    </row>
    <row r="45" spans="1:77" x14ac:dyDescent="0.3">
      <c r="A45" s="6">
        <v>42303</v>
      </c>
      <c r="B45">
        <v>-3.2647077836666143E-2</v>
      </c>
      <c r="C45">
        <v>5.4206817836426953E-2</v>
      </c>
      <c r="D45">
        <v>-4.7252884850545497E-2</v>
      </c>
      <c r="O45" s="6">
        <v>42541</v>
      </c>
      <c r="P45">
        <v>-1.4051753455650302E-2</v>
      </c>
      <c r="Q45">
        <v>-2.3174981403627014E-3</v>
      </c>
      <c r="R45">
        <v>-5.6925936796009581E-2</v>
      </c>
    </row>
    <row r="46" spans="1:77" x14ac:dyDescent="0.3">
      <c r="A46" s="6">
        <v>42310</v>
      </c>
      <c r="B46">
        <v>-1.7857617400006461E-2</v>
      </c>
      <c r="C46">
        <v>-3.3208670996653457E-2</v>
      </c>
      <c r="D46">
        <v>0</v>
      </c>
      <c r="O46" s="6">
        <v>42548</v>
      </c>
      <c r="P46">
        <v>2.1004272770531997E-2</v>
      </c>
      <c r="Q46">
        <v>0</v>
      </c>
      <c r="R46">
        <v>2.0704673361690983E-2</v>
      </c>
    </row>
    <row r="47" spans="1:77" x14ac:dyDescent="0.3">
      <c r="A47" s="6">
        <v>42317</v>
      </c>
      <c r="C47">
        <v>3.5718082602079246E-2</v>
      </c>
      <c r="D47">
        <v>-6.6691374498672157E-2</v>
      </c>
      <c r="O47" s="6">
        <v>42555</v>
      </c>
      <c r="P47">
        <v>9.1954670931003943E-3</v>
      </c>
      <c r="Q47">
        <v>2.317498140362704E-3</v>
      </c>
      <c r="R47">
        <v>0</v>
      </c>
    </row>
    <row r="48" spans="1:77" x14ac:dyDescent="0.3">
      <c r="A48" s="6">
        <v>42324</v>
      </c>
      <c r="B48">
        <v>5.0674290963266803E-2</v>
      </c>
      <c r="C48">
        <v>1.4925650216675574E-2</v>
      </c>
      <c r="O48" s="6">
        <v>42562</v>
      </c>
      <c r="P48">
        <v>6.8415318167167841E-3</v>
      </c>
      <c r="Q48">
        <v>-5.471043220130864E-2</v>
      </c>
      <c r="R48">
        <v>1.6260520871780326E-2</v>
      </c>
    </row>
    <row r="49" spans="1:18" x14ac:dyDescent="0.3">
      <c r="A49" s="6">
        <v>42331</v>
      </c>
      <c r="B49">
        <v>0</v>
      </c>
      <c r="C49">
        <v>-3.7740327982846968E-2</v>
      </c>
      <c r="O49" s="6">
        <v>42590</v>
      </c>
      <c r="P49">
        <v>1.8018505502678212E-2</v>
      </c>
      <c r="Q49">
        <v>1.1587615172387829E-2</v>
      </c>
      <c r="R49">
        <v>1.3658748931040044E-2</v>
      </c>
    </row>
    <row r="50" spans="1:18" x14ac:dyDescent="0.3">
      <c r="A50" s="6">
        <v>42338</v>
      </c>
      <c r="B50">
        <v>2.350177344953673E-3</v>
      </c>
      <c r="C50">
        <v>1.2739025777429932E-2</v>
      </c>
      <c r="D50">
        <v>-4.4150182091168312E-3</v>
      </c>
      <c r="O50" s="6">
        <v>42597</v>
      </c>
      <c r="P50">
        <v>-6.7189502487449808E-3</v>
      </c>
      <c r="Q50">
        <v>4.2847591382629245E-2</v>
      </c>
      <c r="R50">
        <v>-1.1696039763191187E-2</v>
      </c>
    </row>
    <row r="51" spans="1:18" x14ac:dyDescent="0.3">
      <c r="A51" s="6">
        <v>42345</v>
      </c>
      <c r="B51">
        <v>-3.5846131773135767E-2</v>
      </c>
      <c r="C51">
        <v>-3.6086389774420982E-2</v>
      </c>
      <c r="D51">
        <v>-5.9242833562860739E-2</v>
      </c>
      <c r="O51" s="6">
        <v>42604</v>
      </c>
      <c r="P51">
        <v>2.8794901947944641E-2</v>
      </c>
      <c r="Q51">
        <v>5.3718607008422015E-2</v>
      </c>
      <c r="R51">
        <v>-4.204823624349939E-2</v>
      </c>
    </row>
    <row r="52" spans="1:18" x14ac:dyDescent="0.3">
      <c r="A52" s="6">
        <v>42352</v>
      </c>
      <c r="B52">
        <v>-9.7800290536396058E-3</v>
      </c>
      <c r="C52">
        <v>2.8462464663761452E-2</v>
      </c>
      <c r="D52">
        <v>4.1385216162854489E-2</v>
      </c>
      <c r="O52" s="6">
        <v>42611</v>
      </c>
      <c r="P52">
        <v>4.4831413296730328E-2</v>
      </c>
      <c r="Q52">
        <v>-4.9313313540505603E-2</v>
      </c>
      <c r="R52">
        <v>-1.0277582758240408E-2</v>
      </c>
    </row>
    <row r="53" spans="1:18" x14ac:dyDescent="0.3">
      <c r="A53" s="6">
        <v>42359</v>
      </c>
      <c r="B53">
        <v>-1.7348638334612976E-2</v>
      </c>
      <c r="C53">
        <v>-1.2837146760680719E-2</v>
      </c>
      <c r="D53">
        <v>2.2272635609123004E-2</v>
      </c>
      <c r="O53" s="6">
        <v>42646</v>
      </c>
      <c r="P53">
        <v>-3.4305350967892482E-3</v>
      </c>
      <c r="Q53">
        <v>2.1645866774692508E-2</v>
      </c>
      <c r="R53">
        <v>-2.6259714583555655E-2</v>
      </c>
    </row>
    <row r="54" spans="1:18" x14ac:dyDescent="0.3">
      <c r="A54" s="6">
        <v>42366</v>
      </c>
      <c r="B54">
        <v>4.9875415110389679E-3</v>
      </c>
      <c r="C54">
        <v>3.3039854078200093E-2</v>
      </c>
      <c r="D54">
        <v>2.6088436084297874E-2</v>
      </c>
      <c r="O54" s="6">
        <v>42660</v>
      </c>
      <c r="P54">
        <v>-1.388911216066715E-2</v>
      </c>
      <c r="Q54">
        <v>2.7651531330510164E-2</v>
      </c>
      <c r="R54">
        <v>-2.3365548956211769E-2</v>
      </c>
    </row>
    <row r="55" spans="1:18" x14ac:dyDescent="0.3">
      <c r="A55" s="6">
        <v>42373</v>
      </c>
      <c r="B55">
        <v>-7.4906717291576257E-3</v>
      </c>
      <c r="D55">
        <v>0</v>
      </c>
      <c r="O55" s="6">
        <v>42674</v>
      </c>
      <c r="P55">
        <v>-2.6567027384721751E-2</v>
      </c>
      <c r="Q55">
        <v>-3.2789822822990956E-2</v>
      </c>
      <c r="R55">
        <v>-3.0109801471370455E-2</v>
      </c>
    </row>
    <row r="56" spans="1:18" x14ac:dyDescent="0.3">
      <c r="A56" s="6">
        <v>42380</v>
      </c>
      <c r="B56">
        <v>-4.0926427709217464E-2</v>
      </c>
      <c r="D56">
        <v>-5.7410907213338927E-2</v>
      </c>
      <c r="O56" s="6">
        <v>42681</v>
      </c>
      <c r="P56">
        <v>1.3371736965889241E-2</v>
      </c>
      <c r="Q56">
        <v>3.4803922194692097E-2</v>
      </c>
      <c r="R56">
        <v>4.0647306774156192E-2</v>
      </c>
    </row>
    <row r="57" spans="1:18" x14ac:dyDescent="0.3">
      <c r="A57" s="6">
        <v>42387</v>
      </c>
      <c r="B57">
        <v>7.0558225315588544E-2</v>
      </c>
      <c r="C57">
        <v>3.8515672080615404E-2</v>
      </c>
      <c r="D57">
        <v>-1.373019281190202E-2</v>
      </c>
      <c r="O57" s="6">
        <v>42688</v>
      </c>
      <c r="P57">
        <v>-2.1093783059799594E-2</v>
      </c>
      <c r="Q57">
        <v>3.9452848411800447E-2</v>
      </c>
      <c r="R57">
        <v>4.7091607533850589E-2</v>
      </c>
    </row>
    <row r="58" spans="1:18" x14ac:dyDescent="0.3">
      <c r="A58" s="6">
        <v>42394</v>
      </c>
      <c r="B58">
        <v>2.8778964550043327E-2</v>
      </c>
      <c r="C58">
        <v>0</v>
      </c>
      <c r="D58">
        <v>1.3730192811902037E-2</v>
      </c>
      <c r="O58" s="6">
        <v>42695</v>
      </c>
      <c r="P58">
        <v>3.6159981414443876E-2</v>
      </c>
      <c r="Q58">
        <v>-2.3484445233069379E-2</v>
      </c>
      <c r="R58">
        <v>2.7615167032973172E-2</v>
      </c>
    </row>
    <row r="59" spans="1:18" x14ac:dyDescent="0.3">
      <c r="A59" s="6">
        <v>42401</v>
      </c>
      <c r="B59">
        <v>-4.1019019444545272E-2</v>
      </c>
      <c r="C59">
        <v>2.7330893716971266E-2</v>
      </c>
      <c r="D59">
        <v>9.0498355199178562E-3</v>
      </c>
      <c r="O59" s="6">
        <v>42702</v>
      </c>
      <c r="P59">
        <v>-3.6159981414443793E-2</v>
      </c>
      <c r="Q59">
        <v>-7.9523281904950345E-3</v>
      </c>
      <c r="R59">
        <v>1.160554612030789E-2</v>
      </c>
    </row>
    <row r="60" spans="1:18" x14ac:dyDescent="0.3">
      <c r="A60" s="6">
        <v>42408</v>
      </c>
      <c r="B60">
        <v>4.9140148024291626E-3</v>
      </c>
      <c r="C60">
        <v>-9.8522964430115944E-3</v>
      </c>
      <c r="D60">
        <v>-9.0498355199179273E-3</v>
      </c>
      <c r="O60" s="6">
        <v>42709</v>
      </c>
      <c r="P60">
        <v>4.1751794680221756E-2</v>
      </c>
      <c r="Q60">
        <v>1.9940186068644495E-3</v>
      </c>
      <c r="R60">
        <v>1.7159620282826502E-2</v>
      </c>
    </row>
    <row r="61" spans="1:18" x14ac:dyDescent="0.3">
      <c r="A61" s="6">
        <v>42415</v>
      </c>
      <c r="B61">
        <v>-2.985296314968116E-2</v>
      </c>
      <c r="C61">
        <v>2.4721891453890728E-3</v>
      </c>
      <c r="D61">
        <v>-1.8349138668196541E-2</v>
      </c>
      <c r="O61" s="6">
        <v>42723</v>
      </c>
      <c r="P61">
        <v>-1.4545711002378751E-2</v>
      </c>
      <c r="Q61">
        <v>-6.2131781107006276E-2</v>
      </c>
      <c r="R61">
        <v>1.3698844358161927E-2</v>
      </c>
    </row>
    <row r="62" spans="1:18" x14ac:dyDescent="0.3">
      <c r="A62" s="6">
        <v>42422</v>
      </c>
      <c r="B62">
        <v>1.5037877364540502E-2</v>
      </c>
      <c r="C62">
        <v>4.9261183360560026E-3</v>
      </c>
      <c r="D62">
        <v>9.2166551049240476E-3</v>
      </c>
      <c r="O62" s="6">
        <v>42751</v>
      </c>
      <c r="P62">
        <v>-4.9109704034748722E-2</v>
      </c>
      <c r="Q62">
        <v>-2.1528533611012007E-3</v>
      </c>
      <c r="R62">
        <v>4.0351295523567449E-2</v>
      </c>
    </row>
    <row r="63" spans="1:18" x14ac:dyDescent="0.3">
      <c r="A63" s="6">
        <v>42429</v>
      </c>
      <c r="B63">
        <v>9.9010709827115368E-3</v>
      </c>
      <c r="C63">
        <v>1.4634407518437777E-2</v>
      </c>
      <c r="D63">
        <v>5.7922647732704509E-2</v>
      </c>
      <c r="O63" s="6">
        <v>42758</v>
      </c>
      <c r="P63">
        <v>5.2299499402848844E-2</v>
      </c>
      <c r="Q63">
        <v>2.1528533611010927E-3</v>
      </c>
      <c r="R63">
        <v>-2.1414094503816473E-2</v>
      </c>
    </row>
    <row r="64" spans="1:18" x14ac:dyDescent="0.3">
      <c r="A64" s="6">
        <v>42436</v>
      </c>
      <c r="B64">
        <v>0</v>
      </c>
      <c r="D64">
        <v>3.4045841409717281E-2</v>
      </c>
      <c r="O64" s="6">
        <v>42765</v>
      </c>
      <c r="P64">
        <v>-7.9936476807455862E-3</v>
      </c>
      <c r="Q64">
        <v>8.5653628589230004E-3</v>
      </c>
      <c r="R64">
        <v>-4.3384015985982417E-3</v>
      </c>
    </row>
    <row r="65" spans="1:18" x14ac:dyDescent="0.3">
      <c r="A65" s="6">
        <v>42443</v>
      </c>
      <c r="B65">
        <v>1.2240054894502006E-2</v>
      </c>
      <c r="C65">
        <v>-4.0364223855360232E-2</v>
      </c>
      <c r="D65">
        <v>-1.2631746905900574E-2</v>
      </c>
      <c r="O65" s="6">
        <v>42772</v>
      </c>
      <c r="P65">
        <v>-2.7666532718138712E-2</v>
      </c>
      <c r="Q65">
        <v>-3.4710642963245428E-2</v>
      </c>
      <c r="R65">
        <v>-2.049852154834093E-2</v>
      </c>
    </row>
    <row r="66" spans="1:18" x14ac:dyDescent="0.3">
      <c r="A66" s="6">
        <v>42450</v>
      </c>
      <c r="B66">
        <v>-7.3260400920728977E-3</v>
      </c>
      <c r="C66">
        <v>2.2625399517978609E-2</v>
      </c>
      <c r="D66">
        <v>2.096512846504487E-2</v>
      </c>
      <c r="O66" s="6">
        <v>42779</v>
      </c>
      <c r="P66">
        <v>1.1484949866897031E-2</v>
      </c>
      <c r="Q66">
        <v>-3.5958930387443938E-2</v>
      </c>
      <c r="R66">
        <v>1.9048194970694411E-2</v>
      </c>
    </row>
    <row r="67" spans="1:18" x14ac:dyDescent="0.3">
      <c r="A67" s="6">
        <v>42457</v>
      </c>
      <c r="B67">
        <v>2.4479816386400372E-3</v>
      </c>
      <c r="C67">
        <v>-6.7340321813439564E-3</v>
      </c>
      <c r="O67" s="6">
        <v>42786</v>
      </c>
      <c r="P67">
        <v>-1.3136477905369964E-2</v>
      </c>
      <c r="Q67">
        <v>-1.6147986407982103E-2</v>
      </c>
      <c r="R67">
        <v>-3.9975715076650431E-2</v>
      </c>
    </row>
    <row r="68" spans="1:18" x14ac:dyDescent="0.3">
      <c r="A68" s="6">
        <v>42464</v>
      </c>
      <c r="B68">
        <v>1.6970104218461561E-2</v>
      </c>
      <c r="D68">
        <v>-5.3652713492320023E-2</v>
      </c>
      <c r="O68" s="6">
        <v>42793</v>
      </c>
      <c r="P68">
        <v>-1.3311344638239421E-2</v>
      </c>
      <c r="Q68">
        <v>-4.5191994191373423E-2</v>
      </c>
      <c r="R68">
        <v>-1.8293193047325487E-2</v>
      </c>
    </row>
    <row r="69" spans="1:18" x14ac:dyDescent="0.3">
      <c r="A69" s="6">
        <v>42471</v>
      </c>
      <c r="C69">
        <v>-5.9382848404662666E-2</v>
      </c>
      <c r="D69">
        <v>-3.6076056473809646E-2</v>
      </c>
      <c r="O69" s="6">
        <v>42800</v>
      </c>
      <c r="P69">
        <v>1.3311344638239287E-2</v>
      </c>
      <c r="Q69">
        <v>-3.9707449595112805E-2</v>
      </c>
      <c r="R69">
        <v>-3.7621991789584176E-2</v>
      </c>
    </row>
    <row r="70" spans="1:18" x14ac:dyDescent="0.3">
      <c r="A70" s="6">
        <v>42478</v>
      </c>
      <c r="B70">
        <v>1.0977058631150994E-2</v>
      </c>
      <c r="C70">
        <v>-3.4338137580891569E-2</v>
      </c>
      <c r="D70">
        <v>2.8170876966696439E-2</v>
      </c>
      <c r="O70" s="6">
        <v>42807</v>
      </c>
      <c r="P70">
        <v>1.6515280384729392E-3</v>
      </c>
      <c r="Q70">
        <v>-1.2739025777429826E-2</v>
      </c>
      <c r="R70">
        <v>1.5961695328221347E-3</v>
      </c>
    </row>
    <row r="71" spans="1:18" x14ac:dyDescent="0.3">
      <c r="A71" s="6">
        <v>42485</v>
      </c>
      <c r="B71">
        <v>-6.3083975426576885E-2</v>
      </c>
      <c r="C71">
        <v>-2.6550232094120954E-2</v>
      </c>
      <c r="D71">
        <v>-2.0040750883446153E-2</v>
      </c>
      <c r="O71" s="6">
        <v>42814</v>
      </c>
      <c r="P71">
        <v>-2.6757449169549304E-2</v>
      </c>
      <c r="Q71">
        <v>-7.7220460939102778E-3</v>
      </c>
      <c r="R71">
        <v>-4.0689095324099679E-2</v>
      </c>
    </row>
    <row r="72" spans="1:18" x14ac:dyDescent="0.3">
      <c r="A72" s="6">
        <v>42492</v>
      </c>
      <c r="B72">
        <v>-2.8303776162851822E-2</v>
      </c>
      <c r="C72">
        <v>-6.0064240742650023E-2</v>
      </c>
      <c r="O72" s="6">
        <v>42828</v>
      </c>
      <c r="P72">
        <v>1.5424470325631731E-2</v>
      </c>
      <c r="Q72">
        <v>-8.1855845864395177E-3</v>
      </c>
      <c r="R72">
        <v>-1.5372793188864781E-3</v>
      </c>
    </row>
    <row r="73" spans="1:18" x14ac:dyDescent="0.3">
      <c r="A73" s="6">
        <v>42499</v>
      </c>
      <c r="B73">
        <v>4.6737477851689843E-2</v>
      </c>
      <c r="C73">
        <v>3.7387532071620412E-2</v>
      </c>
      <c r="D73">
        <v>1.7699577099400857E-2</v>
      </c>
      <c r="O73" s="6">
        <v>42849</v>
      </c>
      <c r="P73">
        <v>3.4843240826108427E-3</v>
      </c>
      <c r="Q73">
        <v>2.8170876966696439E-2</v>
      </c>
      <c r="R73">
        <v>-1.1299555253933505E-2</v>
      </c>
    </row>
    <row r="74" spans="1:18" x14ac:dyDescent="0.3">
      <c r="A74" s="6">
        <v>42506</v>
      </c>
      <c r="B74">
        <v>6.8259650703998906E-3</v>
      </c>
      <c r="C74">
        <v>-1.8519047767237527E-2</v>
      </c>
      <c r="D74">
        <v>-5.037035938894955E-2</v>
      </c>
      <c r="O74" s="6">
        <v>42856</v>
      </c>
      <c r="P74">
        <v>-3.720535405006662E-2</v>
      </c>
      <c r="Q74">
        <v>-4.9832373747875643E-2</v>
      </c>
      <c r="R74">
        <v>3.2414939241710229E-3</v>
      </c>
    </row>
    <row r="75" spans="1:18" x14ac:dyDescent="0.3">
      <c r="A75" s="6">
        <v>42513</v>
      </c>
      <c r="B75">
        <v>1.3513719166722855E-2</v>
      </c>
      <c r="C75">
        <v>2.5376217493374535E-2</v>
      </c>
      <c r="D75">
        <v>-1.1131840368844294E-2</v>
      </c>
      <c r="O75" s="6">
        <v>42863</v>
      </c>
      <c r="P75">
        <v>-1.2715884325302561E-2</v>
      </c>
      <c r="Q75">
        <v>-7.3260400920728977E-3</v>
      </c>
      <c r="R75">
        <v>-1.3029500290333684E-2</v>
      </c>
    </row>
    <row r="76" spans="1:18" x14ac:dyDescent="0.3">
      <c r="A76" s="6">
        <v>42520</v>
      </c>
      <c r="B76">
        <v>-2.0339684237122672E-2</v>
      </c>
      <c r="C76">
        <v>-4.1866579392789892E-2</v>
      </c>
      <c r="D76">
        <v>-3.0305349495329037E-2</v>
      </c>
      <c r="O76" s="6">
        <v>42870</v>
      </c>
      <c r="P76">
        <v>-3.9147589684271344E-2</v>
      </c>
      <c r="Q76">
        <v>1.8215439891341119E-2</v>
      </c>
      <c r="R76">
        <v>0</v>
      </c>
    </row>
    <row r="77" spans="1:18" x14ac:dyDescent="0.3">
      <c r="A77" s="6">
        <v>42527</v>
      </c>
      <c r="B77">
        <v>3.8078508574504365E-2</v>
      </c>
      <c r="C77">
        <v>1.8824085245635617E-2</v>
      </c>
      <c r="D77">
        <v>-7.7220460939102778E-3</v>
      </c>
      <c r="O77" s="6">
        <v>42877</v>
      </c>
      <c r="P77">
        <v>-2.5025367566940373E-2</v>
      </c>
      <c r="Q77">
        <v>-4.8068403041022334E-2</v>
      </c>
      <c r="R77">
        <v>3.2733253449691085E-3</v>
      </c>
    </row>
    <row r="78" spans="1:18" x14ac:dyDescent="0.3">
      <c r="A78" s="6">
        <v>42534</v>
      </c>
      <c r="B78">
        <v>-5.6512210263342334E-2</v>
      </c>
      <c r="C78">
        <v>6.9686693160934355E-3</v>
      </c>
      <c r="D78">
        <v>-1.9570096194097112E-2</v>
      </c>
      <c r="O78" s="6">
        <v>42891</v>
      </c>
      <c r="P78">
        <v>-9.1158334080094928E-3</v>
      </c>
      <c r="Q78">
        <v>-1.5267472130788421E-2</v>
      </c>
      <c r="R78">
        <v>-6.688988150796652E-3</v>
      </c>
    </row>
    <row r="79" spans="1:18" x14ac:dyDescent="0.3">
      <c r="A79" s="6">
        <v>42541</v>
      </c>
      <c r="B79">
        <v>-1.4051753455650302E-2</v>
      </c>
      <c r="C79">
        <v>-2.3174981403627014E-3</v>
      </c>
      <c r="D79">
        <v>-5.6925936796009581E-2</v>
      </c>
      <c r="O79" s="6">
        <v>42898</v>
      </c>
      <c r="P79">
        <v>7.2993024816115351E-3</v>
      </c>
      <c r="Q79">
        <v>-1.5504186535965312E-2</v>
      </c>
      <c r="R79">
        <v>-2.0339684237122787E-2</v>
      </c>
    </row>
    <row r="80" spans="1:18" x14ac:dyDescent="0.3">
      <c r="A80" s="6">
        <v>42548</v>
      </c>
      <c r="B80">
        <v>2.1004272770531997E-2</v>
      </c>
      <c r="C80">
        <v>0</v>
      </c>
      <c r="D80">
        <v>2.0704673361690983E-2</v>
      </c>
      <c r="O80" s="6">
        <v>42905</v>
      </c>
      <c r="P80">
        <v>6.5106541601579943E-2</v>
      </c>
      <c r="Q80">
        <v>3.8986404156573229E-3</v>
      </c>
      <c r="R80">
        <v>3.4188067487854611E-3</v>
      </c>
    </row>
    <row r="81" spans="1:18" x14ac:dyDescent="0.3">
      <c r="A81" s="6">
        <v>42555</v>
      </c>
      <c r="B81">
        <v>9.1954670931003943E-3</v>
      </c>
      <c r="C81">
        <v>2.317498140362704E-3</v>
      </c>
      <c r="D81">
        <v>0</v>
      </c>
      <c r="O81" s="6">
        <v>42933</v>
      </c>
      <c r="P81">
        <v>4.3172171865208782E-2</v>
      </c>
      <c r="Q81">
        <v>-3.3336420267591718E-2</v>
      </c>
      <c r="R81">
        <v>4.08219945202552E-2</v>
      </c>
    </row>
    <row r="82" spans="1:18" x14ac:dyDescent="0.3">
      <c r="A82" s="6">
        <v>42562</v>
      </c>
      <c r="B82">
        <v>6.8415318167167841E-3</v>
      </c>
      <c r="C82">
        <v>-5.471043220130864E-2</v>
      </c>
      <c r="D82">
        <v>1.6260520871780326E-2</v>
      </c>
      <c r="O82" s="6">
        <v>42947</v>
      </c>
      <c r="P82">
        <v>-3.3648034118232757E-2</v>
      </c>
      <c r="Q82">
        <v>4.3412492935313463E-2</v>
      </c>
      <c r="R82">
        <v>2.4162249279079777E-2</v>
      </c>
    </row>
    <row r="83" spans="1:18" x14ac:dyDescent="0.3">
      <c r="A83" s="6">
        <v>42569</v>
      </c>
      <c r="B83">
        <v>9.0498355199178562E-3</v>
      </c>
      <c r="C83">
        <v>4.3068857185822686E-2</v>
      </c>
      <c r="O83" s="6">
        <v>42954</v>
      </c>
      <c r="P83">
        <v>0</v>
      </c>
      <c r="Q83">
        <v>6.5146810211936723E-3</v>
      </c>
      <c r="R83">
        <v>1.3175421158564547E-2</v>
      </c>
    </row>
    <row r="84" spans="1:18" x14ac:dyDescent="0.3">
      <c r="A84" s="6">
        <v>42576</v>
      </c>
      <c r="B84">
        <v>-2.5086834429734875E-2</v>
      </c>
      <c r="C84">
        <v>5.2463569535740946E-2</v>
      </c>
      <c r="O84" s="6">
        <v>42961</v>
      </c>
      <c r="P84">
        <v>-5.7197486727869531E-3</v>
      </c>
      <c r="Q84">
        <v>-9.7880063661629317E-3</v>
      </c>
      <c r="R84">
        <v>-1.0526412986987504E-2</v>
      </c>
    </row>
    <row r="85" spans="1:18" x14ac:dyDescent="0.3">
      <c r="A85" s="6">
        <v>42583</v>
      </c>
      <c r="B85">
        <v>1.6036998909817104E-2</v>
      </c>
      <c r="C85">
        <v>-4.7790663836348439E-2</v>
      </c>
      <c r="O85" s="6">
        <v>42968</v>
      </c>
      <c r="P85">
        <v>1.1406967793376381E-2</v>
      </c>
      <c r="Q85">
        <v>-2.6579637804711898E-2</v>
      </c>
      <c r="R85">
        <v>-2.4097551579060416E-2</v>
      </c>
    </row>
    <row r="86" spans="1:18" x14ac:dyDescent="0.3">
      <c r="A86" s="6">
        <v>42590</v>
      </c>
      <c r="B86">
        <v>1.8018505502678212E-2</v>
      </c>
      <c r="C86">
        <v>1.1587615172387829E-2</v>
      </c>
      <c r="D86">
        <v>1.3658748931040044E-2</v>
      </c>
      <c r="O86" s="6">
        <v>42975</v>
      </c>
      <c r="P86">
        <v>2.0580707700020663E-2</v>
      </c>
      <c r="Q86">
        <v>-2.3851215822180024E-2</v>
      </c>
      <c r="R86">
        <v>1.3459153374004711E-2</v>
      </c>
    </row>
    <row r="87" spans="1:18" x14ac:dyDescent="0.3">
      <c r="A87" s="6">
        <v>42597</v>
      </c>
      <c r="B87">
        <v>-6.7189502487449808E-3</v>
      </c>
      <c r="C87">
        <v>4.2847591382629245E-2</v>
      </c>
      <c r="D87">
        <v>-1.1696039763191187E-2</v>
      </c>
      <c r="O87" s="6">
        <v>42982</v>
      </c>
      <c r="P87">
        <v>-2.0580707700020687E-2</v>
      </c>
      <c r="Q87">
        <v>5.0430853626891904E-2</v>
      </c>
      <c r="R87">
        <v>-2.1622464013165657E-2</v>
      </c>
    </row>
    <row r="88" spans="1:18" x14ac:dyDescent="0.3">
      <c r="A88" s="6">
        <v>42604</v>
      </c>
      <c r="B88">
        <v>2.8794901947944641E-2</v>
      </c>
      <c r="C88">
        <v>5.3718607008422015E-2</v>
      </c>
      <c r="D88">
        <v>-4.204823624349939E-2</v>
      </c>
      <c r="O88" s="6">
        <v>43003</v>
      </c>
      <c r="P88">
        <v>5.746643786825812E-2</v>
      </c>
      <c r="Q88">
        <v>1.6474837203505042E-2</v>
      </c>
      <c r="R88">
        <v>2.0666636808559125E-2</v>
      </c>
    </row>
    <row r="89" spans="1:18" x14ac:dyDescent="0.3">
      <c r="A89" s="6">
        <v>42611</v>
      </c>
      <c r="B89">
        <v>4.4831413296730328E-2</v>
      </c>
      <c r="C89">
        <v>-4.9313313540505603E-2</v>
      </c>
      <c r="D89">
        <v>-1.0277582758240408E-2</v>
      </c>
      <c r="O89" s="6">
        <v>43010</v>
      </c>
      <c r="P89">
        <v>2.4139103113356875E-2</v>
      </c>
      <c r="Q89">
        <v>-2.6491615446976341E-2</v>
      </c>
      <c r="R89">
        <v>-4.5558165358606907E-3</v>
      </c>
    </row>
    <row r="90" spans="1:18" x14ac:dyDescent="0.3">
      <c r="A90" s="6">
        <v>42618</v>
      </c>
      <c r="B90">
        <v>-2.1097828964635926E-2</v>
      </c>
      <c r="D90">
        <v>-6.2176366108704501E-3</v>
      </c>
      <c r="O90" s="6">
        <v>43017</v>
      </c>
      <c r="P90">
        <v>5.0977170716685798E-3</v>
      </c>
      <c r="Q90">
        <v>6.6889881507967101E-3</v>
      </c>
      <c r="R90">
        <v>1.3605652055778678E-2</v>
      </c>
    </row>
    <row r="91" spans="1:18" x14ac:dyDescent="0.3">
      <c r="A91" s="6">
        <v>42625</v>
      </c>
      <c r="B91">
        <v>-4.8044173832710493E-2</v>
      </c>
      <c r="D91">
        <v>-1.6771881613828213E-2</v>
      </c>
      <c r="O91" s="6">
        <v>43024</v>
      </c>
      <c r="P91">
        <v>3.1695730810131932E-2</v>
      </c>
      <c r="Q91">
        <v>-6.688988150796652E-3</v>
      </c>
      <c r="R91">
        <v>-4.8452383385946859E-2</v>
      </c>
    </row>
    <row r="92" spans="1:18" x14ac:dyDescent="0.3">
      <c r="A92" s="6">
        <v>42632</v>
      </c>
      <c r="C92">
        <v>4.2200354490376471E-2</v>
      </c>
      <c r="D92">
        <v>1.4690715410003592E-2</v>
      </c>
      <c r="O92" s="6">
        <v>43031</v>
      </c>
      <c r="P92">
        <v>-3.2894766503987574E-3</v>
      </c>
      <c r="Q92">
        <v>-1.6920877488337063E-2</v>
      </c>
      <c r="R92">
        <v>1.6413029641330051E-2</v>
      </c>
    </row>
    <row r="93" spans="1:18" x14ac:dyDescent="0.3">
      <c r="A93" s="6">
        <v>42639</v>
      </c>
      <c r="C93">
        <v>-5.740151582242687E-2</v>
      </c>
      <c r="D93">
        <v>-3.6059049815702522E-2</v>
      </c>
      <c r="O93" s="6">
        <v>43038</v>
      </c>
      <c r="P93">
        <v>3.5602465640942306E-2</v>
      </c>
      <c r="Q93">
        <v>3.4071583216141346E-3</v>
      </c>
      <c r="R93">
        <v>-7.0011954589834771E-3</v>
      </c>
    </row>
    <row r="94" spans="1:18" x14ac:dyDescent="0.3">
      <c r="A94" s="6">
        <v>42646</v>
      </c>
      <c r="B94">
        <v>-3.4305350967892482E-3</v>
      </c>
      <c r="C94">
        <v>2.1645866774692508E-2</v>
      </c>
      <c r="D94">
        <v>-2.6259714583555655E-2</v>
      </c>
      <c r="O94" s="6">
        <v>43066</v>
      </c>
      <c r="P94">
        <v>1.159913584335194E-2</v>
      </c>
      <c r="Q94">
        <v>-1.4285957247476541E-2</v>
      </c>
      <c r="R94">
        <v>-3.9590467271008532E-2</v>
      </c>
    </row>
    <row r="95" spans="1:18" x14ac:dyDescent="0.3">
      <c r="A95" s="6">
        <v>42653</v>
      </c>
      <c r="B95">
        <v>-3.4423441909727901E-3</v>
      </c>
      <c r="D95">
        <v>-4.0729611500188626E-2</v>
      </c>
      <c r="O95" s="6">
        <v>43073</v>
      </c>
      <c r="P95">
        <v>-1.1599135843351918E-2</v>
      </c>
      <c r="Q95">
        <v>2.4868066578013524E-2</v>
      </c>
      <c r="R95">
        <v>1.9212301778938723E-3</v>
      </c>
    </row>
    <row r="96" spans="1:18" x14ac:dyDescent="0.3">
      <c r="A96" s="6">
        <v>42660</v>
      </c>
      <c r="B96">
        <v>-1.388911216066715E-2</v>
      </c>
      <c r="C96">
        <v>2.7651531330510164E-2</v>
      </c>
      <c r="D96">
        <v>-2.3365548956211769E-2</v>
      </c>
      <c r="O96" s="6">
        <v>43080</v>
      </c>
      <c r="P96">
        <v>2.7939368689241434E-2</v>
      </c>
      <c r="Q96">
        <v>-1.4134510934904806E-2</v>
      </c>
      <c r="R96">
        <v>-1.9212301778939326E-3</v>
      </c>
    </row>
    <row r="97" spans="1:18" x14ac:dyDescent="0.3">
      <c r="A97" s="6">
        <v>42667</v>
      </c>
      <c r="B97">
        <v>-6.874315241960309E-2</v>
      </c>
      <c r="O97" s="6">
        <v>43087</v>
      </c>
      <c r="P97">
        <v>1.6077516727532843E-2</v>
      </c>
      <c r="Q97">
        <v>-1.0733555643108777E-2</v>
      </c>
      <c r="R97">
        <v>0</v>
      </c>
    </row>
    <row r="98" spans="1:18" x14ac:dyDescent="0.3">
      <c r="A98" s="6">
        <v>42674</v>
      </c>
      <c r="B98">
        <v>-2.6567027384721751E-2</v>
      </c>
      <c r="C98">
        <v>-3.2789822822990956E-2</v>
      </c>
      <c r="D98">
        <v>-3.0109801471370455E-2</v>
      </c>
      <c r="O98" s="6">
        <v>43094</v>
      </c>
      <c r="P98">
        <v>-8.0064478937412562E-3</v>
      </c>
      <c r="Q98">
        <v>-2.9199154692262124E-2</v>
      </c>
      <c r="R98">
        <v>1.9212301778938723E-3</v>
      </c>
    </row>
    <row r="99" spans="1:18" x14ac:dyDescent="0.3">
      <c r="A99" s="6">
        <v>42681</v>
      </c>
      <c r="B99">
        <v>1.3371736965889241E-2</v>
      </c>
      <c r="C99">
        <v>3.4803922194692097E-2</v>
      </c>
      <c r="D99">
        <v>4.0647306774156192E-2</v>
      </c>
      <c r="O99" s="6">
        <v>43101</v>
      </c>
      <c r="P99">
        <v>1.4365769802033681E-2</v>
      </c>
      <c r="Q99">
        <v>1.8349138668196398E-2</v>
      </c>
      <c r="R99">
        <v>-1.9212301778939326E-3</v>
      </c>
    </row>
    <row r="100" spans="1:18" x14ac:dyDescent="0.3">
      <c r="A100" s="6">
        <v>42688</v>
      </c>
      <c r="B100">
        <v>-2.1093783059799594E-2</v>
      </c>
      <c r="C100">
        <v>3.9452848411800447E-2</v>
      </c>
      <c r="D100">
        <v>4.7091607533850589E-2</v>
      </c>
      <c r="O100" s="6">
        <v>43115</v>
      </c>
      <c r="P100">
        <v>-3.1595602903684815E-3</v>
      </c>
      <c r="Q100">
        <v>7.2570692834835374E-2</v>
      </c>
      <c r="R100">
        <v>3.4843240826108427E-3</v>
      </c>
    </row>
    <row r="101" spans="1:18" x14ac:dyDescent="0.3">
      <c r="A101" s="6">
        <v>42695</v>
      </c>
      <c r="B101">
        <v>3.6159981414443876E-2</v>
      </c>
      <c r="C101">
        <v>-2.3484445233069379E-2</v>
      </c>
      <c r="D101">
        <v>2.7615167032973172E-2</v>
      </c>
      <c r="O101" s="6">
        <v>43122</v>
      </c>
      <c r="P101">
        <v>3.1595602903685179E-3</v>
      </c>
      <c r="Q101">
        <v>2.6317308317373358E-2</v>
      </c>
      <c r="R101">
        <v>3.4722257107490571E-3</v>
      </c>
    </row>
    <row r="102" spans="1:18" x14ac:dyDescent="0.3">
      <c r="A102" s="6">
        <v>42702</v>
      </c>
      <c r="B102">
        <v>-3.6159981414443793E-2</v>
      </c>
      <c r="C102">
        <v>-7.9523281904950345E-3</v>
      </c>
      <c r="D102">
        <v>1.160554612030789E-2</v>
      </c>
      <c r="O102" s="6">
        <v>43129</v>
      </c>
      <c r="P102">
        <v>-9.5087879690273006E-3</v>
      </c>
      <c r="Q102">
        <v>-2.9656209582887966E-2</v>
      </c>
      <c r="R102">
        <v>6.215266163904281E-2</v>
      </c>
    </row>
    <row r="103" spans="1:18" x14ac:dyDescent="0.3">
      <c r="A103" s="6">
        <v>42709</v>
      </c>
      <c r="B103">
        <v>4.1751794680221756E-2</v>
      </c>
      <c r="C103">
        <v>1.9940186068644495E-3</v>
      </c>
      <c r="D103">
        <v>1.7159620282826502E-2</v>
      </c>
      <c r="O103" s="6">
        <v>43143</v>
      </c>
      <c r="P103">
        <v>3.8652154434279114E-2</v>
      </c>
      <c r="Q103">
        <v>2.7876369528254868E-2</v>
      </c>
      <c r="R103">
        <v>3.3962155899814425E-2</v>
      </c>
    </row>
    <row r="104" spans="1:18" x14ac:dyDescent="0.3">
      <c r="A104" s="6">
        <v>42716</v>
      </c>
      <c r="B104">
        <v>2.9306126585499487E-2</v>
      </c>
      <c r="C104">
        <v>-8.0000426670761519E-3</v>
      </c>
      <c r="O104" s="6">
        <v>43150</v>
      </c>
      <c r="P104">
        <v>-6.339165443735654E-3</v>
      </c>
      <c r="Q104">
        <v>-6.8965790590603286E-3</v>
      </c>
      <c r="R104">
        <v>-7.0547029798900384E-3</v>
      </c>
    </row>
    <row r="105" spans="1:18" x14ac:dyDescent="0.3">
      <c r="A105" s="6">
        <v>42723</v>
      </c>
      <c r="B105">
        <v>-1.4545711002378751E-2</v>
      </c>
      <c r="C105">
        <v>-6.2131781107006276E-2</v>
      </c>
      <c r="D105">
        <v>1.3698844358161927E-2</v>
      </c>
      <c r="O105" s="6">
        <v>43157</v>
      </c>
      <c r="P105">
        <v>-1.5910902322418517E-3</v>
      </c>
      <c r="Q105">
        <v>-1.7452449951226166E-2</v>
      </c>
      <c r="R105">
        <v>-6.0182241804796512E-2</v>
      </c>
    </row>
    <row r="106" spans="1:18" x14ac:dyDescent="0.3">
      <c r="A106" s="6">
        <v>42730</v>
      </c>
      <c r="B106">
        <v>-2.0352228848898535E-2</v>
      </c>
      <c r="C106">
        <v>4.797583187687389E-2</v>
      </c>
      <c r="O106" s="6">
        <v>43164</v>
      </c>
      <c r="P106">
        <v>0</v>
      </c>
      <c r="Q106">
        <v>7.0175726586465398E-3</v>
      </c>
      <c r="R106">
        <v>-1.515180502060222E-2</v>
      </c>
    </row>
    <row r="107" spans="1:18" x14ac:dyDescent="0.3">
      <c r="A107" s="6">
        <v>42737</v>
      </c>
      <c r="C107">
        <v>-2.2658023892583989E-2</v>
      </c>
      <c r="D107">
        <v>-7.0154986667128869E-2</v>
      </c>
      <c r="O107" s="6">
        <v>43178</v>
      </c>
      <c r="P107">
        <v>-1.7513582492708357E-2</v>
      </c>
      <c r="Q107">
        <v>-3.4904049397686022E-3</v>
      </c>
      <c r="R107">
        <v>-1.5267472130788421E-2</v>
      </c>
    </row>
    <row r="108" spans="1:18" x14ac:dyDescent="0.3">
      <c r="A108" s="6">
        <v>42744</v>
      </c>
      <c r="C108">
        <v>-3.1748698314580187E-2</v>
      </c>
      <c r="D108">
        <v>-1.1696039763191298E-2</v>
      </c>
      <c r="O108" s="6">
        <v>43185</v>
      </c>
      <c r="P108">
        <v>-1.7683470567420034E-3</v>
      </c>
      <c r="Q108">
        <v>-7.0175726586465346E-3</v>
      </c>
      <c r="R108">
        <v>1.9212301778938723E-3</v>
      </c>
    </row>
    <row r="109" spans="1:18" x14ac:dyDescent="0.3">
      <c r="A109" s="6">
        <v>42751</v>
      </c>
      <c r="B109">
        <v>-4.9109704034748722E-2</v>
      </c>
      <c r="C109">
        <v>-2.1528533611012007E-3</v>
      </c>
      <c r="D109">
        <v>4.0351295523567449E-2</v>
      </c>
      <c r="O109" s="6">
        <v>43192</v>
      </c>
      <c r="P109">
        <v>-6.7729447440179488E-2</v>
      </c>
      <c r="Q109">
        <v>-1.0619568827460261E-2</v>
      </c>
      <c r="R109">
        <v>4.8698760668614338E-2</v>
      </c>
    </row>
    <row r="110" spans="1:18" x14ac:dyDescent="0.3">
      <c r="A110" s="6">
        <v>42758</v>
      </c>
      <c r="B110">
        <v>5.2299499402848844E-2</v>
      </c>
      <c r="C110">
        <v>2.1528533611010927E-3</v>
      </c>
      <c r="D110">
        <v>-2.1414094503816473E-2</v>
      </c>
      <c r="O110" s="6">
        <v>43199</v>
      </c>
      <c r="P110">
        <v>-5.4488185284069679E-2</v>
      </c>
      <c r="Q110">
        <v>-5.8624843347523596E-2</v>
      </c>
      <c r="R110">
        <v>-5.0619990846508221E-2</v>
      </c>
    </row>
    <row r="111" spans="1:18" x14ac:dyDescent="0.3">
      <c r="A111" s="6">
        <v>42765</v>
      </c>
      <c r="B111">
        <v>-7.9936476807455862E-3</v>
      </c>
      <c r="C111">
        <v>8.5653628589230004E-3</v>
      </c>
      <c r="D111">
        <v>-4.3384015985982417E-3</v>
      </c>
      <c r="O111" s="6">
        <v>43213</v>
      </c>
      <c r="P111">
        <v>5.9113472630571645E-3</v>
      </c>
      <c r="Q111">
        <v>2.9964788701936387E-2</v>
      </c>
      <c r="R111">
        <v>-1.7528488274143605E-3</v>
      </c>
    </row>
    <row r="112" spans="1:18" x14ac:dyDescent="0.3">
      <c r="A112" s="6">
        <v>42772</v>
      </c>
      <c r="B112">
        <v>-2.7666532718138712E-2</v>
      </c>
      <c r="C112">
        <v>-3.4710642963245428E-2</v>
      </c>
      <c r="D112">
        <v>-2.049852154834093E-2</v>
      </c>
      <c r="O112" s="6">
        <v>43220</v>
      </c>
      <c r="P112">
        <v>5.8766084889849707E-3</v>
      </c>
      <c r="Q112">
        <v>1.4652276786870415E-2</v>
      </c>
      <c r="R112">
        <v>0</v>
      </c>
    </row>
    <row r="113" spans="1:18" x14ac:dyDescent="0.3">
      <c r="A113" s="6">
        <v>42779</v>
      </c>
      <c r="B113">
        <v>1.1484949866897031E-2</v>
      </c>
      <c r="C113">
        <v>-3.5958930387443938E-2</v>
      </c>
      <c r="D113">
        <v>1.9048194970694411E-2</v>
      </c>
      <c r="O113" s="6">
        <v>43227</v>
      </c>
      <c r="P113">
        <v>-2.1718523954642986E-2</v>
      </c>
      <c r="Q113">
        <v>0</v>
      </c>
      <c r="R113">
        <v>1.5666116744399456E-2</v>
      </c>
    </row>
    <row r="114" spans="1:18" x14ac:dyDescent="0.3">
      <c r="A114" s="6">
        <v>42786</v>
      </c>
      <c r="B114">
        <v>-1.3136477905369964E-2</v>
      </c>
      <c r="C114">
        <v>-1.6147986407982103E-2</v>
      </c>
      <c r="D114">
        <v>-3.9975715076650431E-2</v>
      </c>
      <c r="O114" s="6">
        <v>43234</v>
      </c>
      <c r="P114">
        <v>-1.8127384592556715E-2</v>
      </c>
      <c r="Q114">
        <v>-1.0969031370573933E-2</v>
      </c>
      <c r="R114">
        <v>-1.3913267916985115E-2</v>
      </c>
    </row>
    <row r="115" spans="1:18" x14ac:dyDescent="0.3">
      <c r="A115" s="6">
        <v>42793</v>
      </c>
      <c r="B115">
        <v>-1.3311344638239421E-2</v>
      </c>
      <c r="C115">
        <v>-4.5191994191373423E-2</v>
      </c>
      <c r="D115">
        <v>-1.8293193047325487E-2</v>
      </c>
      <c r="O115" s="6">
        <v>43241</v>
      </c>
      <c r="P115">
        <v>-5.0010420574661422E-2</v>
      </c>
      <c r="Q115">
        <v>-3.6832454162965163E-3</v>
      </c>
      <c r="R115">
        <v>-2.3030247274699229E-2</v>
      </c>
    </row>
    <row r="116" spans="1:18" x14ac:dyDescent="0.3">
      <c r="A116" s="6">
        <v>42800</v>
      </c>
      <c r="B116">
        <v>1.3311344638239287E-2</v>
      </c>
      <c r="C116">
        <v>-3.9707449595112805E-2</v>
      </c>
      <c r="D116">
        <v>-3.7621991789584176E-2</v>
      </c>
      <c r="O116" s="6">
        <v>43248</v>
      </c>
      <c r="P116">
        <v>-1.2903404835907841E-2</v>
      </c>
      <c r="Q116">
        <v>-3.6968618813260916E-3</v>
      </c>
      <c r="R116">
        <v>-1.6260520871780291E-2</v>
      </c>
    </row>
    <row r="117" spans="1:18" x14ac:dyDescent="0.3">
      <c r="A117" s="6">
        <v>42807</v>
      </c>
      <c r="B117">
        <v>1.6515280384729392E-3</v>
      </c>
      <c r="C117">
        <v>-1.2739025777429826E-2</v>
      </c>
      <c r="D117">
        <v>1.5961695328221347E-3</v>
      </c>
      <c r="O117" s="6">
        <v>43255</v>
      </c>
      <c r="P117">
        <v>2.5642430613337652E-2</v>
      </c>
      <c r="Q117">
        <v>-1.1173300598125302E-2</v>
      </c>
      <c r="R117">
        <v>-1.8382870600533535E-2</v>
      </c>
    </row>
    <row r="118" spans="1:18" x14ac:dyDescent="0.3">
      <c r="A118" s="6">
        <v>42814</v>
      </c>
      <c r="B118">
        <v>-2.6757449169549304E-2</v>
      </c>
      <c r="C118">
        <v>-7.7220460939102778E-3</v>
      </c>
      <c r="D118">
        <v>-4.0689095324099679E-2</v>
      </c>
      <c r="O118" s="6">
        <v>43262</v>
      </c>
      <c r="P118">
        <v>4.3350440873613817E-2</v>
      </c>
      <c r="Q118">
        <v>-3.7523496185503527E-3</v>
      </c>
      <c r="R118">
        <v>-3.5886759333524178E-2</v>
      </c>
    </row>
    <row r="119" spans="1:18" x14ac:dyDescent="0.3">
      <c r="A119" s="6">
        <v>42821</v>
      </c>
      <c r="B119">
        <v>-1.8820059326769931E-2</v>
      </c>
      <c r="C119">
        <v>-5.0341754860850817E-2</v>
      </c>
      <c r="O119" s="6">
        <v>43269</v>
      </c>
      <c r="P119">
        <v>6.8319243977477226E-2</v>
      </c>
      <c r="Q119">
        <v>0</v>
      </c>
      <c r="R119">
        <v>0</v>
      </c>
    </row>
    <row r="120" spans="1:18" x14ac:dyDescent="0.3">
      <c r="A120" s="6">
        <v>42828</v>
      </c>
      <c r="B120">
        <v>1.5424470325631731E-2</v>
      </c>
      <c r="C120">
        <v>-8.1855845864395177E-3</v>
      </c>
      <c r="D120">
        <v>-1.5372793188864781E-3</v>
      </c>
      <c r="O120" s="6">
        <v>43283</v>
      </c>
      <c r="P120">
        <v>-3.3434776086237343E-2</v>
      </c>
      <c r="Q120">
        <v>-3.4605529177475607E-2</v>
      </c>
      <c r="R120">
        <v>-1.888574687868025E-3</v>
      </c>
    </row>
    <row r="121" spans="1:18" x14ac:dyDescent="0.3">
      <c r="A121" s="6">
        <v>42835</v>
      </c>
      <c r="B121">
        <v>-1.7021280705304183E-3</v>
      </c>
      <c r="D121">
        <v>-1.5504186535965199E-2</v>
      </c>
      <c r="O121" s="6">
        <v>43290</v>
      </c>
      <c r="P121">
        <v>2.5667746748577813E-2</v>
      </c>
      <c r="Q121">
        <v>7.0175726586465398E-3</v>
      </c>
      <c r="R121">
        <v>-1.1406967793376478E-2</v>
      </c>
    </row>
    <row r="122" spans="1:18" x14ac:dyDescent="0.3">
      <c r="A122" s="6">
        <v>42842</v>
      </c>
      <c r="B122">
        <v>-2.4139103113356902E-2</v>
      </c>
      <c r="D122">
        <v>-2.6921657566264443E-2</v>
      </c>
      <c r="O122" s="6">
        <v>43297</v>
      </c>
      <c r="P122">
        <v>-1.7699577099400975E-2</v>
      </c>
      <c r="Q122">
        <v>4.4451762570834011E-2</v>
      </c>
      <c r="R122">
        <v>-5.752652489449922E-3</v>
      </c>
    </row>
    <row r="123" spans="1:18" x14ac:dyDescent="0.3">
      <c r="A123" s="6">
        <v>42849</v>
      </c>
      <c r="B123">
        <v>3.4843240826108427E-3</v>
      </c>
      <c r="C123">
        <v>2.8170876966696439E-2</v>
      </c>
      <c r="D123">
        <v>-1.1299555253933505E-2</v>
      </c>
      <c r="O123" s="6">
        <v>43304</v>
      </c>
      <c r="P123">
        <v>-9.970172319849915E-3</v>
      </c>
      <c r="Q123">
        <v>-2.3689771122404776E-2</v>
      </c>
      <c r="R123">
        <v>0</v>
      </c>
    </row>
    <row r="124" spans="1:18" x14ac:dyDescent="0.3">
      <c r="A124" s="6">
        <v>42856</v>
      </c>
      <c r="B124">
        <v>-3.720535405006662E-2</v>
      </c>
      <c r="C124">
        <v>-4.9832373747875643E-2</v>
      </c>
      <c r="D124">
        <v>3.2414939241710229E-3</v>
      </c>
      <c r="O124" s="6">
        <v>43311</v>
      </c>
      <c r="P124">
        <v>3.1560804912217508E-2</v>
      </c>
      <c r="Q124">
        <v>-2.0761991448429128E-2</v>
      </c>
      <c r="R124">
        <v>2.2814677766171482E-2</v>
      </c>
    </row>
    <row r="125" spans="1:18" x14ac:dyDescent="0.3">
      <c r="A125" s="6">
        <v>42863</v>
      </c>
      <c r="B125">
        <v>-1.2715884325302561E-2</v>
      </c>
      <c r="C125">
        <v>-7.3260400920728977E-3</v>
      </c>
      <c r="D125">
        <v>-1.3029500290333684E-2</v>
      </c>
      <c r="O125" s="6">
        <v>43318</v>
      </c>
      <c r="P125">
        <v>-3.1560804912217445E-2</v>
      </c>
      <c r="Q125">
        <v>-3.9220713153281267E-2</v>
      </c>
      <c r="R125">
        <v>-2.2814677766171399E-2</v>
      </c>
    </row>
    <row r="126" spans="1:18" x14ac:dyDescent="0.3">
      <c r="A126" s="6">
        <v>42870</v>
      </c>
      <c r="B126">
        <v>-3.9147589684271344E-2</v>
      </c>
      <c r="C126">
        <v>1.8215439891341119E-2</v>
      </c>
      <c r="D126">
        <v>0</v>
      </c>
      <c r="O126" s="6">
        <v>43325</v>
      </c>
      <c r="P126">
        <v>9.9701723198498508E-3</v>
      </c>
      <c r="Q126">
        <v>-7.2993024816116079E-3</v>
      </c>
      <c r="R126">
        <v>4.8790164169432049E-2</v>
      </c>
    </row>
    <row r="127" spans="1:18" x14ac:dyDescent="0.3">
      <c r="A127" s="6">
        <v>42877</v>
      </c>
      <c r="B127">
        <v>-2.5025367566940373E-2</v>
      </c>
      <c r="C127">
        <v>-4.8068403041022334E-2</v>
      </c>
      <c r="D127">
        <v>3.2733253449691085E-3</v>
      </c>
      <c r="O127" s="6">
        <v>43332</v>
      </c>
      <c r="P127">
        <v>-3.0213778596496595E-2</v>
      </c>
      <c r="Q127">
        <v>-3.6697288889622902E-3</v>
      </c>
      <c r="R127">
        <v>7.2993024816115351E-3</v>
      </c>
    </row>
    <row r="128" spans="1:18" x14ac:dyDescent="0.3">
      <c r="A128" s="6">
        <v>42884</v>
      </c>
      <c r="C128">
        <v>0</v>
      </c>
      <c r="D128">
        <v>-1.9802627296179643E-2</v>
      </c>
      <c r="O128" s="6">
        <v>43346</v>
      </c>
      <c r="P128">
        <v>-1.4909754366287038E-2</v>
      </c>
      <c r="Q128">
        <v>3.6429912785010087E-3</v>
      </c>
      <c r="R128">
        <v>-6.3291350516476242E-3</v>
      </c>
    </row>
    <row r="129" spans="1:18" x14ac:dyDescent="0.3">
      <c r="A129" s="6">
        <v>42891</v>
      </c>
      <c r="B129">
        <v>-9.1158334080094928E-3</v>
      </c>
      <c r="C129">
        <v>-1.5267472130788421E-2</v>
      </c>
      <c r="D129">
        <v>-6.688988150796652E-3</v>
      </c>
      <c r="O129" s="6">
        <v>43360</v>
      </c>
      <c r="P129">
        <v>5.9873401047414322E-2</v>
      </c>
      <c r="Q129">
        <v>1.8018505502678212E-2</v>
      </c>
      <c r="R129">
        <v>-2.7973852042406065E-2</v>
      </c>
    </row>
    <row r="130" spans="1:18" x14ac:dyDescent="0.3">
      <c r="A130" s="6">
        <v>42898</v>
      </c>
      <c r="B130">
        <v>7.2993024816115351E-3</v>
      </c>
      <c r="C130">
        <v>-1.5504186535965312E-2</v>
      </c>
      <c r="D130">
        <v>-2.0339684237122787E-2</v>
      </c>
      <c r="O130" s="6">
        <v>43367</v>
      </c>
      <c r="P130">
        <v>2.1804629966852705E-2</v>
      </c>
      <c r="Q130">
        <v>-1.4388737452099669E-2</v>
      </c>
      <c r="R130">
        <v>-4.348511193973878E-2</v>
      </c>
    </row>
    <row r="131" spans="1:18" x14ac:dyDescent="0.3">
      <c r="A131" s="6">
        <v>42905</v>
      </c>
      <c r="B131">
        <v>6.5106541601579943E-2</v>
      </c>
      <c r="C131">
        <v>3.8986404156573229E-3</v>
      </c>
      <c r="D131">
        <v>3.4188067487854611E-3</v>
      </c>
      <c r="O131" s="6">
        <v>43374</v>
      </c>
      <c r="P131">
        <v>-2.7834798993443988E-2</v>
      </c>
      <c r="Q131">
        <v>0</v>
      </c>
      <c r="R131">
        <v>2.1978906718775167E-2</v>
      </c>
    </row>
    <row r="132" spans="1:18" x14ac:dyDescent="0.3">
      <c r="A132" s="6">
        <v>42912</v>
      </c>
      <c r="B132">
        <v>0</v>
      </c>
      <c r="C132">
        <v>-2.7615167032973266E-2</v>
      </c>
      <c r="O132" s="6">
        <v>43381</v>
      </c>
      <c r="P132">
        <v>-5.384323202082316E-2</v>
      </c>
      <c r="Q132">
        <v>-1.0929070532190206E-2</v>
      </c>
      <c r="R132">
        <v>-3.3152207316900391E-2</v>
      </c>
    </row>
    <row r="133" spans="1:18" x14ac:dyDescent="0.3">
      <c r="A133" s="6">
        <v>42919</v>
      </c>
      <c r="B133">
        <v>-6.5106541601579901E-2</v>
      </c>
      <c r="D133">
        <v>-5.2129065434946678E-2</v>
      </c>
      <c r="O133" s="6">
        <v>43388</v>
      </c>
      <c r="P133">
        <v>-1.9334651707455724E-2</v>
      </c>
      <c r="Q133">
        <v>-1.1049836186584935E-2</v>
      </c>
      <c r="R133">
        <v>1.1173300598125255E-2</v>
      </c>
    </row>
    <row r="134" spans="1:18" x14ac:dyDescent="0.3">
      <c r="A134" s="6">
        <v>42926</v>
      </c>
      <c r="B134">
        <v>-1.0969031370573933E-2</v>
      </c>
      <c r="D134">
        <v>4.2559614418795903E-2</v>
      </c>
      <c r="O134" s="6">
        <v>43395</v>
      </c>
      <c r="P134">
        <v>-1.9715863164417317E-2</v>
      </c>
      <c r="Q134">
        <v>0</v>
      </c>
      <c r="R134">
        <v>-1.1173300598125302E-2</v>
      </c>
    </row>
    <row r="135" spans="1:18" x14ac:dyDescent="0.3">
      <c r="A135" s="6">
        <v>42933</v>
      </c>
      <c r="B135">
        <v>4.3172171865208782E-2</v>
      </c>
      <c r="C135">
        <v>-3.3336420267591718E-2</v>
      </c>
      <c r="D135">
        <v>4.08219945202552E-2</v>
      </c>
      <c r="O135" s="6">
        <v>43402</v>
      </c>
      <c r="P135">
        <v>-1.1123585218662316E-2</v>
      </c>
      <c r="Q135">
        <v>-7.4349784875180902E-3</v>
      </c>
      <c r="R135">
        <v>3.7383221106071581E-3</v>
      </c>
    </row>
    <row r="136" spans="1:18" x14ac:dyDescent="0.3">
      <c r="A136" s="6">
        <v>42940</v>
      </c>
      <c r="B136">
        <v>-4.3172171865208782E-2</v>
      </c>
      <c r="C136">
        <v>-6.8027473227525231E-3</v>
      </c>
      <c r="O136" s="6">
        <v>43409</v>
      </c>
      <c r="P136">
        <v>-1.5783867701262E-2</v>
      </c>
      <c r="Q136">
        <v>7.4349784875179905E-3</v>
      </c>
      <c r="R136">
        <v>-1.1257154524634447E-2</v>
      </c>
    </row>
    <row r="137" spans="1:18" x14ac:dyDescent="0.3">
      <c r="A137" s="6">
        <v>42947</v>
      </c>
      <c r="B137">
        <v>-3.3648034118232757E-2</v>
      </c>
      <c r="C137">
        <v>4.3412492935313463E-2</v>
      </c>
      <c r="D137">
        <v>2.4162249279079777E-2</v>
      </c>
      <c r="O137" s="6">
        <v>43416</v>
      </c>
      <c r="P137">
        <v>-1.8349138668196541E-2</v>
      </c>
      <c r="Q137">
        <v>1.8349138668196398E-2</v>
      </c>
      <c r="R137">
        <v>0</v>
      </c>
    </row>
    <row r="138" spans="1:18" x14ac:dyDescent="0.3">
      <c r="A138" s="6">
        <v>42954</v>
      </c>
      <c r="B138">
        <v>0</v>
      </c>
      <c r="C138">
        <v>6.5146810211936723E-3</v>
      </c>
      <c r="D138">
        <v>1.3175421158564547E-2</v>
      </c>
      <c r="O138" s="6">
        <v>43423</v>
      </c>
      <c r="P138">
        <v>-6.9489026297427356E-2</v>
      </c>
      <c r="Q138">
        <v>-7.2993024816116079E-3</v>
      </c>
      <c r="R138">
        <v>-1.5209418663528795E-2</v>
      </c>
    </row>
    <row r="139" spans="1:18" x14ac:dyDescent="0.3">
      <c r="A139" s="6">
        <v>42961</v>
      </c>
      <c r="B139">
        <v>-5.7197486727869531E-3</v>
      </c>
      <c r="C139">
        <v>-9.7880063661629317E-3</v>
      </c>
      <c r="D139">
        <v>-1.0526412986987504E-2</v>
      </c>
      <c r="O139" s="6">
        <v>43430</v>
      </c>
      <c r="P139">
        <v>7.4165976550496192E-3</v>
      </c>
      <c r="Q139">
        <v>1.8298266770761572E-3</v>
      </c>
      <c r="R139">
        <v>-3.1130918595173099E-2</v>
      </c>
    </row>
    <row r="140" spans="1:18" x14ac:dyDescent="0.3">
      <c r="A140" s="6">
        <v>42968</v>
      </c>
      <c r="B140">
        <v>1.1406967793376381E-2</v>
      </c>
      <c r="C140">
        <v>-2.6579637804711898E-2</v>
      </c>
      <c r="D140">
        <v>-2.4097551579060416E-2</v>
      </c>
      <c r="O140" s="6">
        <v>43437</v>
      </c>
      <c r="P140">
        <v>2.5533302005164845E-2</v>
      </c>
      <c r="Q140">
        <v>0</v>
      </c>
      <c r="R140">
        <v>7.8740564309058656E-3</v>
      </c>
    </row>
    <row r="141" spans="1:18" x14ac:dyDescent="0.3">
      <c r="A141" s="6">
        <v>42975</v>
      </c>
      <c r="B141">
        <v>2.0580707700020663E-2</v>
      </c>
      <c r="C141">
        <v>-2.3851215822180024E-2</v>
      </c>
      <c r="D141">
        <v>1.3459153374004711E-2</v>
      </c>
      <c r="O141" s="6">
        <v>43444</v>
      </c>
      <c r="P141">
        <v>-2.0619287202735703E-2</v>
      </c>
      <c r="Q141">
        <v>3.6496390875495523E-3</v>
      </c>
      <c r="R141">
        <v>-1.1834457647002909E-2</v>
      </c>
    </row>
    <row r="142" spans="1:18" x14ac:dyDescent="0.3">
      <c r="A142" s="6">
        <v>42982</v>
      </c>
      <c r="B142">
        <v>-2.0580707700020687E-2</v>
      </c>
      <c r="C142">
        <v>5.0430853626891904E-2</v>
      </c>
      <c r="D142">
        <v>-2.1622464013165657E-2</v>
      </c>
      <c r="O142" s="6">
        <v>43451</v>
      </c>
      <c r="P142">
        <v>5.7158413839948623E-2</v>
      </c>
      <c r="Q142">
        <v>-9.1491946535879765E-3</v>
      </c>
      <c r="R142">
        <v>3.9604012160969143E-3</v>
      </c>
    </row>
    <row r="143" spans="1:18" x14ac:dyDescent="0.3">
      <c r="A143" s="6">
        <v>42989</v>
      </c>
      <c r="B143">
        <v>-2.6821531194563267E-2</v>
      </c>
      <c r="C143">
        <v>2.2691411202070886E-2</v>
      </c>
      <c r="O143" s="6">
        <v>43458</v>
      </c>
      <c r="P143">
        <v>-5.7158413839948637E-2</v>
      </c>
      <c r="Q143">
        <v>3.6697288889624017E-3</v>
      </c>
      <c r="R143">
        <v>1.1787955752042173E-2</v>
      </c>
    </row>
    <row r="144" spans="1:18" x14ac:dyDescent="0.3">
      <c r="A144" s="6">
        <v>42996</v>
      </c>
      <c r="B144">
        <v>4.9252378182745436E-2</v>
      </c>
      <c r="C144">
        <v>-3.5892923060606728E-2</v>
      </c>
      <c r="O144" s="6">
        <v>43465</v>
      </c>
      <c r="P144">
        <v>5.1354567020148394E-2</v>
      </c>
      <c r="Q144">
        <v>1.8298266770761572E-3</v>
      </c>
      <c r="R144">
        <v>7.7821404420547287E-3</v>
      </c>
    </row>
    <row r="145" spans="1:18" x14ac:dyDescent="0.3">
      <c r="A145" s="6">
        <v>43003</v>
      </c>
      <c r="B145">
        <v>5.746643786825812E-2</v>
      </c>
      <c r="C145">
        <v>1.6474837203505042E-2</v>
      </c>
      <c r="D145">
        <v>2.0666636808559125E-2</v>
      </c>
      <c r="O145" s="6">
        <v>43472</v>
      </c>
      <c r="P145">
        <v>-2.5944851494780024E-2</v>
      </c>
      <c r="Q145">
        <v>1.9910159959329873E-2</v>
      </c>
      <c r="R145">
        <v>-1.5625317903080756E-2</v>
      </c>
    </row>
    <row r="146" spans="1:18" x14ac:dyDescent="0.3">
      <c r="A146" s="6">
        <v>43010</v>
      </c>
      <c r="B146">
        <v>2.4139103113356875E-2</v>
      </c>
      <c r="C146">
        <v>-2.6491615446976341E-2</v>
      </c>
      <c r="D146">
        <v>-4.5558165358606907E-3</v>
      </c>
      <c r="O146" s="6">
        <v>43479</v>
      </c>
      <c r="P146">
        <v>1.541227899488678E-2</v>
      </c>
      <c r="Q146">
        <v>4.5542020446916007E-2</v>
      </c>
      <c r="R146">
        <v>-3.6076056473809646E-2</v>
      </c>
    </row>
    <row r="147" spans="1:18" x14ac:dyDescent="0.3">
      <c r="A147" s="6">
        <v>43017</v>
      </c>
      <c r="B147">
        <v>5.0977170716685798E-3</v>
      </c>
      <c r="C147">
        <v>6.6889881507967101E-3</v>
      </c>
      <c r="D147">
        <v>1.3605652055778678E-2</v>
      </c>
      <c r="O147" s="6">
        <v>43486</v>
      </c>
      <c r="P147">
        <v>-1.1834457647002796E-2</v>
      </c>
      <c r="Q147">
        <v>2.7028672387919419E-2</v>
      </c>
      <c r="R147">
        <v>0</v>
      </c>
    </row>
    <row r="148" spans="1:18" x14ac:dyDescent="0.3">
      <c r="A148" s="6">
        <v>43024</v>
      </c>
      <c r="B148">
        <v>3.1695730810131932E-2</v>
      </c>
      <c r="C148">
        <v>-6.688988150796652E-3</v>
      </c>
      <c r="D148">
        <v>-4.8452383385946859E-2</v>
      </c>
      <c r="O148" s="6">
        <v>43493</v>
      </c>
      <c r="P148">
        <v>-1.077209698191107E-2</v>
      </c>
      <c r="Q148">
        <v>-1.8503471564559754E-2</v>
      </c>
      <c r="R148">
        <v>-8.196767204178515E-3</v>
      </c>
    </row>
    <row r="149" spans="1:18" x14ac:dyDescent="0.3">
      <c r="A149" s="6">
        <v>43031</v>
      </c>
      <c r="B149">
        <v>-3.2894766503987574E-3</v>
      </c>
      <c r="C149">
        <v>-1.6920877488337063E-2</v>
      </c>
      <c r="D149">
        <v>1.6413029641330051E-2</v>
      </c>
      <c r="O149" s="6">
        <v>43500</v>
      </c>
      <c r="P149">
        <v>-8.4592649459764632E-3</v>
      </c>
      <c r="Q149">
        <v>-1.71237060785914E-2</v>
      </c>
      <c r="R149">
        <v>1.2270092591814401E-2</v>
      </c>
    </row>
    <row r="150" spans="1:18" x14ac:dyDescent="0.3">
      <c r="A150" s="6">
        <v>43038</v>
      </c>
      <c r="B150">
        <v>3.5602465640942306E-2</v>
      </c>
      <c r="C150">
        <v>3.4071583216141346E-3</v>
      </c>
      <c r="D150">
        <v>-7.0011954589834771E-3</v>
      </c>
      <c r="O150" s="6">
        <v>43507</v>
      </c>
      <c r="P150">
        <v>-1.4670189747793742E-2</v>
      </c>
      <c r="Q150">
        <v>2.5576841789649776E-2</v>
      </c>
      <c r="R150">
        <v>-8.1633106391609811E-3</v>
      </c>
    </row>
    <row r="151" spans="1:18" x14ac:dyDescent="0.3">
      <c r="A151" s="6">
        <v>43045</v>
      </c>
      <c r="B151">
        <v>1.7336919653276942E-2</v>
      </c>
      <c r="C151">
        <v>-1.0256500167188997E-2</v>
      </c>
      <c r="O151" s="6">
        <v>43514</v>
      </c>
      <c r="P151">
        <v>-8.6580627431145415E-3</v>
      </c>
      <c r="Q151">
        <v>-5.063301956546762E-3</v>
      </c>
      <c r="R151">
        <v>-2.4897551621727087E-2</v>
      </c>
    </row>
    <row r="152" spans="1:18" x14ac:dyDescent="0.3">
      <c r="A152" s="6">
        <v>43052</v>
      </c>
      <c r="C152">
        <v>-2.4349029010286613E-2</v>
      </c>
      <c r="D152">
        <v>-2.2798914964805902E-2</v>
      </c>
      <c r="O152" s="6">
        <v>43521</v>
      </c>
      <c r="P152">
        <v>-6.2305497506360864E-3</v>
      </c>
      <c r="Q152">
        <v>6.7453881395316551E-3</v>
      </c>
      <c r="R152">
        <v>0</v>
      </c>
    </row>
    <row r="153" spans="1:18" x14ac:dyDescent="0.3">
      <c r="A153" s="6">
        <v>43059</v>
      </c>
      <c r="B153">
        <v>1.8503471564559726E-2</v>
      </c>
      <c r="C153">
        <v>-7.067167223092443E-3</v>
      </c>
      <c r="O153" s="6">
        <v>43528</v>
      </c>
      <c r="P153">
        <v>-2.275698712261618E-2</v>
      </c>
      <c r="Q153">
        <v>3.1433522601512595E-2</v>
      </c>
      <c r="R153">
        <v>0</v>
      </c>
    </row>
    <row r="154" spans="1:18" x14ac:dyDescent="0.3">
      <c r="A154" s="6">
        <v>43066</v>
      </c>
      <c r="B154">
        <v>1.159913584335194E-2</v>
      </c>
      <c r="C154">
        <v>-1.4285957247476541E-2</v>
      </c>
      <c r="D154">
        <v>-3.9590467271008532E-2</v>
      </c>
      <c r="O154" s="6">
        <v>43535</v>
      </c>
      <c r="P154">
        <v>-5.6556819597109308E-2</v>
      </c>
      <c r="Q154">
        <v>5.6977434742540356E-2</v>
      </c>
      <c r="R154">
        <v>0</v>
      </c>
    </row>
    <row r="155" spans="1:18" x14ac:dyDescent="0.3">
      <c r="A155" s="6">
        <v>43073</v>
      </c>
      <c r="B155">
        <v>-1.1599135843351918E-2</v>
      </c>
      <c r="C155">
        <v>2.4868066578013524E-2</v>
      </c>
      <c r="D155">
        <v>1.9212301778938723E-3</v>
      </c>
      <c r="O155" s="6">
        <v>43542</v>
      </c>
      <c r="P155">
        <v>-1.2253386805765001E-2</v>
      </c>
      <c r="Q155">
        <v>6.2613592727986681E-2</v>
      </c>
      <c r="R155">
        <v>0</v>
      </c>
    </row>
    <row r="156" spans="1:18" x14ac:dyDescent="0.3">
      <c r="A156" s="6">
        <v>43080</v>
      </c>
      <c r="B156">
        <v>2.7939368689241434E-2</v>
      </c>
      <c r="C156">
        <v>-1.4134510934904806E-2</v>
      </c>
      <c r="D156">
        <v>-1.9212301778939326E-3</v>
      </c>
      <c r="O156" s="6">
        <v>43549</v>
      </c>
      <c r="P156">
        <v>-1.2405396857487741E-2</v>
      </c>
      <c r="Q156">
        <v>-1.0167117355444313E-2</v>
      </c>
      <c r="R156">
        <v>2.0790769669073689E-2</v>
      </c>
    </row>
    <row r="157" spans="1:18" x14ac:dyDescent="0.3">
      <c r="A157" s="6">
        <v>43087</v>
      </c>
      <c r="B157">
        <v>1.6077516727532843E-2</v>
      </c>
      <c r="C157">
        <v>-1.0733555643108777E-2</v>
      </c>
      <c r="D157">
        <v>0</v>
      </c>
      <c r="O157" s="6">
        <v>43556</v>
      </c>
      <c r="P157">
        <v>1.1034594723709068E-2</v>
      </c>
      <c r="Q157">
        <v>2.0231903971585117E-2</v>
      </c>
      <c r="R157">
        <v>4.1067819526535024E-3</v>
      </c>
    </row>
    <row r="158" spans="1:18" x14ac:dyDescent="0.3">
      <c r="A158" s="6">
        <v>43094</v>
      </c>
      <c r="B158">
        <v>-8.0064478937412562E-3</v>
      </c>
      <c r="C158">
        <v>-2.9199154692262124E-2</v>
      </c>
      <c r="D158">
        <v>1.9212301778938723E-3</v>
      </c>
      <c r="O158" s="6">
        <v>43563</v>
      </c>
      <c r="P158">
        <v>-1.3726838119721356E-3</v>
      </c>
      <c r="Q158">
        <v>1.8427169178165587E-2</v>
      </c>
      <c r="R158">
        <v>-1.2371291802546942E-2</v>
      </c>
    </row>
    <row r="159" spans="1:18" x14ac:dyDescent="0.3">
      <c r="A159" s="6">
        <v>43101</v>
      </c>
      <c r="B159">
        <v>1.4365769802033681E-2</v>
      </c>
      <c r="C159">
        <v>1.8349138668196398E-2</v>
      </c>
      <c r="D159">
        <v>-1.9212301778939326E-3</v>
      </c>
      <c r="O159" s="6">
        <v>43577</v>
      </c>
      <c r="P159">
        <v>-2.0086758566737344E-2</v>
      </c>
      <c r="Q159">
        <v>-5.8118354840375287E-2</v>
      </c>
      <c r="R159">
        <v>0</v>
      </c>
    </row>
    <row r="160" spans="1:18" x14ac:dyDescent="0.3">
      <c r="A160" s="6">
        <v>43108</v>
      </c>
      <c r="B160">
        <v>4.7430918960128529E-3</v>
      </c>
      <c r="C160">
        <v>1.4440684154794428E-2</v>
      </c>
      <c r="O160" s="6">
        <v>43584</v>
      </c>
      <c r="P160">
        <v>0</v>
      </c>
      <c r="Q160">
        <v>8.02063604028109E-2</v>
      </c>
      <c r="R160">
        <v>2.4794658613216274E-2</v>
      </c>
    </row>
    <row r="161" spans="1:18" x14ac:dyDescent="0.3">
      <c r="A161" s="6">
        <v>43115</v>
      </c>
      <c r="B161">
        <v>-3.1595602903684815E-3</v>
      </c>
      <c r="C161">
        <v>7.2570692834835374E-2</v>
      </c>
      <c r="D161">
        <v>3.4843240826108427E-3</v>
      </c>
      <c r="O161" s="6">
        <v>43591</v>
      </c>
      <c r="P161">
        <v>-5.8139698654198447E-3</v>
      </c>
      <c r="Q161">
        <v>-6.48985925010582E-2</v>
      </c>
      <c r="R161">
        <v>-2.8987536873252187E-2</v>
      </c>
    </row>
    <row r="162" spans="1:18" x14ac:dyDescent="0.3">
      <c r="A162" s="6">
        <v>43122</v>
      </c>
      <c r="B162">
        <v>3.1595602903685179E-3</v>
      </c>
      <c r="C162">
        <v>2.6317308317373358E-2</v>
      </c>
      <c r="D162">
        <v>3.4722257107490571E-3</v>
      </c>
      <c r="O162" s="6">
        <v>43605</v>
      </c>
      <c r="P162">
        <v>4.993236874820893E-2</v>
      </c>
      <c r="Q162">
        <v>7.0748594420284808E-3</v>
      </c>
      <c r="R162">
        <v>6.3358184490857035E-3</v>
      </c>
    </row>
    <row r="163" spans="1:18" x14ac:dyDescent="0.3">
      <c r="A163" s="6">
        <v>43129</v>
      </c>
      <c r="B163">
        <v>-9.5087879690273006E-3</v>
      </c>
      <c r="C163">
        <v>-2.9656209582887966E-2</v>
      </c>
      <c r="D163">
        <v>6.215266163904281E-2</v>
      </c>
      <c r="O163" s="6">
        <v>43612</v>
      </c>
      <c r="P163">
        <v>-2.1539294246991122E-2</v>
      </c>
      <c r="Q163">
        <v>3.0442938371889921E-2</v>
      </c>
      <c r="R163">
        <v>-2.1277398447284965E-2</v>
      </c>
    </row>
    <row r="164" spans="1:18" x14ac:dyDescent="0.3">
      <c r="A164" s="6">
        <v>43136</v>
      </c>
      <c r="B164">
        <v>-3.0721898758301704E-2</v>
      </c>
      <c r="C164">
        <v>-5.4996675747448882E-2</v>
      </c>
      <c r="O164" s="6">
        <v>43619</v>
      </c>
      <c r="P164">
        <v>-3.9656266779928617E-2</v>
      </c>
      <c r="Q164">
        <v>1.7210333524810408E-2</v>
      </c>
      <c r="R164">
        <v>-2.6145280104322131E-2</v>
      </c>
    </row>
    <row r="165" spans="1:18" x14ac:dyDescent="0.3">
      <c r="A165" s="6">
        <v>43143</v>
      </c>
      <c r="B165">
        <v>3.8652154434279114E-2</v>
      </c>
      <c r="C165">
        <v>2.7876369528254868E-2</v>
      </c>
      <c r="D165">
        <v>3.3962155899814425E-2</v>
      </c>
      <c r="O165" s="6">
        <v>43626</v>
      </c>
      <c r="P165">
        <v>8.0580613297624414E-3</v>
      </c>
      <c r="Q165">
        <v>3.3556783528842768E-2</v>
      </c>
      <c r="R165">
        <v>-2.2099456508029554E-3</v>
      </c>
    </row>
    <row r="166" spans="1:18" x14ac:dyDescent="0.3">
      <c r="A166" s="6">
        <v>43150</v>
      </c>
      <c r="B166">
        <v>-6.339165443735654E-3</v>
      </c>
      <c r="C166">
        <v>-6.8965790590603286E-3</v>
      </c>
      <c r="D166">
        <v>-7.0547029798900384E-3</v>
      </c>
      <c r="O166" s="6">
        <v>43633</v>
      </c>
      <c r="P166">
        <v>-4.8270407483158679E-3</v>
      </c>
      <c r="Q166">
        <v>-8.5363310222863354E-3</v>
      </c>
      <c r="R166">
        <v>-1.1123585218662316E-2</v>
      </c>
    </row>
    <row r="167" spans="1:18" x14ac:dyDescent="0.3">
      <c r="A167" s="6">
        <v>43157</v>
      </c>
      <c r="B167">
        <v>-1.5910902322418517E-3</v>
      </c>
      <c r="C167">
        <v>-1.7452449951226166E-2</v>
      </c>
      <c r="D167">
        <v>-6.0182241804796512E-2</v>
      </c>
      <c r="O167" s="6">
        <v>43640</v>
      </c>
      <c r="P167">
        <v>2.3905520853554386E-2</v>
      </c>
      <c r="Q167">
        <v>1.451840269983377E-2</v>
      </c>
      <c r="R167">
        <v>-8.9888245684332183E-3</v>
      </c>
    </row>
    <row r="168" spans="1:18" x14ac:dyDescent="0.3">
      <c r="A168" s="6">
        <v>43164</v>
      </c>
      <c r="B168">
        <v>0</v>
      </c>
      <c r="C168">
        <v>7.0175726586465398E-3</v>
      </c>
      <c r="D168">
        <v>-1.515180502060222E-2</v>
      </c>
      <c r="O168" s="6">
        <v>43647</v>
      </c>
      <c r="P168">
        <v>-7.9051795071132611E-3</v>
      </c>
      <c r="Q168">
        <v>-7.4831978038145093E-3</v>
      </c>
      <c r="R168">
        <v>1.7897569457542666E-2</v>
      </c>
    </row>
    <row r="169" spans="1:18" x14ac:dyDescent="0.3">
      <c r="A169" s="6">
        <v>43171</v>
      </c>
      <c r="C169">
        <v>3.4904049397685676E-3</v>
      </c>
      <c r="D169">
        <v>7.6045993852194328E-3</v>
      </c>
      <c r="O169" s="6">
        <v>43654</v>
      </c>
      <c r="P169">
        <v>3.1695747612790395E-3</v>
      </c>
      <c r="Q169">
        <v>-4.0140545618430647E-3</v>
      </c>
      <c r="R169">
        <v>-8.9087448891095548E-3</v>
      </c>
    </row>
    <row r="170" spans="1:18" x14ac:dyDescent="0.3">
      <c r="A170" s="6">
        <v>43178</v>
      </c>
      <c r="B170">
        <v>-1.7513582492708357E-2</v>
      </c>
      <c r="C170">
        <v>-3.4904049397686022E-3</v>
      </c>
      <c r="D170">
        <v>-1.5267472130788421E-2</v>
      </c>
      <c r="O170" s="6">
        <v>43661</v>
      </c>
      <c r="P170">
        <v>4.7356047458342503E-3</v>
      </c>
      <c r="Q170">
        <v>2.0896282726412412E-2</v>
      </c>
      <c r="R170">
        <v>1.773882433738163E-2</v>
      </c>
    </row>
    <row r="171" spans="1:18" x14ac:dyDescent="0.3">
      <c r="A171" s="6">
        <v>43185</v>
      </c>
      <c r="B171">
        <v>-1.7683470567420034E-3</v>
      </c>
      <c r="C171">
        <v>-7.0175726586465346E-3</v>
      </c>
      <c r="D171">
        <v>1.9212301778938723E-3</v>
      </c>
      <c r="O171" s="6">
        <v>43668</v>
      </c>
      <c r="P171">
        <v>-1.5873349156290122E-2</v>
      </c>
      <c r="Q171">
        <v>-1.7383104708975423E-2</v>
      </c>
      <c r="R171">
        <v>0</v>
      </c>
    </row>
    <row r="172" spans="1:18" x14ac:dyDescent="0.3">
      <c r="A172" s="6">
        <v>43192</v>
      </c>
      <c r="B172">
        <v>-6.7729447440179488E-2</v>
      </c>
      <c r="C172">
        <v>-1.0619568827460261E-2</v>
      </c>
      <c r="D172">
        <v>4.8698760668614338E-2</v>
      </c>
      <c r="O172" s="6">
        <v>43675</v>
      </c>
      <c r="P172">
        <v>-6.4205678029226948E-3</v>
      </c>
      <c r="Q172">
        <v>9.9701723198498508E-3</v>
      </c>
      <c r="R172">
        <v>-1.5504186535965424E-2</v>
      </c>
    </row>
    <row r="173" spans="1:18" x14ac:dyDescent="0.3">
      <c r="A173" s="6">
        <v>43199</v>
      </c>
      <c r="B173">
        <v>-5.4488185284069679E-2</v>
      </c>
      <c r="C173">
        <v>-5.8624843347523596E-2</v>
      </c>
      <c r="D173">
        <v>-5.0619990846508221E-2</v>
      </c>
      <c r="O173" s="6">
        <v>43682</v>
      </c>
      <c r="P173">
        <v>-3.2258092488826771E-3</v>
      </c>
      <c r="Q173">
        <v>-9.9255591275173899E-4</v>
      </c>
      <c r="R173">
        <v>-2.944720132630102E-2</v>
      </c>
    </row>
    <row r="174" spans="1:18" x14ac:dyDescent="0.3">
      <c r="A174" s="6">
        <v>43206</v>
      </c>
      <c r="B174">
        <v>1.1928570865273812E-2</v>
      </c>
      <c r="C174">
        <v>-7.5757938084576558E-3</v>
      </c>
      <c r="O174" s="6">
        <v>43689</v>
      </c>
      <c r="P174">
        <v>-2.7847827375775038E-2</v>
      </c>
      <c r="Q174">
        <v>-1.0983635133963963E-2</v>
      </c>
      <c r="R174">
        <v>6.8728792877620504E-3</v>
      </c>
    </row>
    <row r="175" spans="1:18" x14ac:dyDescent="0.3">
      <c r="A175" s="6">
        <v>43213</v>
      </c>
      <c r="B175">
        <v>5.9113472630571645E-3</v>
      </c>
      <c r="C175">
        <v>2.9964788701936387E-2</v>
      </c>
      <c r="D175">
        <v>-1.7528488274143605E-3</v>
      </c>
      <c r="O175" s="6">
        <v>43696</v>
      </c>
      <c r="P175">
        <v>9.9174366573459242E-3</v>
      </c>
      <c r="Q175">
        <v>-3.5202450232526879E-3</v>
      </c>
      <c r="R175">
        <v>-1.1481182373956367E-2</v>
      </c>
    </row>
    <row r="176" spans="1:18" x14ac:dyDescent="0.3">
      <c r="A176" s="6">
        <v>43220</v>
      </c>
      <c r="B176">
        <v>5.8766084889849707E-3</v>
      </c>
      <c r="C176">
        <v>1.4652276786870415E-2</v>
      </c>
      <c r="D176">
        <v>0</v>
      </c>
      <c r="O176" s="6">
        <v>43703</v>
      </c>
      <c r="P176">
        <v>-4.9464239353255741E-3</v>
      </c>
      <c r="Q176">
        <v>5.0365148382708531E-4</v>
      </c>
      <c r="R176">
        <v>-6.9525193148816406E-3</v>
      </c>
    </row>
    <row r="177" spans="1:18" x14ac:dyDescent="0.3">
      <c r="A177" s="6">
        <v>43227</v>
      </c>
      <c r="B177">
        <v>-2.1718523954642986E-2</v>
      </c>
      <c r="C177">
        <v>0</v>
      </c>
      <c r="D177">
        <v>1.5666116744399456E-2</v>
      </c>
      <c r="O177" s="6">
        <v>43710</v>
      </c>
      <c r="P177">
        <v>-6.633523495633906E-3</v>
      </c>
      <c r="Q177">
        <v>3.5184756076769171E-3</v>
      </c>
      <c r="R177">
        <v>4.6403795565023009E-3</v>
      </c>
    </row>
    <row r="178" spans="1:18" x14ac:dyDescent="0.3">
      <c r="A178" s="6">
        <v>43234</v>
      </c>
      <c r="B178">
        <v>-1.8127384592556715E-2</v>
      </c>
      <c r="C178">
        <v>-1.0969031370573933E-2</v>
      </c>
      <c r="D178">
        <v>-1.3913267916985115E-2</v>
      </c>
      <c r="O178" s="6">
        <v>43717</v>
      </c>
      <c r="P178">
        <v>8.2850515341068645E-3</v>
      </c>
      <c r="Q178">
        <v>-1.3640019505682921E-2</v>
      </c>
      <c r="R178">
        <v>3.8597299498143986E-2</v>
      </c>
    </row>
    <row r="179" spans="1:18" x14ac:dyDescent="0.3">
      <c r="A179" s="6">
        <v>43241</v>
      </c>
      <c r="B179">
        <v>-5.0010420574661422E-2</v>
      </c>
      <c r="C179">
        <v>-3.6832454162965163E-3</v>
      </c>
      <c r="D179">
        <v>-2.3030247274699229E-2</v>
      </c>
      <c r="O179" s="6">
        <v>43724</v>
      </c>
      <c r="P179">
        <v>-1.4962872676712377E-2</v>
      </c>
      <c r="Q179">
        <v>-5.0877640375022115E-4</v>
      </c>
      <c r="R179">
        <v>-8.9486055760141445E-3</v>
      </c>
    </row>
    <row r="180" spans="1:18" x14ac:dyDescent="0.3">
      <c r="A180" s="6">
        <v>43248</v>
      </c>
      <c r="B180">
        <v>-1.2903404835907841E-2</v>
      </c>
      <c r="C180">
        <v>-3.6968618813260916E-3</v>
      </c>
      <c r="D180">
        <v>-1.6260520871780291E-2</v>
      </c>
      <c r="O180" s="6">
        <v>43731</v>
      </c>
      <c r="P180">
        <v>-1.0101095986503933E-2</v>
      </c>
      <c r="Q180">
        <v>-4.2095069167053335E-2</v>
      </c>
      <c r="R180">
        <v>-1.1299555253933282E-2</v>
      </c>
    </row>
    <row r="181" spans="1:18" x14ac:dyDescent="0.3">
      <c r="A181" s="6">
        <v>43255</v>
      </c>
      <c r="B181">
        <v>2.5642430613337652E-2</v>
      </c>
      <c r="C181">
        <v>-1.1173300598125302E-2</v>
      </c>
      <c r="D181">
        <v>-1.8382870600533535E-2</v>
      </c>
      <c r="O181" s="6">
        <v>43738</v>
      </c>
      <c r="P181">
        <v>-1.5345569674660421E-2</v>
      </c>
      <c r="Q181">
        <v>-7.3210122850456555E-2</v>
      </c>
      <c r="R181">
        <v>-1.8349138668196541E-2</v>
      </c>
    </row>
    <row r="182" spans="1:18" x14ac:dyDescent="0.3">
      <c r="A182" s="6">
        <v>43262</v>
      </c>
      <c r="B182">
        <v>4.3350440873613817E-2</v>
      </c>
      <c r="C182">
        <v>-3.7523496185503527E-3</v>
      </c>
      <c r="D182">
        <v>-3.5886759333524178E-2</v>
      </c>
      <c r="O182" s="6">
        <v>43752</v>
      </c>
      <c r="P182">
        <v>5.0977170716685798E-3</v>
      </c>
      <c r="Q182">
        <v>3.6592590747011662E-2</v>
      </c>
      <c r="R182">
        <v>1.6147986407981939E-2</v>
      </c>
    </row>
    <row r="183" spans="1:18" x14ac:dyDescent="0.3">
      <c r="A183" s="6">
        <v>43269</v>
      </c>
      <c r="B183">
        <v>6.8319243977477226E-2</v>
      </c>
      <c r="C183">
        <v>0</v>
      </c>
      <c r="D183">
        <v>0</v>
      </c>
      <c r="O183" s="6">
        <v>43759</v>
      </c>
      <c r="P183">
        <v>-3.3955890011381604E-3</v>
      </c>
      <c r="Q183">
        <v>-1.7871295138802798E-2</v>
      </c>
      <c r="R183">
        <v>-4.5871640069060429E-3</v>
      </c>
    </row>
    <row r="184" spans="1:18" x14ac:dyDescent="0.3">
      <c r="A184" s="6">
        <v>43276</v>
      </c>
      <c r="B184">
        <v>-2.483413203773838E-2</v>
      </c>
      <c r="D184">
        <v>1.904819497069463E-2</v>
      </c>
      <c r="O184" s="6">
        <v>43766</v>
      </c>
      <c r="P184">
        <v>-6.8259650703998706E-3</v>
      </c>
      <c r="Q184">
        <v>2.7440746154953649E-2</v>
      </c>
      <c r="R184">
        <v>-2.0906684819313601E-2</v>
      </c>
    </row>
    <row r="185" spans="1:18" x14ac:dyDescent="0.3">
      <c r="A185" s="6">
        <v>43283</v>
      </c>
      <c r="B185">
        <v>-3.3434776086237343E-2</v>
      </c>
      <c r="C185">
        <v>-3.4605529177475607E-2</v>
      </c>
      <c r="D185">
        <v>-1.888574687868025E-3</v>
      </c>
      <c r="O185" s="6">
        <v>43773</v>
      </c>
      <c r="P185">
        <v>8.5252008233596271E-3</v>
      </c>
      <c r="Q185">
        <v>-2.5896344303579479E-2</v>
      </c>
      <c r="R185">
        <v>1.629838173311933E-2</v>
      </c>
    </row>
    <row r="186" spans="1:18" x14ac:dyDescent="0.3">
      <c r="A186" s="6">
        <v>43290</v>
      </c>
      <c r="B186">
        <v>2.5667746748577813E-2</v>
      </c>
      <c r="C186">
        <v>7.0175726586465398E-3</v>
      </c>
      <c r="D186">
        <v>-1.1406967793376478E-2</v>
      </c>
      <c r="O186" s="6">
        <v>43780</v>
      </c>
      <c r="P186">
        <v>1.3490929741015288E-2</v>
      </c>
      <c r="Q186">
        <v>1.1253315686727453E-2</v>
      </c>
      <c r="R186">
        <v>-2.1004272770532011E-2</v>
      </c>
    </row>
    <row r="187" spans="1:18" x14ac:dyDescent="0.3">
      <c r="A187" s="6">
        <v>43297</v>
      </c>
      <c r="B187">
        <v>-1.7699577099400975E-2</v>
      </c>
      <c r="C187">
        <v>4.4451762570834011E-2</v>
      </c>
      <c r="D187">
        <v>-5.752652489449922E-3</v>
      </c>
      <c r="O187" s="6">
        <v>43787</v>
      </c>
      <c r="P187">
        <v>1.6736405580296937E-3</v>
      </c>
      <c r="Q187">
        <v>2.4618173673671678E-2</v>
      </c>
      <c r="R187">
        <v>-1.1862535309819944E-2</v>
      </c>
    </row>
    <row r="188" spans="1:18" x14ac:dyDescent="0.3">
      <c r="A188" s="6">
        <v>43304</v>
      </c>
      <c r="B188">
        <v>-9.970172319849915E-3</v>
      </c>
      <c r="C188">
        <v>-2.3689771122404776E-2</v>
      </c>
      <c r="D188">
        <v>0</v>
      </c>
      <c r="O188" s="6">
        <v>43794</v>
      </c>
      <c r="P188">
        <v>-2.7120306219193896E-2</v>
      </c>
      <c r="Q188">
        <v>-9.9751450568195087E-3</v>
      </c>
      <c r="R188">
        <v>-4.7846981233362704E-3</v>
      </c>
    </row>
    <row r="189" spans="1:18" x14ac:dyDescent="0.3">
      <c r="A189" s="6">
        <v>43311</v>
      </c>
      <c r="B189">
        <v>3.1560804912217508E-2</v>
      </c>
      <c r="C189">
        <v>-2.0761991448429128E-2</v>
      </c>
      <c r="D189">
        <v>2.2814677766171482E-2</v>
      </c>
      <c r="O189" s="6">
        <v>43801</v>
      </c>
      <c r="P189">
        <v>-6.8965790590603286E-3</v>
      </c>
      <c r="Q189">
        <v>7.4906717291574384E-3</v>
      </c>
      <c r="R189">
        <v>2.3952107259548501E-3</v>
      </c>
    </row>
    <row r="190" spans="1:18" x14ac:dyDescent="0.3">
      <c r="A190" s="6">
        <v>43318</v>
      </c>
      <c r="B190">
        <v>-3.1560804912217445E-2</v>
      </c>
      <c r="C190">
        <v>-3.9220713153281267E-2</v>
      </c>
      <c r="D190">
        <v>-2.2814677766171399E-2</v>
      </c>
      <c r="O190" s="6">
        <v>43808</v>
      </c>
      <c r="P190">
        <v>-3.8805574421795122E-2</v>
      </c>
      <c r="Q190">
        <v>-5.4876665527212234E-3</v>
      </c>
      <c r="R190">
        <v>1.6607736399660764E-2</v>
      </c>
    </row>
    <row r="191" spans="1:18" x14ac:dyDescent="0.3">
      <c r="A191" s="6">
        <v>43325</v>
      </c>
      <c r="B191">
        <v>9.9701723198498508E-3</v>
      </c>
      <c r="C191">
        <v>-7.2993024816116079E-3</v>
      </c>
      <c r="D191">
        <v>4.8790164169432049E-2</v>
      </c>
      <c r="O191" s="6">
        <v>43815</v>
      </c>
      <c r="P191">
        <v>-2.1819047394639725E-2</v>
      </c>
      <c r="Q191">
        <v>1.4996253747656138E-3</v>
      </c>
      <c r="R191">
        <v>-2.8641575963384153E-2</v>
      </c>
    </row>
    <row r="192" spans="1:18" x14ac:dyDescent="0.3">
      <c r="A192" s="6">
        <v>43332</v>
      </c>
      <c r="B192">
        <v>-3.0213778596496595E-2</v>
      </c>
      <c r="C192">
        <v>-3.6697288889622902E-3</v>
      </c>
      <c r="D192">
        <v>7.2993024816115351E-3</v>
      </c>
      <c r="O192" s="6">
        <v>43822</v>
      </c>
      <c r="P192">
        <v>1.0969031370573937E-2</v>
      </c>
      <c r="Q192">
        <v>-1.4996253747656134E-3</v>
      </c>
      <c r="R192">
        <v>-1.4634407518437809E-2</v>
      </c>
    </row>
    <row r="193" spans="1:18" x14ac:dyDescent="0.3">
      <c r="A193" s="6">
        <v>43339</v>
      </c>
      <c r="B193">
        <v>-3.3267100982939057E-2</v>
      </c>
      <c r="C193">
        <v>7.3260400920728812E-3</v>
      </c>
      <c r="O193" s="6">
        <v>43829</v>
      </c>
      <c r="P193">
        <v>3.2203140494634734E-2</v>
      </c>
      <c r="Q193">
        <v>-2.5043839786164685E-3</v>
      </c>
      <c r="R193">
        <v>2.1872074818668312E-2</v>
      </c>
    </row>
    <row r="194" spans="1:18" x14ac:dyDescent="0.3">
      <c r="A194" s="6">
        <v>43346</v>
      </c>
      <c r="B194">
        <v>-1.4909754366287038E-2</v>
      </c>
      <c r="C194">
        <v>3.6429912785010087E-3</v>
      </c>
      <c r="D194">
        <v>-6.3291350516476242E-3</v>
      </c>
      <c r="O194" s="6">
        <v>43836</v>
      </c>
      <c r="P194">
        <v>-3.5273405179684107E-3</v>
      </c>
      <c r="Q194">
        <v>4.1744337336229467E-2</v>
      </c>
      <c r="R194">
        <v>3.0771658666753902E-2</v>
      </c>
    </row>
    <row r="195" spans="1:18" x14ac:dyDescent="0.3">
      <c r="A195" s="6">
        <v>43353</v>
      </c>
      <c r="B195">
        <v>8.5470605784583476E-3</v>
      </c>
      <c r="C195">
        <v>0</v>
      </c>
      <c r="O195" s="6">
        <v>43843</v>
      </c>
      <c r="P195">
        <v>2.2708399369812251E-2</v>
      </c>
      <c r="Q195">
        <v>4.7984736985526516E-3</v>
      </c>
      <c r="R195">
        <v>3.6617363238223094E-2</v>
      </c>
    </row>
    <row r="196" spans="1:18" x14ac:dyDescent="0.3">
      <c r="A196" s="6">
        <v>43360</v>
      </c>
      <c r="B196">
        <v>5.9873401047414322E-2</v>
      </c>
      <c r="C196">
        <v>1.8018505502678212E-2</v>
      </c>
      <c r="D196">
        <v>-2.7973852042406065E-2</v>
      </c>
      <c r="O196" s="6">
        <v>43850</v>
      </c>
      <c r="P196">
        <v>-3.3365693843800295E-2</v>
      </c>
      <c r="Q196">
        <v>-3.0622076747937235E-2</v>
      </c>
      <c r="R196">
        <v>-6.0203362244102492E-2</v>
      </c>
    </row>
    <row r="197" spans="1:18" x14ac:dyDescent="0.3">
      <c r="A197" s="6">
        <v>43367</v>
      </c>
      <c r="B197">
        <v>2.1804629966852705E-2</v>
      </c>
      <c r="C197">
        <v>-1.4388737452099669E-2</v>
      </c>
      <c r="D197">
        <v>-4.348511193973878E-2</v>
      </c>
      <c r="O197" s="6">
        <v>43857</v>
      </c>
      <c r="P197">
        <v>-7.168489478612516E-3</v>
      </c>
      <c r="Q197">
        <v>-3.3118932584065681E-2</v>
      </c>
      <c r="R197">
        <v>-1.4423326961105052E-2</v>
      </c>
    </row>
    <row r="198" spans="1:18" x14ac:dyDescent="0.3">
      <c r="A198" s="6">
        <v>43374</v>
      </c>
      <c r="B198">
        <v>-2.7834798993443988E-2</v>
      </c>
      <c r="C198">
        <v>0</v>
      </c>
      <c r="D198">
        <v>2.1978906718775167E-2</v>
      </c>
      <c r="O198" s="6">
        <v>43892</v>
      </c>
      <c r="P198">
        <v>-1.5873349156290122E-2</v>
      </c>
      <c r="Q198">
        <v>6.3989841988137175E-2</v>
      </c>
      <c r="R198">
        <v>0</v>
      </c>
    </row>
    <row r="199" spans="1:18" x14ac:dyDescent="0.3">
      <c r="A199" s="6">
        <v>43381</v>
      </c>
      <c r="B199">
        <v>-5.384323202082316E-2</v>
      </c>
      <c r="C199">
        <v>-1.0929070532190206E-2</v>
      </c>
      <c r="D199">
        <v>-3.3152207316900391E-2</v>
      </c>
    </row>
    <row r="200" spans="1:18" x14ac:dyDescent="0.3">
      <c r="A200" s="6">
        <v>43388</v>
      </c>
      <c r="B200">
        <v>-1.9334651707455724E-2</v>
      </c>
      <c r="C200">
        <v>-1.1049836186584935E-2</v>
      </c>
      <c r="D200">
        <v>1.1173300598125255E-2</v>
      </c>
    </row>
    <row r="201" spans="1:18" x14ac:dyDescent="0.3">
      <c r="A201" s="6">
        <v>43395</v>
      </c>
      <c r="B201">
        <v>-1.9715863164417317E-2</v>
      </c>
      <c r="C201">
        <v>0</v>
      </c>
      <c r="D201">
        <v>-1.1173300598125302E-2</v>
      </c>
    </row>
    <row r="202" spans="1:18" x14ac:dyDescent="0.3">
      <c r="A202" s="6">
        <v>43402</v>
      </c>
      <c r="B202">
        <v>-1.1123585218662316E-2</v>
      </c>
      <c r="C202">
        <v>-7.4349784875180902E-3</v>
      </c>
      <c r="D202">
        <v>3.7383221106071581E-3</v>
      </c>
    </row>
    <row r="203" spans="1:18" x14ac:dyDescent="0.3">
      <c r="A203" s="6">
        <v>43409</v>
      </c>
      <c r="B203">
        <v>-1.5783867701262E-2</v>
      </c>
      <c r="C203">
        <v>7.4349784875179905E-3</v>
      </c>
      <c r="D203">
        <v>-1.1257154524634447E-2</v>
      </c>
    </row>
    <row r="204" spans="1:18" x14ac:dyDescent="0.3">
      <c r="A204" s="6">
        <v>43416</v>
      </c>
      <c r="B204">
        <v>-1.8349138668196541E-2</v>
      </c>
      <c r="C204">
        <v>1.8349138668196398E-2</v>
      </c>
      <c r="D204">
        <v>0</v>
      </c>
    </row>
    <row r="205" spans="1:18" x14ac:dyDescent="0.3">
      <c r="A205" s="6">
        <v>43423</v>
      </c>
      <c r="B205">
        <v>-6.9489026297427356E-2</v>
      </c>
      <c r="C205">
        <v>-7.2993024816116079E-3</v>
      </c>
      <c r="D205">
        <v>-1.5209418663528795E-2</v>
      </c>
    </row>
    <row r="206" spans="1:18" x14ac:dyDescent="0.3">
      <c r="A206" s="6">
        <v>43430</v>
      </c>
      <c r="B206">
        <v>7.4165976550496192E-3</v>
      </c>
      <c r="C206">
        <v>1.8298266770761572E-3</v>
      </c>
      <c r="D206">
        <v>-3.1130918595173099E-2</v>
      </c>
    </row>
    <row r="207" spans="1:18" x14ac:dyDescent="0.3">
      <c r="A207" s="6">
        <v>43437</v>
      </c>
      <c r="B207">
        <v>2.5533302005164845E-2</v>
      </c>
      <c r="C207">
        <v>0</v>
      </c>
      <c r="D207">
        <v>7.8740564309058656E-3</v>
      </c>
    </row>
    <row r="208" spans="1:18" x14ac:dyDescent="0.3">
      <c r="A208" s="6">
        <v>43444</v>
      </c>
      <c r="B208">
        <v>-2.0619287202735703E-2</v>
      </c>
      <c r="C208">
        <v>3.6496390875495523E-3</v>
      </c>
      <c r="D208">
        <v>-1.1834457647002909E-2</v>
      </c>
    </row>
    <row r="209" spans="1:4" x14ac:dyDescent="0.3">
      <c r="A209" s="6">
        <v>43451</v>
      </c>
      <c r="B209">
        <v>5.7158413839948623E-2</v>
      </c>
      <c r="C209">
        <v>-9.1491946535879765E-3</v>
      </c>
      <c r="D209">
        <v>3.9604012160969143E-3</v>
      </c>
    </row>
    <row r="210" spans="1:4" x14ac:dyDescent="0.3">
      <c r="A210" s="6">
        <v>43458</v>
      </c>
      <c r="B210">
        <v>-5.7158413839948637E-2</v>
      </c>
      <c r="C210">
        <v>3.6697288889624017E-3</v>
      </c>
      <c r="D210">
        <v>1.1787955752042173E-2</v>
      </c>
    </row>
    <row r="211" spans="1:4" x14ac:dyDescent="0.3">
      <c r="A211" s="6">
        <v>43465</v>
      </c>
      <c r="B211">
        <v>5.1354567020148394E-2</v>
      </c>
      <c r="C211">
        <v>1.8298266770761572E-3</v>
      </c>
      <c r="D211">
        <v>7.7821404420547287E-3</v>
      </c>
    </row>
    <row r="212" spans="1:4" x14ac:dyDescent="0.3">
      <c r="A212" s="6">
        <v>43472</v>
      </c>
      <c r="B212">
        <v>-2.5944851494780024E-2</v>
      </c>
      <c r="C212">
        <v>1.9910159959329873E-2</v>
      </c>
      <c r="D212">
        <v>-1.5625317903080756E-2</v>
      </c>
    </row>
    <row r="213" spans="1:4" x14ac:dyDescent="0.3">
      <c r="A213" s="6">
        <v>43479</v>
      </c>
      <c r="B213">
        <v>1.541227899488678E-2</v>
      </c>
      <c r="C213">
        <v>4.5542020446916007E-2</v>
      </c>
      <c r="D213">
        <v>-3.6076056473809646E-2</v>
      </c>
    </row>
    <row r="214" spans="1:4" x14ac:dyDescent="0.3">
      <c r="A214" s="6">
        <v>43486</v>
      </c>
      <c r="B214">
        <v>-1.1834457647002796E-2</v>
      </c>
      <c r="C214">
        <v>2.7028672387919419E-2</v>
      </c>
      <c r="D214">
        <v>0</v>
      </c>
    </row>
    <row r="215" spans="1:4" x14ac:dyDescent="0.3">
      <c r="A215" s="6">
        <v>43493</v>
      </c>
      <c r="B215">
        <v>-1.077209698191107E-2</v>
      </c>
      <c r="C215">
        <v>-1.8503471564559754E-2</v>
      </c>
      <c r="D215">
        <v>-8.196767204178515E-3</v>
      </c>
    </row>
    <row r="216" spans="1:4" x14ac:dyDescent="0.3">
      <c r="A216" s="6">
        <v>43500</v>
      </c>
      <c r="B216">
        <v>-8.4592649459764632E-3</v>
      </c>
      <c r="C216">
        <v>-1.71237060785914E-2</v>
      </c>
      <c r="D216">
        <v>1.2270092591814401E-2</v>
      </c>
    </row>
    <row r="217" spans="1:4" x14ac:dyDescent="0.3">
      <c r="A217" s="6">
        <v>43507</v>
      </c>
      <c r="B217">
        <v>-1.4670189747793742E-2</v>
      </c>
      <c r="C217">
        <v>2.5576841789649776E-2</v>
      </c>
      <c r="D217">
        <v>-8.1633106391609811E-3</v>
      </c>
    </row>
    <row r="218" spans="1:4" x14ac:dyDescent="0.3">
      <c r="A218" s="6">
        <v>43514</v>
      </c>
      <c r="B218">
        <v>-8.6580627431145415E-3</v>
      </c>
      <c r="C218">
        <v>-5.063301956546762E-3</v>
      </c>
      <c r="D218">
        <v>-2.4897551621727087E-2</v>
      </c>
    </row>
    <row r="219" spans="1:4" x14ac:dyDescent="0.3">
      <c r="A219" s="6">
        <v>43521</v>
      </c>
      <c r="B219">
        <v>-6.2305497506360864E-3</v>
      </c>
      <c r="C219">
        <v>6.7453881395316551E-3</v>
      </c>
      <c r="D219">
        <v>0</v>
      </c>
    </row>
    <row r="220" spans="1:4" x14ac:dyDescent="0.3">
      <c r="A220" s="6">
        <v>43528</v>
      </c>
      <c r="B220">
        <v>-2.275698712261618E-2</v>
      </c>
      <c r="C220">
        <v>3.1433522601512595E-2</v>
      </c>
      <c r="D220">
        <v>0</v>
      </c>
    </row>
    <row r="221" spans="1:4" x14ac:dyDescent="0.3">
      <c r="A221" s="6">
        <v>43535</v>
      </c>
      <c r="B221">
        <v>-5.6556819597109308E-2</v>
      </c>
      <c r="C221">
        <v>5.6977434742540356E-2</v>
      </c>
      <c r="D221">
        <v>0</v>
      </c>
    </row>
    <row r="222" spans="1:4" x14ac:dyDescent="0.3">
      <c r="A222" s="6">
        <v>43542</v>
      </c>
      <c r="B222">
        <v>-1.2253386805765001E-2</v>
      </c>
      <c r="C222">
        <v>6.2613592727986681E-2</v>
      </c>
      <c r="D222">
        <v>0</v>
      </c>
    </row>
    <row r="223" spans="1:4" x14ac:dyDescent="0.3">
      <c r="A223" s="6">
        <v>43549</v>
      </c>
      <c r="B223">
        <v>-1.2405396857487741E-2</v>
      </c>
      <c r="C223">
        <v>-1.0167117355444313E-2</v>
      </c>
      <c r="D223">
        <v>2.0790769669073689E-2</v>
      </c>
    </row>
    <row r="224" spans="1:4" x14ac:dyDescent="0.3">
      <c r="A224" s="6">
        <v>43556</v>
      </c>
      <c r="B224">
        <v>1.1034594723709068E-2</v>
      </c>
      <c r="C224">
        <v>2.0231903971585117E-2</v>
      </c>
      <c r="D224">
        <v>4.1067819526535024E-3</v>
      </c>
    </row>
    <row r="225" spans="1:4" x14ac:dyDescent="0.3">
      <c r="A225" s="6">
        <v>43563</v>
      </c>
      <c r="B225">
        <v>-1.3726838119721356E-3</v>
      </c>
      <c r="C225">
        <v>1.8427169178165587E-2</v>
      </c>
      <c r="D225">
        <v>-1.2371291802546942E-2</v>
      </c>
    </row>
    <row r="226" spans="1:4" x14ac:dyDescent="0.3">
      <c r="A226" s="6">
        <v>43570</v>
      </c>
      <c r="B226">
        <v>-3.352269203864356E-2</v>
      </c>
      <c r="D226">
        <v>-8.3333815591441866E-3</v>
      </c>
    </row>
    <row r="227" spans="1:4" x14ac:dyDescent="0.3">
      <c r="A227" s="6">
        <v>43577</v>
      </c>
      <c r="B227">
        <v>-2.0086758566737344E-2</v>
      </c>
      <c r="C227">
        <v>-5.8118354840375287E-2</v>
      </c>
      <c r="D227">
        <v>0</v>
      </c>
    </row>
    <row r="228" spans="1:4" x14ac:dyDescent="0.3">
      <c r="A228" s="6">
        <v>43584</v>
      </c>
      <c r="B228">
        <v>0</v>
      </c>
      <c r="C228">
        <v>8.02063604028109E-2</v>
      </c>
      <c r="D228">
        <v>2.4794658613216274E-2</v>
      </c>
    </row>
    <row r="229" spans="1:4" x14ac:dyDescent="0.3">
      <c r="A229" s="6">
        <v>43591</v>
      </c>
      <c r="B229">
        <v>-5.8139698654198447E-3</v>
      </c>
      <c r="C229">
        <v>-6.48985925010582E-2</v>
      </c>
      <c r="D229">
        <v>-2.8987536873252187E-2</v>
      </c>
    </row>
    <row r="230" spans="1:4" x14ac:dyDescent="0.3">
      <c r="A230" s="6">
        <v>43598</v>
      </c>
      <c r="C230">
        <v>-4.1717279051236983E-2</v>
      </c>
      <c r="D230">
        <v>-8.4388686458645949E-3</v>
      </c>
    </row>
    <row r="231" spans="1:4" x14ac:dyDescent="0.3">
      <c r="A231" s="6">
        <v>43605</v>
      </c>
      <c r="B231">
        <v>4.993236874820893E-2</v>
      </c>
      <c r="C231">
        <v>7.0748594420284808E-3</v>
      </c>
      <c r="D231">
        <v>6.3358184490857035E-3</v>
      </c>
    </row>
    <row r="232" spans="1:4" x14ac:dyDescent="0.3">
      <c r="A232" s="6">
        <v>43612</v>
      </c>
      <c r="B232">
        <v>-2.1539294246991122E-2</v>
      </c>
      <c r="C232">
        <v>3.0442938371889921E-2</v>
      </c>
      <c r="D232">
        <v>-2.1277398447284965E-2</v>
      </c>
    </row>
    <row r="233" spans="1:4" x14ac:dyDescent="0.3">
      <c r="A233" s="6">
        <v>43619</v>
      </c>
      <c r="B233">
        <v>-3.9656266779928617E-2</v>
      </c>
      <c r="C233">
        <v>1.7210333524810408E-2</v>
      </c>
      <c r="D233">
        <v>-2.6145280104322131E-2</v>
      </c>
    </row>
    <row r="234" spans="1:4" x14ac:dyDescent="0.3">
      <c r="A234" s="6">
        <v>43626</v>
      </c>
      <c r="B234">
        <v>8.0580613297624414E-3</v>
      </c>
      <c r="C234">
        <v>3.3556783528842768E-2</v>
      </c>
      <c r="D234">
        <v>-2.2099456508029554E-3</v>
      </c>
    </row>
    <row r="235" spans="1:4" x14ac:dyDescent="0.3">
      <c r="A235" s="6">
        <v>43633</v>
      </c>
      <c r="B235">
        <v>-4.8270407483158679E-3</v>
      </c>
      <c r="C235">
        <v>-8.5363310222863354E-3</v>
      </c>
      <c r="D235">
        <v>-1.1123585218662316E-2</v>
      </c>
    </row>
    <row r="236" spans="1:4" x14ac:dyDescent="0.3">
      <c r="A236" s="6">
        <v>43640</v>
      </c>
      <c r="B236">
        <v>2.3905520853554386E-2</v>
      </c>
      <c r="C236">
        <v>1.451840269983377E-2</v>
      </c>
      <c r="D236">
        <v>-8.9888245684332183E-3</v>
      </c>
    </row>
    <row r="237" spans="1:4" x14ac:dyDescent="0.3">
      <c r="A237" s="6">
        <v>43647</v>
      </c>
      <c r="B237">
        <v>-7.9051795071132611E-3</v>
      </c>
      <c r="C237">
        <v>-7.4831978038145093E-3</v>
      </c>
      <c r="D237">
        <v>1.7897569457542666E-2</v>
      </c>
    </row>
    <row r="238" spans="1:4" x14ac:dyDescent="0.3">
      <c r="A238" s="6">
        <v>43654</v>
      </c>
      <c r="B238">
        <v>3.1695747612790395E-3</v>
      </c>
      <c r="C238">
        <v>-4.0140545618430647E-3</v>
      </c>
      <c r="D238">
        <v>-8.9087448891095548E-3</v>
      </c>
    </row>
    <row r="239" spans="1:4" x14ac:dyDescent="0.3">
      <c r="A239" s="6">
        <v>43661</v>
      </c>
      <c r="B239">
        <v>4.7356047458342503E-3</v>
      </c>
      <c r="C239">
        <v>2.0896282726412412E-2</v>
      </c>
      <c r="D239">
        <v>1.773882433738163E-2</v>
      </c>
    </row>
    <row r="240" spans="1:4" x14ac:dyDescent="0.3">
      <c r="A240" s="6">
        <v>43668</v>
      </c>
      <c r="B240">
        <v>-1.5873349156290122E-2</v>
      </c>
      <c r="C240">
        <v>-1.7383104708975423E-2</v>
      </c>
      <c r="D240">
        <v>0</v>
      </c>
    </row>
    <row r="241" spans="1:4" x14ac:dyDescent="0.3">
      <c r="A241" s="6">
        <v>43675</v>
      </c>
      <c r="B241">
        <v>-6.4205678029226948E-3</v>
      </c>
      <c r="C241">
        <v>9.9701723198498508E-3</v>
      </c>
      <c r="D241">
        <v>-1.5504186535965424E-2</v>
      </c>
    </row>
    <row r="242" spans="1:4" x14ac:dyDescent="0.3">
      <c r="A242" s="6">
        <v>43682</v>
      </c>
      <c r="B242">
        <v>-3.2258092488826771E-3</v>
      </c>
      <c r="C242">
        <v>-9.9255591275173899E-4</v>
      </c>
      <c r="D242">
        <v>-2.944720132630102E-2</v>
      </c>
    </row>
    <row r="243" spans="1:4" x14ac:dyDescent="0.3">
      <c r="A243" s="6">
        <v>43689</v>
      </c>
      <c r="B243">
        <v>-2.7847827375775038E-2</v>
      </c>
      <c r="C243">
        <v>-1.0983635133963963E-2</v>
      </c>
      <c r="D243">
        <v>6.8728792877620504E-3</v>
      </c>
    </row>
    <row r="244" spans="1:4" x14ac:dyDescent="0.3">
      <c r="A244" s="6">
        <v>43696</v>
      </c>
      <c r="B244">
        <v>9.9174366573459242E-3</v>
      </c>
      <c r="C244">
        <v>-3.5202450232526879E-3</v>
      </c>
      <c r="D244">
        <v>-1.1481182373956367E-2</v>
      </c>
    </row>
    <row r="245" spans="1:4" x14ac:dyDescent="0.3">
      <c r="A245" s="6">
        <v>43703</v>
      </c>
      <c r="B245">
        <v>-4.9464239353255741E-3</v>
      </c>
      <c r="C245">
        <v>5.0365148382708531E-4</v>
      </c>
      <c r="D245">
        <v>-6.9525193148816406E-3</v>
      </c>
    </row>
    <row r="246" spans="1:4" x14ac:dyDescent="0.3">
      <c r="A246" s="6">
        <v>43710</v>
      </c>
      <c r="B246">
        <v>-6.633523495633906E-3</v>
      </c>
      <c r="C246">
        <v>3.5184756076769171E-3</v>
      </c>
      <c r="D246">
        <v>4.6403795565023009E-3</v>
      </c>
    </row>
    <row r="247" spans="1:4" x14ac:dyDescent="0.3">
      <c r="A247" s="6">
        <v>43717</v>
      </c>
      <c r="B247">
        <v>8.2850515341068645E-3</v>
      </c>
      <c r="C247">
        <v>-1.3640019505682921E-2</v>
      </c>
      <c r="D247">
        <v>3.8597299498143986E-2</v>
      </c>
    </row>
    <row r="248" spans="1:4" x14ac:dyDescent="0.3">
      <c r="A248" s="6">
        <v>43724</v>
      </c>
      <c r="B248">
        <v>-1.4962872676712377E-2</v>
      </c>
      <c r="C248">
        <v>-5.0877640375022115E-4</v>
      </c>
      <c r="D248">
        <v>-8.9486055760141445E-3</v>
      </c>
    </row>
    <row r="249" spans="1:4" x14ac:dyDescent="0.3">
      <c r="A249" s="6">
        <v>43731</v>
      </c>
      <c r="B249">
        <v>-1.0101095986503933E-2</v>
      </c>
      <c r="C249">
        <v>-4.2095069167053335E-2</v>
      </c>
      <c r="D249">
        <v>-1.1299555253933282E-2</v>
      </c>
    </row>
    <row r="250" spans="1:4" x14ac:dyDescent="0.3">
      <c r="A250" s="6">
        <v>43738</v>
      </c>
      <c r="B250">
        <v>-1.5345569674660421E-2</v>
      </c>
      <c r="C250">
        <v>-7.3210122850456555E-2</v>
      </c>
      <c r="D250">
        <v>-1.8349138668196541E-2</v>
      </c>
    </row>
    <row r="251" spans="1:4" x14ac:dyDescent="0.3">
      <c r="A251" s="6">
        <v>43745</v>
      </c>
      <c r="B251">
        <v>8.5543720966585954E-3</v>
      </c>
      <c r="D251">
        <v>-4.6403795565022254E-3</v>
      </c>
    </row>
    <row r="252" spans="1:4" x14ac:dyDescent="0.3">
      <c r="A252" s="6">
        <v>43752</v>
      </c>
      <c r="B252">
        <v>5.0977170716685798E-3</v>
      </c>
      <c r="C252">
        <v>3.6592590747011662E-2</v>
      </c>
      <c r="D252">
        <v>1.6147986407981939E-2</v>
      </c>
    </row>
    <row r="253" spans="1:4" x14ac:dyDescent="0.3">
      <c r="A253" s="6">
        <v>43759</v>
      </c>
      <c r="B253">
        <v>-3.3955890011381604E-3</v>
      </c>
      <c r="C253">
        <v>-1.7871295138802798E-2</v>
      </c>
      <c r="D253">
        <v>-4.5871640069060429E-3</v>
      </c>
    </row>
    <row r="254" spans="1:4" x14ac:dyDescent="0.3">
      <c r="A254" s="6">
        <v>43766</v>
      </c>
      <c r="B254">
        <v>-6.8259650703998706E-3</v>
      </c>
      <c r="C254">
        <v>2.7440746154953649E-2</v>
      </c>
      <c r="D254">
        <v>-2.0906684819313601E-2</v>
      </c>
    </row>
    <row r="255" spans="1:4" x14ac:dyDescent="0.3">
      <c r="A255" s="6">
        <v>43773</v>
      </c>
      <c r="B255">
        <v>8.5252008233596271E-3</v>
      </c>
      <c r="C255">
        <v>-2.5896344303579479E-2</v>
      </c>
      <c r="D255">
        <v>1.629838173311933E-2</v>
      </c>
    </row>
    <row r="256" spans="1:4" x14ac:dyDescent="0.3">
      <c r="A256" s="6">
        <v>43780</v>
      </c>
      <c r="B256">
        <v>1.3490929741015288E-2</v>
      </c>
      <c r="C256">
        <v>1.1253315686727453E-2</v>
      </c>
      <c r="D256">
        <v>-2.1004272770532011E-2</v>
      </c>
    </row>
    <row r="257" spans="1:4" x14ac:dyDescent="0.3">
      <c r="A257" s="6">
        <v>43787</v>
      </c>
      <c r="B257">
        <v>1.6736405580296937E-3</v>
      </c>
      <c r="C257">
        <v>2.4618173673671678E-2</v>
      </c>
      <c r="D257">
        <v>-1.1862535309819944E-2</v>
      </c>
    </row>
    <row r="258" spans="1:4" x14ac:dyDescent="0.3">
      <c r="A258" s="6">
        <v>43794</v>
      </c>
      <c r="B258">
        <v>-2.7120306219193896E-2</v>
      </c>
      <c r="C258">
        <v>-9.9751450568195087E-3</v>
      </c>
      <c r="D258">
        <v>-4.7846981233362704E-3</v>
      </c>
    </row>
    <row r="259" spans="1:4" x14ac:dyDescent="0.3">
      <c r="A259" s="6">
        <v>43801</v>
      </c>
      <c r="B259">
        <v>-6.8965790590603286E-3</v>
      </c>
      <c r="C259">
        <v>7.4906717291574384E-3</v>
      </c>
      <c r="D259">
        <v>2.3952107259548501E-3</v>
      </c>
    </row>
    <row r="260" spans="1:4" x14ac:dyDescent="0.3">
      <c r="A260" s="6">
        <v>43808</v>
      </c>
      <c r="B260">
        <v>-3.8805574421795122E-2</v>
      </c>
      <c r="C260">
        <v>-5.4876665527212234E-3</v>
      </c>
      <c r="D260">
        <v>1.6607736399660764E-2</v>
      </c>
    </row>
    <row r="261" spans="1:4" x14ac:dyDescent="0.3">
      <c r="A261" s="6">
        <v>43815</v>
      </c>
      <c r="B261">
        <v>-2.1819047394639725E-2</v>
      </c>
      <c r="C261">
        <v>1.4996253747656138E-3</v>
      </c>
      <c r="D261">
        <v>-2.8641575963384153E-2</v>
      </c>
    </row>
    <row r="262" spans="1:4" x14ac:dyDescent="0.3">
      <c r="A262" s="6">
        <v>43822</v>
      </c>
      <c r="B262">
        <v>1.0969031370573937E-2</v>
      </c>
      <c r="C262">
        <v>-1.4996253747656134E-3</v>
      </c>
      <c r="D262">
        <v>-1.4634407518437809E-2</v>
      </c>
    </row>
    <row r="263" spans="1:4" x14ac:dyDescent="0.3">
      <c r="A263" s="6">
        <v>43829</v>
      </c>
      <c r="B263">
        <v>3.2203140494634734E-2</v>
      </c>
      <c r="C263">
        <v>-2.5043839786164685E-3</v>
      </c>
      <c r="D263">
        <v>2.1872074818668312E-2</v>
      </c>
    </row>
    <row r="264" spans="1:4" x14ac:dyDescent="0.3">
      <c r="A264" s="6">
        <v>43836</v>
      </c>
      <c r="B264">
        <v>-3.5273405179684107E-3</v>
      </c>
      <c r="C264">
        <v>4.1744337336229467E-2</v>
      </c>
      <c r="D264">
        <v>3.0771658666753902E-2</v>
      </c>
    </row>
    <row r="265" spans="1:4" x14ac:dyDescent="0.3">
      <c r="A265" s="6">
        <v>43843</v>
      </c>
      <c r="B265">
        <v>2.2708399369812251E-2</v>
      </c>
      <c r="C265">
        <v>4.7984736985526516E-3</v>
      </c>
      <c r="D265">
        <v>3.6617363238223094E-2</v>
      </c>
    </row>
    <row r="266" spans="1:4" x14ac:dyDescent="0.3">
      <c r="A266" s="6">
        <v>43850</v>
      </c>
      <c r="B266">
        <v>-3.3365693843800295E-2</v>
      </c>
      <c r="C266">
        <v>-3.0622076747937235E-2</v>
      </c>
      <c r="D266">
        <v>-6.0203362244102492E-2</v>
      </c>
    </row>
    <row r="267" spans="1:4" x14ac:dyDescent="0.3">
      <c r="A267" s="6">
        <v>43857</v>
      </c>
      <c r="B267">
        <v>-7.168489478612516E-3</v>
      </c>
      <c r="C267">
        <v>-3.3118932584065681E-2</v>
      </c>
      <c r="D267">
        <v>-1.4423326961105052E-2</v>
      </c>
    </row>
    <row r="268" spans="1:4" x14ac:dyDescent="0.3">
      <c r="A268" s="6">
        <v>43864</v>
      </c>
      <c r="B268">
        <v>3.59066813072854E-3</v>
      </c>
      <c r="D268">
        <v>-7.2904332626792323E-3</v>
      </c>
    </row>
    <row r="269" spans="1:4" x14ac:dyDescent="0.3">
      <c r="A269" s="6">
        <v>43871</v>
      </c>
      <c r="B269">
        <v>1.423511582187191E-2</v>
      </c>
      <c r="C269">
        <v>-1.1839461762888127E-2</v>
      </c>
    </row>
    <row r="270" spans="1:4" x14ac:dyDescent="0.3">
      <c r="A270" s="6">
        <v>43878</v>
      </c>
      <c r="B270">
        <v>8.7951314528273445E-3</v>
      </c>
      <c r="C270">
        <v>-4.2134353940347945E-2</v>
      </c>
    </row>
    <row r="271" spans="1:4" x14ac:dyDescent="0.3">
      <c r="A271" s="6">
        <v>43885</v>
      </c>
    </row>
    <row r="272" spans="1:4" x14ac:dyDescent="0.3">
      <c r="A272" s="6">
        <v>43892</v>
      </c>
      <c r="B272">
        <v>-1.5873349156290122E-2</v>
      </c>
      <c r="C272">
        <v>6.3989841988137175E-2</v>
      </c>
      <c r="D272">
        <v>0</v>
      </c>
    </row>
    <row r="273" spans="1:4" x14ac:dyDescent="0.3">
      <c r="A273" s="6">
        <v>43899</v>
      </c>
    </row>
    <row r="274" spans="1:4" x14ac:dyDescent="0.3">
      <c r="A274" s="6">
        <v>43906</v>
      </c>
      <c r="B274">
        <v>-6.3948724600273413E-2</v>
      </c>
      <c r="D274">
        <v>-4.8246833539385435E-2</v>
      </c>
    </row>
    <row r="275" spans="1:4" x14ac:dyDescent="0.3">
      <c r="A275" s="6">
        <v>43913</v>
      </c>
      <c r="D275">
        <v>2.626792682061032E-2</v>
      </c>
    </row>
  </sheetData>
  <sortState xmlns:xlrd2="http://schemas.microsoft.com/office/spreadsheetml/2017/richdata2" ref="AD29:AD37">
    <sortCondition ref="AD2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E350-9D24-47F3-B003-FBDD4D1F7090}">
  <dimension ref="A1:K37"/>
  <sheetViews>
    <sheetView zoomScale="72" workbookViewId="0">
      <selection activeCell="F31" sqref="F31"/>
    </sheetView>
  </sheetViews>
  <sheetFormatPr defaultRowHeight="14.4" x14ac:dyDescent="0.3"/>
  <cols>
    <col min="2" max="2" width="8.88671875" customWidth="1"/>
    <col min="4" max="4" width="8.44140625" customWidth="1"/>
  </cols>
  <sheetData>
    <row r="1" spans="1:7" x14ac:dyDescent="0.3">
      <c r="A1" t="s">
        <v>33</v>
      </c>
      <c r="E1" t="s">
        <v>86</v>
      </c>
      <c r="G1">
        <v>198</v>
      </c>
    </row>
    <row r="2" spans="1:7" x14ac:dyDescent="0.3">
      <c r="B2" t="s">
        <v>63</v>
      </c>
      <c r="C2" t="s">
        <v>66</v>
      </c>
    </row>
    <row r="3" spans="1:7" x14ac:dyDescent="0.3">
      <c r="B3" s="22">
        <v>3.5353535353535352E-2</v>
      </c>
      <c r="C3">
        <v>1.47939013612169E-2</v>
      </c>
      <c r="D3" s="21">
        <f>ABS(B3-C3)</f>
        <v>2.055963399231845E-2</v>
      </c>
      <c r="F3" s="21">
        <f>MAX(D3:D11)</f>
        <v>0.15882726798137731</v>
      </c>
    </row>
    <row r="4" spans="1:7" x14ac:dyDescent="0.3">
      <c r="B4" s="22">
        <v>7.575757575757576E-2</v>
      </c>
      <c r="C4">
        <v>5.1224928172400493E-2</v>
      </c>
      <c r="D4" s="21">
        <f t="shared" ref="D4:D37" si="0">ABS(B4-C4)</f>
        <v>2.4532647585175267E-2</v>
      </c>
      <c r="E4" t="s">
        <v>87</v>
      </c>
      <c r="F4">
        <f>F3*SQRT(G1)</f>
        <v>2.2348977624886537</v>
      </c>
    </row>
    <row r="5" spans="1:7" x14ac:dyDescent="0.3">
      <c r="B5" s="22">
        <v>0.17171717171717171</v>
      </c>
      <c r="C5">
        <v>0.13772071739743921</v>
      </c>
      <c r="D5" s="21">
        <f t="shared" si="0"/>
        <v>3.39964543197325E-2</v>
      </c>
    </row>
    <row r="6" spans="1:7" x14ac:dyDescent="0.3">
      <c r="B6" s="22">
        <v>0.41919191919191917</v>
      </c>
      <c r="C6">
        <v>0.29179684562685271</v>
      </c>
      <c r="D6" s="21">
        <f t="shared" si="0"/>
        <v>0.12739507356506646</v>
      </c>
    </row>
    <row r="7" spans="1:7" x14ac:dyDescent="0.3">
      <c r="B7" s="22">
        <v>0.65656565656565657</v>
      </c>
      <c r="C7">
        <v>0.49773838858427927</v>
      </c>
      <c r="D7" s="21">
        <f t="shared" si="0"/>
        <v>0.15882726798137731</v>
      </c>
    </row>
    <row r="8" spans="1:7" x14ac:dyDescent="0.3">
      <c r="B8" s="22">
        <v>0.80808080808080807</v>
      </c>
      <c r="C8">
        <v>0.70429881998337751</v>
      </c>
      <c r="D8" s="21">
        <f t="shared" si="0"/>
        <v>0.10378198809743056</v>
      </c>
    </row>
    <row r="9" spans="1:7" x14ac:dyDescent="0.3">
      <c r="B9" s="22">
        <v>0.89898989898989901</v>
      </c>
      <c r="C9">
        <v>0.85976829785660169</v>
      </c>
      <c r="D9" s="21">
        <f t="shared" si="0"/>
        <v>3.9221601133297312E-2</v>
      </c>
    </row>
    <row r="10" spans="1:7" x14ac:dyDescent="0.3">
      <c r="B10" s="22">
        <v>0.95454545454545459</v>
      </c>
      <c r="C10">
        <v>0.94757186804575122</v>
      </c>
      <c r="D10" s="21">
        <f t="shared" si="0"/>
        <v>6.9735864997033659E-3</v>
      </c>
    </row>
    <row r="11" spans="1:7" x14ac:dyDescent="0.3">
      <c r="B11" s="22">
        <v>1</v>
      </c>
      <c r="C11">
        <v>0.98477653021749767</v>
      </c>
      <c r="D11" s="21">
        <f t="shared" si="0"/>
        <v>1.522346978250233E-2</v>
      </c>
    </row>
    <row r="12" spans="1:7" x14ac:dyDescent="0.3">
      <c r="B12" s="19"/>
      <c r="D12" s="21"/>
    </row>
    <row r="13" spans="1:7" x14ac:dyDescent="0.3">
      <c r="B13" s="19"/>
      <c r="D13" s="21"/>
    </row>
    <row r="14" spans="1:7" x14ac:dyDescent="0.3">
      <c r="A14" t="s">
        <v>37</v>
      </c>
      <c r="B14" s="19"/>
      <c r="D14" s="21"/>
    </row>
    <row r="15" spans="1:7" x14ac:dyDescent="0.3">
      <c r="B15" s="19" t="s">
        <v>63</v>
      </c>
      <c r="C15" t="s">
        <v>66</v>
      </c>
      <c r="D15" s="21"/>
    </row>
    <row r="16" spans="1:7" x14ac:dyDescent="0.3">
      <c r="B16" s="22">
        <v>2.5252525252525301E-2</v>
      </c>
      <c r="C16">
        <v>9.7024056248460177E-3</v>
      </c>
      <c r="D16" s="21">
        <f t="shared" si="0"/>
        <v>1.5550119627679283E-2</v>
      </c>
      <c r="F16" s="21">
        <f>MAX(D16:D24)</f>
        <v>0.16333943543215845</v>
      </c>
    </row>
    <row r="17" spans="1:11" x14ac:dyDescent="0.3">
      <c r="B17" s="22">
        <v>7.575757575757576E-2</v>
      </c>
      <c r="C17">
        <v>4.1907366735174804E-2</v>
      </c>
      <c r="D17" s="21">
        <f t="shared" si="0"/>
        <v>3.3850209022400955E-2</v>
      </c>
      <c r="E17" t="s">
        <v>87</v>
      </c>
      <c r="F17">
        <f>F16*SQRT(G1)</f>
        <v>2.2983895864549724</v>
      </c>
      <c r="H17" t="s">
        <v>88</v>
      </c>
    </row>
    <row r="18" spans="1:11" x14ac:dyDescent="0.3">
      <c r="B18" s="22">
        <v>0.18181818181818182</v>
      </c>
      <c r="C18">
        <v>0.13129820568286699</v>
      </c>
      <c r="D18" s="21">
        <f t="shared" si="0"/>
        <v>5.0519976135314837E-2</v>
      </c>
      <c r="H18" t="s">
        <v>89</v>
      </c>
    </row>
    <row r="19" spans="1:11" x14ac:dyDescent="0.3">
      <c r="B19" s="22">
        <v>0.41919191919191917</v>
      </c>
      <c r="C19">
        <v>0.30447166983206547</v>
      </c>
      <c r="D19" s="21">
        <f t="shared" si="0"/>
        <v>0.1147202493598537</v>
      </c>
      <c r="H19" t="str">
        <f>A1</f>
        <v>Соллерс</v>
      </c>
      <c r="I19">
        <f>F4</f>
        <v>2.2348977624886537</v>
      </c>
    </row>
    <row r="20" spans="1:11" x14ac:dyDescent="0.3">
      <c r="B20" s="22">
        <v>0.70202020202020199</v>
      </c>
      <c r="C20">
        <v>0.53868076658804354</v>
      </c>
      <c r="D20" s="21">
        <f t="shared" si="0"/>
        <v>0.16333943543215845</v>
      </c>
      <c r="H20" t="str">
        <f>A14</f>
        <v>Белон-ао</v>
      </c>
      <c r="I20">
        <f>F17</f>
        <v>2.2983895864549724</v>
      </c>
      <c r="K20" t="s">
        <v>90</v>
      </c>
    </row>
    <row r="21" spans="1:11" x14ac:dyDescent="0.3">
      <c r="B21" s="22">
        <v>0.8737373737373737</v>
      </c>
      <c r="C21">
        <v>0.75984491880445792</v>
      </c>
      <c r="D21" s="21">
        <f t="shared" si="0"/>
        <v>0.11389245493291578</v>
      </c>
      <c r="H21" t="str">
        <f>A27</f>
        <v>ТГК-14</v>
      </c>
      <c r="I21">
        <f>F30</f>
        <v>1.906970688438518</v>
      </c>
    </row>
    <row r="22" spans="1:11" x14ac:dyDescent="0.3">
      <c r="B22" s="22">
        <v>0.95454545454545459</v>
      </c>
      <c r="C22">
        <v>0.90566047407510031</v>
      </c>
      <c r="D22" s="21">
        <f t="shared" si="0"/>
        <v>4.8884980470354278E-2</v>
      </c>
    </row>
    <row r="23" spans="1:11" x14ac:dyDescent="0.3">
      <c r="B23" s="22">
        <v>0.98484848484848486</v>
      </c>
      <c r="C23">
        <v>0.9727718998587771</v>
      </c>
      <c r="D23" s="21">
        <f t="shared" si="0"/>
        <v>1.2076584989707762E-2</v>
      </c>
    </row>
    <row r="24" spans="1:11" x14ac:dyDescent="0.3">
      <c r="B24" s="22">
        <v>0.99494949494949492</v>
      </c>
      <c r="C24">
        <v>0.99432740818446053</v>
      </c>
      <c r="D24" s="21">
        <f t="shared" si="0"/>
        <v>6.2208676503439087E-4</v>
      </c>
    </row>
    <row r="25" spans="1:11" x14ac:dyDescent="0.3">
      <c r="B25" s="19"/>
      <c r="D25" s="21"/>
    </row>
    <row r="26" spans="1:11" x14ac:dyDescent="0.3">
      <c r="B26" s="19"/>
      <c r="D26" s="21"/>
    </row>
    <row r="27" spans="1:11" x14ac:dyDescent="0.3">
      <c r="A27" t="s">
        <v>4</v>
      </c>
      <c r="B27" s="19"/>
      <c r="D27" s="21"/>
    </row>
    <row r="28" spans="1:11" x14ac:dyDescent="0.3">
      <c r="B28" s="19" t="s">
        <v>63</v>
      </c>
      <c r="C28" t="s">
        <v>66</v>
      </c>
      <c r="D28" s="21"/>
    </row>
    <row r="29" spans="1:11" x14ac:dyDescent="0.3">
      <c r="B29" s="22">
        <v>4.0404040404040407E-2</v>
      </c>
      <c r="C29">
        <v>1.6307229045470151E-2</v>
      </c>
      <c r="D29" s="21">
        <f t="shared" si="0"/>
        <v>2.4096811358570256E-2</v>
      </c>
      <c r="F29" s="21">
        <f>MAX(D29:D37)</f>
        <v>0.13552250561474788</v>
      </c>
    </row>
    <row r="30" spans="1:11" x14ac:dyDescent="0.3">
      <c r="B30" s="22">
        <v>9.0909090909090912E-2</v>
      </c>
      <c r="C30">
        <v>6.0056642620070697E-2</v>
      </c>
      <c r="D30" s="21">
        <f t="shared" si="0"/>
        <v>3.0852448289020215E-2</v>
      </c>
      <c r="E30" t="s">
        <v>87</v>
      </c>
      <c r="F30">
        <f>F29*SQRT(G1)</f>
        <v>1.906970688438518</v>
      </c>
    </row>
    <row r="31" spans="1:11" x14ac:dyDescent="0.3">
      <c r="B31" s="22">
        <v>0.22222222222222221</v>
      </c>
      <c r="C31">
        <v>0.16557528806147878</v>
      </c>
      <c r="D31" s="21">
        <f t="shared" si="0"/>
        <v>5.6646934160743428E-2</v>
      </c>
    </row>
    <row r="32" spans="1:11" x14ac:dyDescent="0.3">
      <c r="B32" s="22">
        <v>0.46464646464646464</v>
      </c>
      <c r="C32">
        <v>0.348527252869751</v>
      </c>
      <c r="D32" s="21">
        <f t="shared" si="0"/>
        <v>0.11611921177671364</v>
      </c>
    </row>
    <row r="33" spans="2:4" x14ac:dyDescent="0.3">
      <c r="B33" s="22">
        <v>0.71212121212121215</v>
      </c>
      <c r="C33">
        <v>0.57659870650646428</v>
      </c>
      <c r="D33" s="21">
        <f t="shared" si="0"/>
        <v>0.13552250561474788</v>
      </c>
    </row>
    <row r="34" spans="2:4" x14ac:dyDescent="0.3">
      <c r="B34" s="22">
        <v>0.87878787878787878</v>
      </c>
      <c r="C34">
        <v>0.78103663527901435</v>
      </c>
      <c r="D34" s="21">
        <f t="shared" si="0"/>
        <v>9.7751243508864438E-2</v>
      </c>
    </row>
    <row r="35" spans="2:4" x14ac:dyDescent="0.3">
      <c r="B35" s="22">
        <v>0.94444444444444442</v>
      </c>
      <c r="C35">
        <v>0.91279961830370693</v>
      </c>
      <c r="D35" s="21">
        <f t="shared" si="0"/>
        <v>3.1644826140737492E-2</v>
      </c>
    </row>
    <row r="36" spans="2:4" x14ac:dyDescent="0.3">
      <c r="B36" s="22">
        <v>0.97979797979797978</v>
      </c>
      <c r="C36">
        <v>0.97385251854559052</v>
      </c>
      <c r="D36" s="21">
        <f t="shared" si="0"/>
        <v>5.9454612523892614E-3</v>
      </c>
    </row>
    <row r="37" spans="2:4" x14ac:dyDescent="0.3">
      <c r="B37" s="22">
        <v>0.99494949494949492</v>
      </c>
      <c r="C37">
        <v>0.99418533770527795</v>
      </c>
      <c r="D37" s="21">
        <f t="shared" si="0"/>
        <v>7.6415724421696751E-4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CD90-4324-44FE-BD7E-54554C5C2908}">
  <dimension ref="A1:R198"/>
  <sheetViews>
    <sheetView zoomScale="75" workbookViewId="0">
      <selection activeCell="F19" sqref="F19"/>
    </sheetView>
  </sheetViews>
  <sheetFormatPr defaultRowHeight="14.4" x14ac:dyDescent="0.3"/>
  <cols>
    <col min="1" max="1" width="11" customWidth="1"/>
    <col min="5" max="5" width="12.6640625" bestFit="1" customWidth="1"/>
    <col min="15" max="15" width="12.44140625" customWidth="1"/>
    <col min="16" max="16" width="14.33203125" customWidth="1"/>
    <col min="17" max="17" width="39.6640625" bestFit="1" customWidth="1"/>
    <col min="18" max="18" width="15.109375" customWidth="1"/>
  </cols>
  <sheetData>
    <row r="1" spans="1:17" x14ac:dyDescent="0.3">
      <c r="A1" s="6">
        <v>42121</v>
      </c>
      <c r="B1">
        <v>0</v>
      </c>
      <c r="C1">
        <v>-2.6597312519265854E-2</v>
      </c>
      <c r="D1">
        <v>-6.5146810211937538E-3</v>
      </c>
      <c r="F1" t="s">
        <v>91</v>
      </c>
      <c r="N1" t="s">
        <v>120</v>
      </c>
    </row>
    <row r="2" spans="1:17" x14ac:dyDescent="0.3">
      <c r="A2" s="6">
        <v>42128</v>
      </c>
      <c r="B2">
        <v>4.2761859338081701E-2</v>
      </c>
      <c r="C2">
        <v>4.0349752121790821E-3</v>
      </c>
      <c r="D2">
        <v>-1.9802627296179643E-2</v>
      </c>
      <c r="F2" t="s">
        <v>92</v>
      </c>
      <c r="O2" t="s">
        <v>33</v>
      </c>
      <c r="P2" t="s">
        <v>37</v>
      </c>
      <c r="Q2" t="s">
        <v>4</v>
      </c>
    </row>
    <row r="3" spans="1:17" x14ac:dyDescent="0.3">
      <c r="A3" s="6">
        <v>42135</v>
      </c>
      <c r="B3">
        <v>3.4289073478632165E-2</v>
      </c>
      <c r="C3">
        <v>-3.8308377779939146E-2</v>
      </c>
      <c r="D3">
        <v>3.3277900926747457E-3</v>
      </c>
      <c r="F3" t="s">
        <v>93</v>
      </c>
      <c r="N3" t="s">
        <v>112</v>
      </c>
      <c r="O3">
        <v>49</v>
      </c>
      <c r="P3">
        <v>49</v>
      </c>
      <c r="Q3">
        <v>49</v>
      </c>
    </row>
    <row r="4" spans="1:17" x14ac:dyDescent="0.3">
      <c r="A4" s="6">
        <v>42142</v>
      </c>
      <c r="B4">
        <v>3.5323760830408259E-2</v>
      </c>
      <c r="C4">
        <v>2.343318801489512E-2</v>
      </c>
      <c r="D4">
        <v>-1.6750810424815354E-2</v>
      </c>
      <c r="N4" t="s">
        <v>113</v>
      </c>
      <c r="O4">
        <v>49</v>
      </c>
      <c r="P4">
        <v>49</v>
      </c>
      <c r="Q4">
        <v>49</v>
      </c>
    </row>
    <row r="5" spans="1:17" x14ac:dyDescent="0.3">
      <c r="A5" s="6">
        <v>42149</v>
      </c>
      <c r="B5">
        <v>4.8686863719983188E-2</v>
      </c>
      <c r="C5">
        <v>3.6124329247170295E-2</v>
      </c>
      <c r="D5">
        <v>1.3423020332140771E-2</v>
      </c>
      <c r="E5">
        <f>AVERAGE(B:B)</f>
        <v>-9.815510016764913E-5</v>
      </c>
      <c r="F5">
        <f>_xlfn.STDEV.S(B:B)</f>
        <v>2.8377604754184702E-2</v>
      </c>
      <c r="N5" t="s">
        <v>114</v>
      </c>
      <c r="O5">
        <f>_xlfn.VAR.S(B99:B144)</f>
        <v>1.0924664837578398E-3</v>
      </c>
      <c r="P5">
        <f t="shared" ref="P5:Q5" si="0">_xlfn.VAR.S(C99:C144)</f>
        <v>4.5631250890691282E-4</v>
      </c>
      <c r="Q5">
        <f t="shared" si="0"/>
        <v>5.8330599330056669E-4</v>
      </c>
    </row>
    <row r="6" spans="1:17" x14ac:dyDescent="0.3">
      <c r="A6" s="6">
        <v>42163</v>
      </c>
      <c r="B6">
        <v>4.7506027585977988E-3</v>
      </c>
      <c r="C6">
        <v>-1.2088797319004073E-2</v>
      </c>
      <c r="D6">
        <v>1.7094433359300255E-2</v>
      </c>
      <c r="E6">
        <f>AVERAGE(C:C)</f>
        <v>3.5696398970194905E-4</v>
      </c>
      <c r="F6">
        <f>_xlfn.STDEV.S(C:C)</f>
        <v>2.6949863304997573E-2</v>
      </c>
      <c r="N6" t="s">
        <v>115</v>
      </c>
      <c r="O6">
        <f>_xlfn.VAR.S(B145:B193)</f>
        <v>3.289702242878873E-4</v>
      </c>
      <c r="P6">
        <f t="shared" ref="P6:Q6" si="1">_xlfn.VAR.S(C145:C193)</f>
        <v>8.6784865580192324E-4</v>
      </c>
      <c r="Q6">
        <f t="shared" si="1"/>
        <v>2.6278331547849651E-4</v>
      </c>
    </row>
    <row r="7" spans="1:17" x14ac:dyDescent="0.3">
      <c r="A7" s="6">
        <v>42170</v>
      </c>
      <c r="B7">
        <v>2.3420274208098422E-2</v>
      </c>
      <c r="C7">
        <v>1.0752791776261915E-2</v>
      </c>
      <c r="D7">
        <v>3.3840979842404942E-3</v>
      </c>
      <c r="E7">
        <f>AVERAGE(D:D)</f>
        <v>-3.4110427633935246E-3</v>
      </c>
      <c r="F7">
        <f>_xlfn.STDEV.S(D:D)</f>
        <v>2.2632139724619502E-2</v>
      </c>
      <c r="O7" t="s">
        <v>111</v>
      </c>
    </row>
    <row r="8" spans="1:17" x14ac:dyDescent="0.3">
      <c r="A8" s="6">
        <v>42177</v>
      </c>
      <c r="B8">
        <v>1.8349138668196617E-2</v>
      </c>
      <c r="C8">
        <v>-1.3459153374004801E-2</v>
      </c>
      <c r="D8">
        <v>-2.7398974188114388E-2</v>
      </c>
      <c r="E8" t="s">
        <v>103</v>
      </c>
      <c r="O8">
        <f>_xlfn.T.TEST(B99:B144,B145:B193,2,3)</f>
        <v>0.82248781856764452</v>
      </c>
      <c r="P8">
        <f t="shared" ref="P8:Q8" si="2">_xlfn.T.TEST(C99:C144,C145:C193,2,3)</f>
        <v>0.28869799219137976</v>
      </c>
      <c r="Q8">
        <f t="shared" si="2"/>
        <v>0.97617138605281872</v>
      </c>
    </row>
    <row r="9" spans="1:17" x14ac:dyDescent="0.3">
      <c r="A9" s="6">
        <v>42184</v>
      </c>
      <c r="B9">
        <v>-5.3688505113505376E-2</v>
      </c>
      <c r="C9">
        <v>2.7063615977430673E-3</v>
      </c>
      <c r="D9">
        <v>1.0362787035546437E-2</v>
      </c>
      <c r="E9" t="s">
        <v>94</v>
      </c>
      <c r="F9">
        <f>E5*198^0.5/F5</f>
        <v>-4.8670939572392664E-2</v>
      </c>
      <c r="G9" t="s">
        <v>97</v>
      </c>
      <c r="H9" t="e">
        <f>E16В</f>
        <v>#NAME?</v>
      </c>
      <c r="I9" t="s">
        <v>100</v>
      </c>
      <c r="J9">
        <f>ABS(_xlfn.T.INV(0.05,197))</f>
        <v>1.6526252192655086</v>
      </c>
      <c r="N9" t="s">
        <v>116</v>
      </c>
      <c r="O9">
        <f>((O5/O3)+(O6/O4))^2/(((O5/O3)^2)/(O3-1)+((O6/O4)^2)/(O4-1))</f>
        <v>74.504740966567255</v>
      </c>
      <c r="P9">
        <f t="shared" ref="P9:Q9" si="3">((P5/P3)+(P6/P4))^2/(((P5/P3)^2)/(P3-1)+((P6/P4)^2)/(P4-1))</f>
        <v>87.544076477200036</v>
      </c>
      <c r="Q9">
        <f t="shared" si="3"/>
        <v>83.951970931868289</v>
      </c>
    </row>
    <row r="10" spans="1:17" x14ac:dyDescent="0.3">
      <c r="A10" s="6">
        <v>42191</v>
      </c>
      <c r="B10">
        <v>-1.9371065755999693E-2</v>
      </c>
      <c r="C10">
        <v>0</v>
      </c>
      <c r="D10">
        <v>-2.4349029010286384E-2</v>
      </c>
      <c r="E10" t="s">
        <v>95</v>
      </c>
      <c r="F10">
        <f t="shared" ref="F10:F11" si="4">E6*198^0.5/F6</f>
        <v>0.18638048409065439</v>
      </c>
      <c r="G10" t="s">
        <v>98</v>
      </c>
      <c r="H10">
        <f>ABS(_xlfn.T.INV(0.01,197))</f>
        <v>2.3454254493948361</v>
      </c>
      <c r="I10" t="s">
        <v>101</v>
      </c>
      <c r="J10">
        <f>ABS(_xlfn.T.INV(0.05,197))</f>
        <v>1.6526252192655086</v>
      </c>
      <c r="N10" t="s">
        <v>118</v>
      </c>
      <c r="O10">
        <f>-_xlfn.T.INV(0.01,O9)</f>
        <v>2.37780204991047</v>
      </c>
      <c r="P10">
        <f t="shared" ref="P10" si="5">-_xlfn.T.INV(0.01,P9)</f>
        <v>2.3699767785792196</v>
      </c>
      <c r="Q10">
        <f>-_xlfn.T.INV(0.01,Q9)</f>
        <v>2.3721186212159373</v>
      </c>
    </row>
    <row r="11" spans="1:17" x14ac:dyDescent="0.3">
      <c r="A11" s="6">
        <v>42212</v>
      </c>
      <c r="B11">
        <v>2.4966622730460946E-2</v>
      </c>
      <c r="C11">
        <v>2.7080958602670614E-2</v>
      </c>
      <c r="D11">
        <v>-1.4545711002378751E-2</v>
      </c>
      <c r="E11" t="s">
        <v>96</v>
      </c>
      <c r="F11">
        <f t="shared" si="4"/>
        <v>-2.12077279429066</v>
      </c>
      <c r="G11" t="s">
        <v>99</v>
      </c>
      <c r="H11">
        <f>ABS(_xlfn.T.INV(0.01,197))</f>
        <v>2.3454254493948361</v>
      </c>
      <c r="I11" t="s">
        <v>102</v>
      </c>
      <c r="J11">
        <f>ABS(_xlfn.T.INV(0.05,197))</f>
        <v>1.6526252192655086</v>
      </c>
      <c r="N11" t="s">
        <v>117</v>
      </c>
      <c r="O11">
        <f>-_xlfn.T.INV(0.05,O9)</f>
        <v>1.6657068927340244</v>
      </c>
      <c r="P11">
        <f t="shared" ref="P11:Q11" si="6">-_xlfn.T.INV(0.05,P9)</f>
        <v>1.662557349412876</v>
      </c>
      <c r="Q11">
        <f t="shared" si="6"/>
        <v>1.6634201749188866</v>
      </c>
    </row>
    <row r="12" spans="1:17" x14ac:dyDescent="0.3">
      <c r="A12" s="6">
        <v>42226</v>
      </c>
      <c r="B12">
        <v>1.0050335853501506E-2</v>
      </c>
      <c r="C12">
        <v>2.6350476380050318E-3</v>
      </c>
      <c r="D12">
        <v>-1.4925650216675706E-2</v>
      </c>
      <c r="E12" t="s">
        <v>104</v>
      </c>
      <c r="N12" t="s">
        <v>130</v>
      </c>
    </row>
    <row r="13" spans="1:17" x14ac:dyDescent="0.3">
      <c r="A13" s="6">
        <v>42233</v>
      </c>
      <c r="B13">
        <v>-2.5317807984289897E-2</v>
      </c>
      <c r="C13">
        <v>2.8536307264934297E-2</v>
      </c>
      <c r="D13">
        <v>-1.515180502060222E-2</v>
      </c>
      <c r="E13" t="s">
        <v>105</v>
      </c>
      <c r="N13" t="s">
        <v>131</v>
      </c>
    </row>
    <row r="14" spans="1:17" x14ac:dyDescent="0.3">
      <c r="A14" s="6">
        <v>42240</v>
      </c>
      <c r="B14">
        <v>2.0305266160745523E-2</v>
      </c>
      <c r="C14">
        <v>1.0178204915756052E-2</v>
      </c>
      <c r="D14">
        <v>-7.6628727455691371E-3</v>
      </c>
      <c r="E14" t="s">
        <v>106</v>
      </c>
      <c r="N14" t="s">
        <v>119</v>
      </c>
    </row>
    <row r="15" spans="1:17" x14ac:dyDescent="0.3">
      <c r="A15" s="6">
        <v>42247</v>
      </c>
      <c r="B15">
        <v>6.563716363997904E-2</v>
      </c>
      <c r="C15">
        <v>1.7566323717899065E-2</v>
      </c>
      <c r="D15">
        <v>-3.9220713153281267E-2</v>
      </c>
    </row>
    <row r="16" spans="1:17" x14ac:dyDescent="0.3">
      <c r="A16" s="6">
        <v>42261</v>
      </c>
      <c r="B16">
        <v>6.7393917733975475E-2</v>
      </c>
      <c r="C16">
        <v>7.5472056353829038E-3</v>
      </c>
      <c r="D16">
        <v>2.7615167032973172E-2</v>
      </c>
      <c r="N16" t="s">
        <v>121</v>
      </c>
    </row>
    <row r="17" spans="1:18" x14ac:dyDescent="0.3">
      <c r="A17" s="6">
        <v>42275</v>
      </c>
      <c r="B17">
        <v>4.2062275173452422E-2</v>
      </c>
      <c r="C17">
        <v>-1.9364367181791117E-2</v>
      </c>
      <c r="D17">
        <v>0</v>
      </c>
      <c r="E17" t="s">
        <v>107</v>
      </c>
      <c r="F17">
        <f>_xlfn.Z.TEST(B:B,0)</f>
        <v>0.51940923235974812</v>
      </c>
      <c r="O17" t="s">
        <v>33</v>
      </c>
      <c r="P17" t="s">
        <v>37</v>
      </c>
      <c r="Q17" t="s">
        <v>4</v>
      </c>
    </row>
    <row r="18" spans="1:18" x14ac:dyDescent="0.3">
      <c r="A18" s="6">
        <v>42282</v>
      </c>
      <c r="B18">
        <v>4.5662179795811844E-3</v>
      </c>
      <c r="C18">
        <v>4.9056156989194209E-2</v>
      </c>
      <c r="D18">
        <v>-4.0080213975388218E-3</v>
      </c>
      <c r="E18" t="s">
        <v>108</v>
      </c>
      <c r="F18">
        <f>_xlfn.Z.TEST(C:C,0)</f>
        <v>0.42607319786084502</v>
      </c>
      <c r="H18" t="s">
        <v>110</v>
      </c>
      <c r="N18" t="s">
        <v>112</v>
      </c>
      <c r="O18">
        <v>49</v>
      </c>
      <c r="P18">
        <v>49</v>
      </c>
      <c r="Q18">
        <v>49</v>
      </c>
    </row>
    <row r="19" spans="1:18" x14ac:dyDescent="0.3">
      <c r="A19" s="6">
        <v>42289</v>
      </c>
      <c r="B19">
        <v>-6.8571697261370235E-3</v>
      </c>
      <c r="C19">
        <v>1.8445845790751651E-2</v>
      </c>
      <c r="D19">
        <v>3.1623188430512143E-2</v>
      </c>
      <c r="E19" t="s">
        <v>109</v>
      </c>
      <c r="F19">
        <f>_xlfn.Z.TEST(D:D,0)</f>
        <v>0.98302953639743107</v>
      </c>
      <c r="N19" t="s">
        <v>113</v>
      </c>
      <c r="O19">
        <v>49</v>
      </c>
      <c r="P19">
        <v>49</v>
      </c>
      <c r="Q19">
        <v>49</v>
      </c>
    </row>
    <row r="20" spans="1:18" x14ac:dyDescent="0.3">
      <c r="A20" s="6">
        <v>42296</v>
      </c>
      <c r="B20">
        <v>6.8687014319863057E-2</v>
      </c>
      <c r="C20">
        <v>-1.5789801732635195E-2</v>
      </c>
      <c r="D20">
        <v>1.160554612030789E-2</v>
      </c>
      <c r="N20" t="s">
        <v>114</v>
      </c>
      <c r="O20">
        <v>1.09246648375784E-3</v>
      </c>
      <c r="P20">
        <v>4.5631250890691282E-4</v>
      </c>
      <c r="Q20">
        <v>5.8330599330056669E-4</v>
      </c>
    </row>
    <row r="21" spans="1:18" x14ac:dyDescent="0.3">
      <c r="A21" s="6">
        <v>42303</v>
      </c>
      <c r="B21">
        <v>-3.2647077836666143E-2</v>
      </c>
      <c r="C21">
        <v>5.4206817836426953E-2</v>
      </c>
      <c r="D21">
        <v>-4.7252884850545497E-2</v>
      </c>
      <c r="N21" t="s">
        <v>115</v>
      </c>
      <c r="O21">
        <v>3.289702242878873E-4</v>
      </c>
      <c r="P21">
        <v>8.6784865580192324E-4</v>
      </c>
      <c r="Q21">
        <v>2.6278331547849651E-4</v>
      </c>
    </row>
    <row r="22" spans="1:18" x14ac:dyDescent="0.3">
      <c r="A22" s="6">
        <v>42310</v>
      </c>
      <c r="B22">
        <v>-1.7857617400006461E-2</v>
      </c>
      <c r="C22">
        <v>-3.3208670996653457E-2</v>
      </c>
      <c r="D22">
        <v>0</v>
      </c>
      <c r="O22" t="s">
        <v>122</v>
      </c>
    </row>
    <row r="23" spans="1:18" x14ac:dyDescent="0.3">
      <c r="A23" s="6">
        <v>42338</v>
      </c>
      <c r="B23">
        <v>2.350177344953673E-3</v>
      </c>
      <c r="C23">
        <v>1.2739025777429932E-2</v>
      </c>
      <c r="D23">
        <v>-4.4150182091168312E-3</v>
      </c>
      <c r="N23" t="s">
        <v>123</v>
      </c>
      <c r="O23">
        <f>O20/O21</f>
        <v>3.3208673706645393</v>
      </c>
      <c r="P23">
        <f>P21/P20</f>
        <v>1.9018734723727753</v>
      </c>
      <c r="Q23">
        <f>Q20/Q21</f>
        <v>2.2197223299296507</v>
      </c>
    </row>
    <row r="24" spans="1:18" x14ac:dyDescent="0.3">
      <c r="A24" s="6">
        <v>42345</v>
      </c>
      <c r="B24">
        <v>-3.5846131773135767E-2</v>
      </c>
      <c r="C24">
        <v>-3.6086389774420982E-2</v>
      </c>
      <c r="D24">
        <v>-5.9242833562860739E-2</v>
      </c>
      <c r="N24" t="s">
        <v>116</v>
      </c>
      <c r="O24">
        <f>O18-1</f>
        <v>48</v>
      </c>
      <c r="P24">
        <f t="shared" ref="P24:Q24" si="7">P18-1</f>
        <v>48</v>
      </c>
      <c r="Q24">
        <f t="shared" si="7"/>
        <v>48</v>
      </c>
    </row>
    <row r="25" spans="1:18" x14ac:dyDescent="0.3">
      <c r="A25" s="6">
        <v>42352</v>
      </c>
      <c r="B25">
        <v>-9.7800290536396058E-3</v>
      </c>
      <c r="C25">
        <v>2.8462464663761452E-2</v>
      </c>
      <c r="D25">
        <v>4.1385216162854489E-2</v>
      </c>
      <c r="N25" t="s">
        <v>116</v>
      </c>
      <c r="O25">
        <f>O19-1</f>
        <v>48</v>
      </c>
      <c r="P25">
        <f t="shared" ref="P25:Q25" si="8">P19-1</f>
        <v>48</v>
      </c>
      <c r="Q25">
        <f t="shared" si="8"/>
        <v>48</v>
      </c>
    </row>
    <row r="26" spans="1:18" x14ac:dyDescent="0.3">
      <c r="A26" s="6">
        <v>42359</v>
      </c>
      <c r="B26">
        <v>-1.7348638334612976E-2</v>
      </c>
      <c r="C26">
        <v>-1.2837146760680719E-2</v>
      </c>
      <c r="D26">
        <v>2.2272635609123004E-2</v>
      </c>
      <c r="N26" t="s">
        <v>124</v>
      </c>
      <c r="O26">
        <f>_xlfn.F.TEST(B99:B144,B145:B193)</f>
        <v>6.8151523726017651E-5</v>
      </c>
      <c r="P26">
        <f>_xlfn.F.TEST(C99:C144,C145:C193)</f>
        <v>3.1534353172771847E-2</v>
      </c>
      <c r="Q26">
        <f>_xlfn.F.TEST(D99:D144,D145:D193)</f>
        <v>7.3054461392336031E-3</v>
      </c>
    </row>
    <row r="27" spans="1:18" x14ac:dyDescent="0.3">
      <c r="A27" s="6">
        <v>42366</v>
      </c>
      <c r="B27">
        <v>4.9875415110389679E-3</v>
      </c>
      <c r="C27">
        <v>3.3039854078200093E-2</v>
      </c>
      <c r="D27">
        <v>2.6088436084297874E-2</v>
      </c>
      <c r="N27" t="s">
        <v>128</v>
      </c>
    </row>
    <row r="28" spans="1:18" x14ac:dyDescent="0.3">
      <c r="A28" s="6">
        <v>42387</v>
      </c>
      <c r="B28">
        <v>7.0558225315588544E-2</v>
      </c>
      <c r="C28">
        <v>3.8515672080615404E-2</v>
      </c>
      <c r="D28">
        <v>-1.373019281190202E-2</v>
      </c>
      <c r="N28" t="s">
        <v>129</v>
      </c>
    </row>
    <row r="29" spans="1:18" x14ac:dyDescent="0.3">
      <c r="A29" s="6">
        <v>42394</v>
      </c>
      <c r="B29">
        <v>2.8778964550043327E-2</v>
      </c>
      <c r="C29">
        <v>0</v>
      </c>
      <c r="D29">
        <v>1.3730192811902037E-2</v>
      </c>
      <c r="N29" t="s">
        <v>125</v>
      </c>
      <c r="P29" t="s">
        <v>127</v>
      </c>
      <c r="Q29" t="s">
        <v>132</v>
      </c>
      <c r="R29" t="s">
        <v>127</v>
      </c>
    </row>
    <row r="30" spans="1:18" x14ac:dyDescent="0.3">
      <c r="A30" s="6">
        <v>42401</v>
      </c>
      <c r="B30">
        <v>-4.1019019444545272E-2</v>
      </c>
      <c r="C30">
        <v>2.7330893716971266E-2</v>
      </c>
      <c r="D30">
        <v>9.0498355199178562E-3</v>
      </c>
      <c r="N30" t="s">
        <v>126</v>
      </c>
      <c r="P30" t="s">
        <v>127</v>
      </c>
      <c r="Q30" t="s">
        <v>127</v>
      </c>
      <c r="R30" t="s">
        <v>127</v>
      </c>
    </row>
    <row r="31" spans="1:18" x14ac:dyDescent="0.3">
      <c r="A31" s="6">
        <v>42408</v>
      </c>
      <c r="B31">
        <v>4.9140148024291626E-3</v>
      </c>
      <c r="C31">
        <v>-9.8522964430115944E-3</v>
      </c>
      <c r="D31">
        <v>-9.0498355199179273E-3</v>
      </c>
    </row>
    <row r="32" spans="1:18" x14ac:dyDescent="0.3">
      <c r="A32" s="6">
        <v>42415</v>
      </c>
      <c r="B32">
        <v>-2.985296314968116E-2</v>
      </c>
      <c r="C32">
        <v>2.4721891453890728E-3</v>
      </c>
      <c r="D32">
        <v>-1.8349138668196541E-2</v>
      </c>
    </row>
    <row r="33" spans="1:4" x14ac:dyDescent="0.3">
      <c r="A33" s="6">
        <v>42422</v>
      </c>
      <c r="B33">
        <v>1.5037877364540502E-2</v>
      </c>
      <c r="C33">
        <v>4.9261183360560026E-3</v>
      </c>
      <c r="D33">
        <v>9.2166551049240476E-3</v>
      </c>
    </row>
    <row r="34" spans="1:4" x14ac:dyDescent="0.3">
      <c r="A34" s="6">
        <v>42429</v>
      </c>
      <c r="B34">
        <v>9.9010709827115368E-3</v>
      </c>
      <c r="C34">
        <v>1.4634407518437777E-2</v>
      </c>
      <c r="D34">
        <v>5.7922647732704509E-2</v>
      </c>
    </row>
    <row r="35" spans="1:4" x14ac:dyDescent="0.3">
      <c r="A35" s="6">
        <v>42443</v>
      </c>
      <c r="B35">
        <v>1.2240054894502006E-2</v>
      </c>
      <c r="C35">
        <v>-4.0364223855360232E-2</v>
      </c>
      <c r="D35">
        <v>-1.2631746905900574E-2</v>
      </c>
    </row>
    <row r="36" spans="1:4" x14ac:dyDescent="0.3">
      <c r="A36" s="6">
        <v>42450</v>
      </c>
      <c r="B36">
        <v>-7.3260400920728977E-3</v>
      </c>
      <c r="C36">
        <v>2.2625399517978609E-2</v>
      </c>
      <c r="D36">
        <v>2.096512846504487E-2</v>
      </c>
    </row>
    <row r="37" spans="1:4" x14ac:dyDescent="0.3">
      <c r="A37" s="6">
        <v>42478</v>
      </c>
      <c r="B37">
        <v>1.0977058631150994E-2</v>
      </c>
      <c r="C37">
        <v>-3.4338137580891569E-2</v>
      </c>
      <c r="D37">
        <v>2.8170876966696439E-2</v>
      </c>
    </row>
    <row r="38" spans="1:4" x14ac:dyDescent="0.3">
      <c r="A38" s="6">
        <v>42485</v>
      </c>
      <c r="B38">
        <v>-6.3083975426576885E-2</v>
      </c>
      <c r="C38">
        <v>-2.6550232094120954E-2</v>
      </c>
      <c r="D38">
        <v>-2.0040750883446153E-2</v>
      </c>
    </row>
    <row r="39" spans="1:4" x14ac:dyDescent="0.3">
      <c r="A39" s="6">
        <v>42499</v>
      </c>
      <c r="B39">
        <v>4.6737477851689843E-2</v>
      </c>
      <c r="C39">
        <v>3.7387532071620412E-2</v>
      </c>
      <c r="D39">
        <v>1.7699577099400857E-2</v>
      </c>
    </row>
    <row r="40" spans="1:4" x14ac:dyDescent="0.3">
      <c r="A40" s="6">
        <v>42506</v>
      </c>
      <c r="B40">
        <v>6.8259650703998906E-3</v>
      </c>
      <c r="C40">
        <v>-1.8519047767237527E-2</v>
      </c>
      <c r="D40">
        <v>-5.037035938894955E-2</v>
      </c>
    </row>
    <row r="41" spans="1:4" x14ac:dyDescent="0.3">
      <c r="A41" s="6">
        <v>42513</v>
      </c>
      <c r="B41">
        <v>1.3513719166722855E-2</v>
      </c>
      <c r="C41">
        <v>2.5376217493374535E-2</v>
      </c>
      <c r="D41">
        <v>-1.1131840368844294E-2</v>
      </c>
    </row>
    <row r="42" spans="1:4" x14ac:dyDescent="0.3">
      <c r="A42" s="6">
        <v>42520</v>
      </c>
      <c r="B42">
        <v>-2.0339684237122672E-2</v>
      </c>
      <c r="C42">
        <v>-4.1866579392789892E-2</v>
      </c>
      <c r="D42">
        <v>-3.0305349495329037E-2</v>
      </c>
    </row>
    <row r="43" spans="1:4" x14ac:dyDescent="0.3">
      <c r="A43" s="6">
        <v>42527</v>
      </c>
      <c r="B43">
        <v>3.8078508574504365E-2</v>
      </c>
      <c r="C43">
        <v>1.8824085245635617E-2</v>
      </c>
      <c r="D43">
        <v>-7.7220460939102778E-3</v>
      </c>
    </row>
    <row r="44" spans="1:4" x14ac:dyDescent="0.3">
      <c r="A44" s="6">
        <v>42534</v>
      </c>
      <c r="B44">
        <v>-5.6512210263342334E-2</v>
      </c>
      <c r="C44">
        <v>6.9686693160934355E-3</v>
      </c>
      <c r="D44">
        <v>-1.9570096194097112E-2</v>
      </c>
    </row>
    <row r="45" spans="1:4" x14ac:dyDescent="0.3">
      <c r="A45" s="6">
        <v>42541</v>
      </c>
      <c r="B45">
        <v>-1.4051753455650302E-2</v>
      </c>
      <c r="C45">
        <v>-2.3174981403627014E-3</v>
      </c>
      <c r="D45">
        <v>-5.6925936796009581E-2</v>
      </c>
    </row>
    <row r="46" spans="1:4" x14ac:dyDescent="0.3">
      <c r="A46" s="6">
        <v>42548</v>
      </c>
      <c r="B46">
        <v>2.1004272770531997E-2</v>
      </c>
      <c r="C46">
        <v>0</v>
      </c>
      <c r="D46">
        <v>2.0704673361690983E-2</v>
      </c>
    </row>
    <row r="47" spans="1:4" x14ac:dyDescent="0.3">
      <c r="A47" s="6">
        <v>42555</v>
      </c>
      <c r="B47">
        <v>9.1954670931003943E-3</v>
      </c>
      <c r="C47">
        <v>2.317498140362704E-3</v>
      </c>
      <c r="D47">
        <v>0</v>
      </c>
    </row>
    <row r="48" spans="1:4" x14ac:dyDescent="0.3">
      <c r="A48" s="6">
        <v>42562</v>
      </c>
      <c r="B48">
        <v>6.8415318167167841E-3</v>
      </c>
      <c r="C48">
        <v>-5.471043220130864E-2</v>
      </c>
      <c r="D48">
        <v>1.6260520871780326E-2</v>
      </c>
    </row>
    <row r="49" spans="1:4" x14ac:dyDescent="0.3">
      <c r="A49" s="6">
        <v>42590</v>
      </c>
      <c r="B49">
        <v>1.8018505502678212E-2</v>
      </c>
      <c r="C49">
        <v>1.1587615172387829E-2</v>
      </c>
      <c r="D49">
        <v>1.3658748931040044E-2</v>
      </c>
    </row>
    <row r="50" spans="1:4" x14ac:dyDescent="0.3">
      <c r="A50" s="6">
        <v>42597</v>
      </c>
      <c r="B50">
        <v>-6.7189502487449808E-3</v>
      </c>
      <c r="C50">
        <v>4.2847591382629245E-2</v>
      </c>
      <c r="D50">
        <v>-1.1696039763191187E-2</v>
      </c>
    </row>
    <row r="51" spans="1:4" x14ac:dyDescent="0.3">
      <c r="A51" s="6">
        <v>42604</v>
      </c>
      <c r="B51">
        <v>2.8794901947944641E-2</v>
      </c>
      <c r="C51">
        <v>5.3718607008422015E-2</v>
      </c>
      <c r="D51">
        <v>-4.204823624349939E-2</v>
      </c>
    </row>
    <row r="52" spans="1:4" x14ac:dyDescent="0.3">
      <c r="A52" s="6">
        <v>42611</v>
      </c>
      <c r="B52">
        <v>4.4831413296730328E-2</v>
      </c>
      <c r="C52">
        <v>-4.9313313540505603E-2</v>
      </c>
      <c r="D52">
        <v>-1.0277582758240408E-2</v>
      </c>
    </row>
    <row r="53" spans="1:4" x14ac:dyDescent="0.3">
      <c r="A53" s="6">
        <v>42646</v>
      </c>
      <c r="B53">
        <v>-3.4305350967892482E-3</v>
      </c>
      <c r="C53">
        <v>2.1645866774692508E-2</v>
      </c>
      <c r="D53">
        <v>-2.6259714583555655E-2</v>
      </c>
    </row>
    <row r="54" spans="1:4" x14ac:dyDescent="0.3">
      <c r="A54" s="6">
        <v>42660</v>
      </c>
      <c r="B54">
        <v>-1.388911216066715E-2</v>
      </c>
      <c r="C54">
        <v>2.7651531330510164E-2</v>
      </c>
      <c r="D54">
        <v>-2.3365548956211769E-2</v>
      </c>
    </row>
    <row r="55" spans="1:4" x14ac:dyDescent="0.3">
      <c r="A55" s="6">
        <v>42674</v>
      </c>
      <c r="B55">
        <v>-2.6567027384721751E-2</v>
      </c>
      <c r="C55">
        <v>-3.2789822822990956E-2</v>
      </c>
      <c r="D55">
        <v>-3.0109801471370455E-2</v>
      </c>
    </row>
    <row r="56" spans="1:4" x14ac:dyDescent="0.3">
      <c r="A56" s="6">
        <v>42681</v>
      </c>
      <c r="B56">
        <v>1.3371736965889241E-2</v>
      </c>
      <c r="C56">
        <v>3.4803922194692097E-2</v>
      </c>
      <c r="D56">
        <v>4.0647306774156192E-2</v>
      </c>
    </row>
    <row r="57" spans="1:4" x14ac:dyDescent="0.3">
      <c r="A57" s="6">
        <v>42688</v>
      </c>
      <c r="B57">
        <v>-2.1093783059799594E-2</v>
      </c>
      <c r="C57">
        <v>3.9452848411800447E-2</v>
      </c>
      <c r="D57">
        <v>4.7091607533850589E-2</v>
      </c>
    </row>
    <row r="58" spans="1:4" x14ac:dyDescent="0.3">
      <c r="A58" s="6">
        <v>42695</v>
      </c>
      <c r="B58">
        <v>3.6159981414443876E-2</v>
      </c>
      <c r="C58">
        <v>-2.3484445233069379E-2</v>
      </c>
      <c r="D58">
        <v>2.7615167032973172E-2</v>
      </c>
    </row>
    <row r="59" spans="1:4" x14ac:dyDescent="0.3">
      <c r="A59" s="6">
        <v>42702</v>
      </c>
      <c r="B59">
        <v>-3.6159981414443793E-2</v>
      </c>
      <c r="C59">
        <v>-7.9523281904950345E-3</v>
      </c>
      <c r="D59">
        <v>1.160554612030789E-2</v>
      </c>
    </row>
    <row r="60" spans="1:4" x14ac:dyDescent="0.3">
      <c r="A60" s="6">
        <v>42709</v>
      </c>
      <c r="B60">
        <v>4.1751794680221756E-2</v>
      </c>
      <c r="C60">
        <v>1.9940186068644495E-3</v>
      </c>
      <c r="D60">
        <v>1.7159620282826502E-2</v>
      </c>
    </row>
    <row r="61" spans="1:4" x14ac:dyDescent="0.3">
      <c r="A61" s="6">
        <v>42723</v>
      </c>
      <c r="B61">
        <v>-1.4545711002378751E-2</v>
      </c>
      <c r="C61">
        <v>-6.2131781107006276E-2</v>
      </c>
      <c r="D61">
        <v>1.3698844358161927E-2</v>
      </c>
    </row>
    <row r="62" spans="1:4" x14ac:dyDescent="0.3">
      <c r="A62" s="6">
        <v>42751</v>
      </c>
      <c r="B62">
        <v>-4.9109704034748722E-2</v>
      </c>
      <c r="C62">
        <v>-2.1528533611012007E-3</v>
      </c>
      <c r="D62">
        <v>4.0351295523567449E-2</v>
      </c>
    </row>
    <row r="63" spans="1:4" x14ac:dyDescent="0.3">
      <c r="A63" s="6">
        <v>42758</v>
      </c>
      <c r="B63">
        <v>5.2299499402848844E-2</v>
      </c>
      <c r="C63">
        <v>2.1528533611010927E-3</v>
      </c>
      <c r="D63">
        <v>-2.1414094503816473E-2</v>
      </c>
    </row>
    <row r="64" spans="1:4" x14ac:dyDescent="0.3">
      <c r="A64" s="6">
        <v>42765</v>
      </c>
      <c r="B64">
        <v>-7.9936476807455862E-3</v>
      </c>
      <c r="C64">
        <v>8.5653628589230004E-3</v>
      </c>
      <c r="D64">
        <v>-4.3384015985982417E-3</v>
      </c>
    </row>
    <row r="65" spans="1:4" x14ac:dyDescent="0.3">
      <c r="A65" s="6">
        <v>42772</v>
      </c>
      <c r="B65">
        <v>-2.7666532718138712E-2</v>
      </c>
      <c r="C65">
        <v>-3.4710642963245428E-2</v>
      </c>
      <c r="D65">
        <v>-2.049852154834093E-2</v>
      </c>
    </row>
    <row r="66" spans="1:4" x14ac:dyDescent="0.3">
      <c r="A66" s="6">
        <v>42779</v>
      </c>
      <c r="B66">
        <v>1.1484949866897031E-2</v>
      </c>
      <c r="C66">
        <v>-3.5958930387443938E-2</v>
      </c>
      <c r="D66">
        <v>1.9048194970694411E-2</v>
      </c>
    </row>
    <row r="67" spans="1:4" x14ac:dyDescent="0.3">
      <c r="A67" s="6">
        <v>42786</v>
      </c>
      <c r="B67">
        <v>-1.3136477905369964E-2</v>
      </c>
      <c r="C67">
        <v>-1.6147986407982103E-2</v>
      </c>
      <c r="D67">
        <v>-3.9975715076650431E-2</v>
      </c>
    </row>
    <row r="68" spans="1:4" x14ac:dyDescent="0.3">
      <c r="A68" s="6">
        <v>42793</v>
      </c>
      <c r="B68">
        <v>-1.3311344638239421E-2</v>
      </c>
      <c r="C68">
        <v>-4.5191994191373423E-2</v>
      </c>
      <c r="D68">
        <v>-1.8293193047325487E-2</v>
      </c>
    </row>
    <row r="69" spans="1:4" x14ac:dyDescent="0.3">
      <c r="A69" s="6">
        <v>42800</v>
      </c>
      <c r="B69">
        <v>1.3311344638239287E-2</v>
      </c>
      <c r="C69">
        <v>-3.9707449595112805E-2</v>
      </c>
      <c r="D69">
        <v>-3.7621991789584176E-2</v>
      </c>
    </row>
    <row r="70" spans="1:4" x14ac:dyDescent="0.3">
      <c r="A70" s="6">
        <v>42807</v>
      </c>
      <c r="B70">
        <v>1.6515280384729392E-3</v>
      </c>
      <c r="C70">
        <v>-1.2739025777429826E-2</v>
      </c>
      <c r="D70">
        <v>1.5961695328221347E-3</v>
      </c>
    </row>
    <row r="71" spans="1:4" x14ac:dyDescent="0.3">
      <c r="A71" s="6">
        <v>42814</v>
      </c>
      <c r="B71">
        <v>-2.6757449169549304E-2</v>
      </c>
      <c r="C71">
        <v>-7.7220460939102778E-3</v>
      </c>
      <c r="D71">
        <v>-4.0689095324099679E-2</v>
      </c>
    </row>
    <row r="72" spans="1:4" x14ac:dyDescent="0.3">
      <c r="A72" s="6">
        <v>42828</v>
      </c>
      <c r="B72">
        <v>1.5424470325631731E-2</v>
      </c>
      <c r="C72">
        <v>-8.1855845864395177E-3</v>
      </c>
      <c r="D72">
        <v>-1.5372793188864781E-3</v>
      </c>
    </row>
    <row r="73" spans="1:4" x14ac:dyDescent="0.3">
      <c r="A73" s="6">
        <v>42849</v>
      </c>
      <c r="B73">
        <v>3.4843240826108427E-3</v>
      </c>
      <c r="C73">
        <v>2.8170876966696439E-2</v>
      </c>
      <c r="D73">
        <v>-1.1299555253933505E-2</v>
      </c>
    </row>
    <row r="74" spans="1:4" x14ac:dyDescent="0.3">
      <c r="A74" s="6">
        <v>42856</v>
      </c>
      <c r="B74">
        <v>-3.720535405006662E-2</v>
      </c>
      <c r="C74">
        <v>-4.9832373747875643E-2</v>
      </c>
      <c r="D74">
        <v>3.2414939241710229E-3</v>
      </c>
    </row>
    <row r="75" spans="1:4" x14ac:dyDescent="0.3">
      <c r="A75" s="6">
        <v>42863</v>
      </c>
      <c r="B75">
        <v>-1.2715884325302561E-2</v>
      </c>
      <c r="C75">
        <v>-7.3260400920728977E-3</v>
      </c>
      <c r="D75">
        <v>-1.3029500290333684E-2</v>
      </c>
    </row>
    <row r="76" spans="1:4" x14ac:dyDescent="0.3">
      <c r="A76" s="6">
        <v>42870</v>
      </c>
      <c r="B76">
        <v>-3.9147589684271344E-2</v>
      </c>
      <c r="C76">
        <v>1.8215439891341119E-2</v>
      </c>
      <c r="D76">
        <v>0</v>
      </c>
    </row>
    <row r="77" spans="1:4" x14ac:dyDescent="0.3">
      <c r="A77" s="6">
        <v>42877</v>
      </c>
      <c r="B77">
        <v>-2.5025367566940373E-2</v>
      </c>
      <c r="C77">
        <v>-4.8068403041022334E-2</v>
      </c>
      <c r="D77">
        <v>3.2733253449691085E-3</v>
      </c>
    </row>
    <row r="78" spans="1:4" x14ac:dyDescent="0.3">
      <c r="A78" s="6">
        <v>42891</v>
      </c>
      <c r="B78">
        <v>-9.1158334080094928E-3</v>
      </c>
      <c r="C78">
        <v>-1.5267472130788421E-2</v>
      </c>
      <c r="D78">
        <v>-6.688988150796652E-3</v>
      </c>
    </row>
    <row r="79" spans="1:4" x14ac:dyDescent="0.3">
      <c r="A79" s="6">
        <v>42898</v>
      </c>
      <c r="B79">
        <v>7.2993024816115351E-3</v>
      </c>
      <c r="C79">
        <v>-1.5504186535965312E-2</v>
      </c>
      <c r="D79">
        <v>-2.0339684237122787E-2</v>
      </c>
    </row>
    <row r="80" spans="1:4" x14ac:dyDescent="0.3">
      <c r="A80" s="6">
        <v>42905</v>
      </c>
      <c r="B80">
        <v>6.5106541601579943E-2</v>
      </c>
      <c r="C80">
        <v>3.8986404156573229E-3</v>
      </c>
      <c r="D80">
        <v>3.4188067487854611E-3</v>
      </c>
    </row>
    <row r="81" spans="1:4" x14ac:dyDescent="0.3">
      <c r="A81" s="6">
        <v>42933</v>
      </c>
      <c r="B81">
        <v>4.3172171865208782E-2</v>
      </c>
      <c r="C81">
        <v>-3.3336420267591718E-2</v>
      </c>
      <c r="D81">
        <v>4.08219945202552E-2</v>
      </c>
    </row>
    <row r="82" spans="1:4" x14ac:dyDescent="0.3">
      <c r="A82" s="6">
        <v>42947</v>
      </c>
      <c r="B82">
        <v>-3.3648034118232757E-2</v>
      </c>
      <c r="C82">
        <v>4.3412492935313463E-2</v>
      </c>
      <c r="D82">
        <v>2.4162249279079777E-2</v>
      </c>
    </row>
    <row r="83" spans="1:4" x14ac:dyDescent="0.3">
      <c r="A83" s="6">
        <v>42954</v>
      </c>
      <c r="B83">
        <v>0</v>
      </c>
      <c r="C83">
        <v>6.5146810211936723E-3</v>
      </c>
      <c r="D83">
        <v>1.3175421158564547E-2</v>
      </c>
    </row>
    <row r="84" spans="1:4" x14ac:dyDescent="0.3">
      <c r="A84" s="6">
        <v>42961</v>
      </c>
      <c r="B84">
        <v>-5.7197486727869531E-3</v>
      </c>
      <c r="C84">
        <v>-9.7880063661629317E-3</v>
      </c>
      <c r="D84">
        <v>-1.0526412986987504E-2</v>
      </c>
    </row>
    <row r="85" spans="1:4" x14ac:dyDescent="0.3">
      <c r="A85" s="6">
        <v>42968</v>
      </c>
      <c r="B85">
        <v>1.1406967793376381E-2</v>
      </c>
      <c r="C85">
        <v>-2.6579637804711898E-2</v>
      </c>
      <c r="D85">
        <v>-2.4097551579060416E-2</v>
      </c>
    </row>
    <row r="86" spans="1:4" x14ac:dyDescent="0.3">
      <c r="A86" s="6">
        <v>42975</v>
      </c>
      <c r="B86">
        <v>2.0580707700020663E-2</v>
      </c>
      <c r="C86">
        <v>-2.3851215822180024E-2</v>
      </c>
      <c r="D86">
        <v>1.3459153374004711E-2</v>
      </c>
    </row>
    <row r="87" spans="1:4" x14ac:dyDescent="0.3">
      <c r="A87" s="6">
        <v>42982</v>
      </c>
      <c r="B87">
        <v>-2.0580707700020687E-2</v>
      </c>
      <c r="C87">
        <v>5.0430853626891904E-2</v>
      </c>
      <c r="D87">
        <v>-2.1622464013165657E-2</v>
      </c>
    </row>
    <row r="88" spans="1:4" x14ac:dyDescent="0.3">
      <c r="A88" s="6">
        <v>43003</v>
      </c>
      <c r="B88">
        <v>5.746643786825812E-2</v>
      </c>
      <c r="C88">
        <v>1.6474837203505042E-2</v>
      </c>
      <c r="D88">
        <v>2.0666636808559125E-2</v>
      </c>
    </row>
    <row r="89" spans="1:4" x14ac:dyDescent="0.3">
      <c r="A89" s="6">
        <v>43010</v>
      </c>
      <c r="B89">
        <v>2.4139103113356875E-2</v>
      </c>
      <c r="C89">
        <v>-2.6491615446976341E-2</v>
      </c>
      <c r="D89">
        <v>-4.5558165358606907E-3</v>
      </c>
    </row>
    <row r="90" spans="1:4" x14ac:dyDescent="0.3">
      <c r="A90" s="6">
        <v>43017</v>
      </c>
      <c r="B90">
        <v>5.0977170716685798E-3</v>
      </c>
      <c r="C90">
        <v>6.6889881507967101E-3</v>
      </c>
      <c r="D90">
        <v>1.3605652055778678E-2</v>
      </c>
    </row>
    <row r="91" spans="1:4" x14ac:dyDescent="0.3">
      <c r="A91" s="6">
        <v>43024</v>
      </c>
      <c r="B91">
        <v>3.1695730810131932E-2</v>
      </c>
      <c r="C91">
        <v>-6.688988150796652E-3</v>
      </c>
      <c r="D91">
        <v>-4.8452383385946859E-2</v>
      </c>
    </row>
    <row r="92" spans="1:4" x14ac:dyDescent="0.3">
      <c r="A92" s="6">
        <v>43031</v>
      </c>
      <c r="B92">
        <v>-3.2894766503987574E-3</v>
      </c>
      <c r="C92">
        <v>-1.6920877488337063E-2</v>
      </c>
      <c r="D92">
        <v>1.6413029641330051E-2</v>
      </c>
    </row>
    <row r="93" spans="1:4" x14ac:dyDescent="0.3">
      <c r="A93" s="6">
        <v>43038</v>
      </c>
      <c r="B93">
        <v>3.5602465640942306E-2</v>
      </c>
      <c r="C93">
        <v>3.4071583216141346E-3</v>
      </c>
      <c r="D93">
        <v>-7.0011954589834771E-3</v>
      </c>
    </row>
    <row r="94" spans="1:4" x14ac:dyDescent="0.3">
      <c r="A94" s="6">
        <v>43066</v>
      </c>
      <c r="B94">
        <v>1.159913584335194E-2</v>
      </c>
      <c r="C94">
        <v>-1.4285957247476541E-2</v>
      </c>
      <c r="D94">
        <v>-3.9590467271008532E-2</v>
      </c>
    </row>
    <row r="95" spans="1:4" x14ac:dyDescent="0.3">
      <c r="A95" s="6">
        <v>43073</v>
      </c>
      <c r="B95">
        <v>-1.1599135843351918E-2</v>
      </c>
      <c r="C95">
        <v>2.4868066578013524E-2</v>
      </c>
      <c r="D95">
        <v>1.9212301778938723E-3</v>
      </c>
    </row>
    <row r="96" spans="1:4" x14ac:dyDescent="0.3">
      <c r="A96" s="6">
        <v>43080</v>
      </c>
      <c r="B96">
        <v>2.7939368689241434E-2</v>
      </c>
      <c r="C96">
        <v>-1.4134510934904806E-2</v>
      </c>
      <c r="D96">
        <v>-1.9212301778939326E-3</v>
      </c>
    </row>
    <row r="97" spans="1:4" x14ac:dyDescent="0.3">
      <c r="A97" s="6">
        <v>43087</v>
      </c>
      <c r="B97">
        <v>1.6077516727532843E-2</v>
      </c>
      <c r="C97">
        <v>-1.0733555643108777E-2</v>
      </c>
      <c r="D97">
        <v>0</v>
      </c>
    </row>
    <row r="98" spans="1:4" x14ac:dyDescent="0.3">
      <c r="A98" s="6">
        <v>43094</v>
      </c>
      <c r="B98">
        <v>-8.0064478937412562E-3</v>
      </c>
      <c r="C98">
        <v>-2.9199154692262124E-2</v>
      </c>
      <c r="D98">
        <v>1.9212301778938723E-3</v>
      </c>
    </row>
    <row r="99" spans="1:4" x14ac:dyDescent="0.3">
      <c r="A99" s="6">
        <v>43101</v>
      </c>
      <c r="B99">
        <v>1.4365769802033681E-2</v>
      </c>
      <c r="C99">
        <v>1.8349138668196398E-2</v>
      </c>
      <c r="D99">
        <v>-1.9212301778939326E-3</v>
      </c>
    </row>
    <row r="100" spans="1:4" x14ac:dyDescent="0.3">
      <c r="A100" s="6">
        <v>43115</v>
      </c>
      <c r="B100">
        <v>-3.1595602903684815E-3</v>
      </c>
      <c r="C100">
        <v>7.2570692834835374E-2</v>
      </c>
      <c r="D100">
        <v>3.4843240826108427E-3</v>
      </c>
    </row>
    <row r="101" spans="1:4" x14ac:dyDescent="0.3">
      <c r="A101" s="6">
        <v>43122</v>
      </c>
      <c r="B101">
        <v>3.1595602903685179E-3</v>
      </c>
      <c r="C101">
        <v>2.6317308317373358E-2</v>
      </c>
      <c r="D101">
        <v>3.4722257107490571E-3</v>
      </c>
    </row>
    <row r="102" spans="1:4" x14ac:dyDescent="0.3">
      <c r="A102" s="6">
        <v>43129</v>
      </c>
      <c r="B102">
        <v>-9.5087879690273006E-3</v>
      </c>
      <c r="C102">
        <v>-2.9656209582887966E-2</v>
      </c>
      <c r="D102">
        <v>6.215266163904281E-2</v>
      </c>
    </row>
    <row r="103" spans="1:4" x14ac:dyDescent="0.3">
      <c r="A103" s="6">
        <v>43143</v>
      </c>
      <c r="B103">
        <v>3.8652154434279114E-2</v>
      </c>
      <c r="C103">
        <v>2.7876369528254868E-2</v>
      </c>
      <c r="D103">
        <v>3.3962155899814425E-2</v>
      </c>
    </row>
    <row r="104" spans="1:4" x14ac:dyDescent="0.3">
      <c r="A104" s="6">
        <v>43150</v>
      </c>
      <c r="B104">
        <v>-6.339165443735654E-3</v>
      </c>
      <c r="C104">
        <v>-6.8965790590603286E-3</v>
      </c>
      <c r="D104">
        <v>-7.0547029798900384E-3</v>
      </c>
    </row>
    <row r="105" spans="1:4" x14ac:dyDescent="0.3">
      <c r="A105" s="6">
        <v>43157</v>
      </c>
      <c r="B105">
        <v>-1.5910902322418517E-3</v>
      </c>
      <c r="C105">
        <v>-1.7452449951226166E-2</v>
      </c>
      <c r="D105">
        <v>-6.0182241804796512E-2</v>
      </c>
    </row>
    <row r="106" spans="1:4" x14ac:dyDescent="0.3">
      <c r="A106" s="6">
        <v>43164</v>
      </c>
      <c r="B106">
        <v>0</v>
      </c>
      <c r="C106">
        <v>7.0175726586465398E-3</v>
      </c>
      <c r="D106">
        <v>-1.515180502060222E-2</v>
      </c>
    </row>
    <row r="107" spans="1:4" x14ac:dyDescent="0.3">
      <c r="A107" s="6">
        <v>43178</v>
      </c>
      <c r="B107">
        <v>-1.7513582492708357E-2</v>
      </c>
      <c r="C107">
        <v>-3.4904049397686022E-3</v>
      </c>
      <c r="D107">
        <v>-1.5267472130788421E-2</v>
      </c>
    </row>
    <row r="108" spans="1:4" x14ac:dyDescent="0.3">
      <c r="A108" s="6">
        <v>43185</v>
      </c>
      <c r="B108">
        <v>-1.7683470567420034E-3</v>
      </c>
      <c r="C108">
        <v>-7.0175726586465346E-3</v>
      </c>
      <c r="D108">
        <v>1.9212301778938723E-3</v>
      </c>
    </row>
    <row r="109" spans="1:4" x14ac:dyDescent="0.3">
      <c r="A109" s="6">
        <v>43192</v>
      </c>
      <c r="B109">
        <v>-6.7729447440179488E-2</v>
      </c>
      <c r="C109">
        <v>-1.0619568827460261E-2</v>
      </c>
      <c r="D109">
        <v>4.8698760668614338E-2</v>
      </c>
    </row>
    <row r="110" spans="1:4" x14ac:dyDescent="0.3">
      <c r="A110" s="6">
        <v>43199</v>
      </c>
      <c r="B110">
        <v>-5.4488185284069679E-2</v>
      </c>
      <c r="C110">
        <v>-5.8624843347523596E-2</v>
      </c>
      <c r="D110">
        <v>-5.0619990846508221E-2</v>
      </c>
    </row>
    <row r="111" spans="1:4" x14ac:dyDescent="0.3">
      <c r="A111" s="6">
        <v>43213</v>
      </c>
      <c r="B111">
        <v>5.9113472630571645E-3</v>
      </c>
      <c r="C111">
        <v>2.9964788701936387E-2</v>
      </c>
      <c r="D111">
        <v>-1.7528488274143605E-3</v>
      </c>
    </row>
    <row r="112" spans="1:4" x14ac:dyDescent="0.3">
      <c r="A112" s="6">
        <v>43220</v>
      </c>
      <c r="B112">
        <v>5.8766084889849707E-3</v>
      </c>
      <c r="C112">
        <v>1.4652276786870415E-2</v>
      </c>
      <c r="D112">
        <v>0</v>
      </c>
    </row>
    <row r="113" spans="1:4" x14ac:dyDescent="0.3">
      <c r="A113" s="6">
        <v>43227</v>
      </c>
      <c r="B113">
        <v>-2.1718523954642986E-2</v>
      </c>
      <c r="C113">
        <v>0</v>
      </c>
      <c r="D113">
        <v>1.5666116744399456E-2</v>
      </c>
    </row>
    <row r="114" spans="1:4" x14ac:dyDescent="0.3">
      <c r="A114" s="6">
        <v>43234</v>
      </c>
      <c r="B114">
        <v>-1.8127384592556715E-2</v>
      </c>
      <c r="C114">
        <v>-1.0969031370573933E-2</v>
      </c>
      <c r="D114">
        <v>-1.3913267916985115E-2</v>
      </c>
    </row>
    <row r="115" spans="1:4" x14ac:dyDescent="0.3">
      <c r="A115" s="6">
        <v>43241</v>
      </c>
      <c r="B115">
        <v>-5.0010420574661422E-2</v>
      </c>
      <c r="C115">
        <v>-3.6832454162965163E-3</v>
      </c>
      <c r="D115">
        <v>-2.3030247274699229E-2</v>
      </c>
    </row>
    <row r="116" spans="1:4" x14ac:dyDescent="0.3">
      <c r="A116" s="6">
        <v>43248</v>
      </c>
      <c r="B116">
        <v>-1.2903404835907841E-2</v>
      </c>
      <c r="C116">
        <v>-3.6968618813260916E-3</v>
      </c>
      <c r="D116">
        <v>-1.6260520871780291E-2</v>
      </c>
    </row>
    <row r="117" spans="1:4" x14ac:dyDescent="0.3">
      <c r="A117" s="6">
        <v>43255</v>
      </c>
      <c r="B117">
        <v>2.5642430613337652E-2</v>
      </c>
      <c r="C117">
        <v>-1.1173300598125302E-2</v>
      </c>
      <c r="D117">
        <v>-1.8382870600533535E-2</v>
      </c>
    </row>
    <row r="118" spans="1:4" x14ac:dyDescent="0.3">
      <c r="A118" s="6">
        <v>43262</v>
      </c>
      <c r="B118">
        <v>4.3350440873613817E-2</v>
      </c>
      <c r="C118">
        <v>-3.7523496185503527E-3</v>
      </c>
      <c r="D118">
        <v>-3.5886759333524178E-2</v>
      </c>
    </row>
    <row r="119" spans="1:4" x14ac:dyDescent="0.3">
      <c r="A119" s="6">
        <v>43269</v>
      </c>
      <c r="B119">
        <v>6.8319243977477226E-2</v>
      </c>
      <c r="C119">
        <v>0</v>
      </c>
      <c r="D119">
        <v>0</v>
      </c>
    </row>
    <row r="120" spans="1:4" x14ac:dyDescent="0.3">
      <c r="A120" s="6">
        <v>43283</v>
      </c>
      <c r="B120">
        <v>-3.3434776086237343E-2</v>
      </c>
      <c r="C120">
        <v>-3.4605529177475607E-2</v>
      </c>
      <c r="D120">
        <v>-1.888574687868025E-3</v>
      </c>
    </row>
    <row r="121" spans="1:4" x14ac:dyDescent="0.3">
      <c r="A121" s="6">
        <v>43290</v>
      </c>
      <c r="B121">
        <v>2.5667746748577813E-2</v>
      </c>
      <c r="C121">
        <v>7.0175726586465398E-3</v>
      </c>
      <c r="D121">
        <v>-1.1406967793376478E-2</v>
      </c>
    </row>
    <row r="122" spans="1:4" x14ac:dyDescent="0.3">
      <c r="A122" s="6">
        <v>43297</v>
      </c>
      <c r="B122">
        <v>-1.7699577099400975E-2</v>
      </c>
      <c r="C122">
        <v>4.4451762570834011E-2</v>
      </c>
      <c r="D122">
        <v>-5.752652489449922E-3</v>
      </c>
    </row>
    <row r="123" spans="1:4" x14ac:dyDescent="0.3">
      <c r="A123" s="6">
        <v>43304</v>
      </c>
      <c r="B123">
        <v>-9.970172319849915E-3</v>
      </c>
      <c r="C123">
        <v>-2.3689771122404776E-2</v>
      </c>
      <c r="D123">
        <v>0</v>
      </c>
    </row>
    <row r="124" spans="1:4" x14ac:dyDescent="0.3">
      <c r="A124" s="6">
        <v>43311</v>
      </c>
      <c r="B124">
        <v>3.1560804912217508E-2</v>
      </c>
      <c r="C124">
        <v>-2.0761991448429128E-2</v>
      </c>
      <c r="D124">
        <v>2.2814677766171482E-2</v>
      </c>
    </row>
    <row r="125" spans="1:4" x14ac:dyDescent="0.3">
      <c r="A125" s="6">
        <v>43318</v>
      </c>
      <c r="B125">
        <v>-3.1560804912217445E-2</v>
      </c>
      <c r="C125">
        <v>-3.9220713153281267E-2</v>
      </c>
      <c r="D125">
        <v>-2.2814677766171399E-2</v>
      </c>
    </row>
    <row r="126" spans="1:4" x14ac:dyDescent="0.3">
      <c r="A126" s="6">
        <v>43325</v>
      </c>
      <c r="B126">
        <v>9.9701723198498508E-3</v>
      </c>
      <c r="C126">
        <v>-7.2993024816116079E-3</v>
      </c>
      <c r="D126">
        <v>4.8790164169432049E-2</v>
      </c>
    </row>
    <row r="127" spans="1:4" x14ac:dyDescent="0.3">
      <c r="A127" s="6">
        <v>43332</v>
      </c>
      <c r="B127">
        <v>-3.0213778596496595E-2</v>
      </c>
      <c r="C127">
        <v>-3.6697288889622902E-3</v>
      </c>
      <c r="D127">
        <v>7.2993024816115351E-3</v>
      </c>
    </row>
    <row r="128" spans="1:4" x14ac:dyDescent="0.3">
      <c r="A128" s="6">
        <v>43346</v>
      </c>
      <c r="B128">
        <v>-1.4909754366287038E-2</v>
      </c>
      <c r="C128">
        <v>3.6429912785010087E-3</v>
      </c>
      <c r="D128">
        <v>-6.3291350516476242E-3</v>
      </c>
    </row>
    <row r="129" spans="1:4" x14ac:dyDescent="0.3">
      <c r="A129" s="6">
        <v>43360</v>
      </c>
      <c r="B129">
        <v>5.9873401047414322E-2</v>
      </c>
      <c r="C129">
        <v>1.8018505502678212E-2</v>
      </c>
      <c r="D129">
        <v>-2.7973852042406065E-2</v>
      </c>
    </row>
    <row r="130" spans="1:4" x14ac:dyDescent="0.3">
      <c r="A130" s="6">
        <v>43367</v>
      </c>
      <c r="B130">
        <v>2.1804629966852705E-2</v>
      </c>
      <c r="C130">
        <v>-1.4388737452099669E-2</v>
      </c>
      <c r="D130">
        <v>-4.348511193973878E-2</v>
      </c>
    </row>
    <row r="131" spans="1:4" x14ac:dyDescent="0.3">
      <c r="A131" s="6">
        <v>43374</v>
      </c>
      <c r="B131">
        <v>-2.7834798993443988E-2</v>
      </c>
      <c r="C131">
        <v>0</v>
      </c>
      <c r="D131">
        <v>2.1978906718775167E-2</v>
      </c>
    </row>
    <row r="132" spans="1:4" x14ac:dyDescent="0.3">
      <c r="A132" s="6">
        <v>43381</v>
      </c>
      <c r="B132">
        <v>-5.384323202082316E-2</v>
      </c>
      <c r="C132">
        <v>-1.0929070532190206E-2</v>
      </c>
      <c r="D132">
        <v>-3.3152207316900391E-2</v>
      </c>
    </row>
    <row r="133" spans="1:4" x14ac:dyDescent="0.3">
      <c r="A133" s="6">
        <v>43388</v>
      </c>
      <c r="B133">
        <v>-1.9334651707455724E-2</v>
      </c>
      <c r="C133">
        <v>-1.1049836186584935E-2</v>
      </c>
      <c r="D133">
        <v>1.1173300598125255E-2</v>
      </c>
    </row>
    <row r="134" spans="1:4" x14ac:dyDescent="0.3">
      <c r="A134" s="6">
        <v>43395</v>
      </c>
      <c r="B134">
        <v>-1.9715863164417317E-2</v>
      </c>
      <c r="C134">
        <v>0</v>
      </c>
      <c r="D134">
        <v>-1.1173300598125302E-2</v>
      </c>
    </row>
    <row r="135" spans="1:4" x14ac:dyDescent="0.3">
      <c r="A135" s="6">
        <v>43402</v>
      </c>
      <c r="B135">
        <v>-1.1123585218662316E-2</v>
      </c>
      <c r="C135">
        <v>-7.4349784875180902E-3</v>
      </c>
      <c r="D135">
        <v>3.7383221106071581E-3</v>
      </c>
    </row>
    <row r="136" spans="1:4" x14ac:dyDescent="0.3">
      <c r="A136" s="6">
        <v>43409</v>
      </c>
      <c r="B136">
        <v>-1.5783867701262E-2</v>
      </c>
      <c r="C136">
        <v>7.4349784875179905E-3</v>
      </c>
      <c r="D136">
        <v>-1.1257154524634447E-2</v>
      </c>
    </row>
    <row r="137" spans="1:4" x14ac:dyDescent="0.3">
      <c r="A137" s="6">
        <v>43416</v>
      </c>
      <c r="B137">
        <v>-1.8349138668196541E-2</v>
      </c>
      <c r="C137">
        <v>1.8349138668196398E-2</v>
      </c>
      <c r="D137">
        <v>0</v>
      </c>
    </row>
    <row r="138" spans="1:4" x14ac:dyDescent="0.3">
      <c r="A138" s="6">
        <v>43423</v>
      </c>
      <c r="B138">
        <v>-6.9489026297427356E-2</v>
      </c>
      <c r="C138">
        <v>-7.2993024816116079E-3</v>
      </c>
      <c r="D138">
        <v>-1.5209418663528795E-2</v>
      </c>
    </row>
    <row r="139" spans="1:4" x14ac:dyDescent="0.3">
      <c r="A139" s="6">
        <v>43430</v>
      </c>
      <c r="B139">
        <v>7.4165976550496192E-3</v>
      </c>
      <c r="C139">
        <v>1.8298266770761572E-3</v>
      </c>
      <c r="D139">
        <v>-3.1130918595173099E-2</v>
      </c>
    </row>
    <row r="140" spans="1:4" x14ac:dyDescent="0.3">
      <c r="A140" s="6">
        <v>43437</v>
      </c>
      <c r="B140">
        <v>2.5533302005164845E-2</v>
      </c>
      <c r="C140">
        <v>0</v>
      </c>
      <c r="D140">
        <v>7.8740564309058656E-3</v>
      </c>
    </row>
    <row r="141" spans="1:4" x14ac:dyDescent="0.3">
      <c r="A141" s="6">
        <v>43444</v>
      </c>
      <c r="B141">
        <v>-2.0619287202735703E-2</v>
      </c>
      <c r="C141">
        <v>3.6496390875495523E-3</v>
      </c>
      <c r="D141">
        <v>-1.1834457647002909E-2</v>
      </c>
    </row>
    <row r="142" spans="1:4" x14ac:dyDescent="0.3">
      <c r="A142" s="6">
        <v>43451</v>
      </c>
      <c r="B142">
        <v>5.7158413839948623E-2</v>
      </c>
      <c r="C142">
        <v>-9.1491946535879765E-3</v>
      </c>
      <c r="D142">
        <v>3.9604012160969143E-3</v>
      </c>
    </row>
    <row r="143" spans="1:4" x14ac:dyDescent="0.3">
      <c r="A143" s="6">
        <v>43458</v>
      </c>
      <c r="B143">
        <v>-5.7158413839948637E-2</v>
      </c>
      <c r="C143">
        <v>3.6697288889624017E-3</v>
      </c>
      <c r="D143">
        <v>1.1787955752042173E-2</v>
      </c>
    </row>
    <row r="144" spans="1:4" x14ac:dyDescent="0.3">
      <c r="A144" s="6">
        <v>43465</v>
      </c>
      <c r="B144">
        <v>5.1354567020148394E-2</v>
      </c>
      <c r="C144">
        <v>1.8298266770761572E-3</v>
      </c>
      <c r="D144">
        <v>7.7821404420547287E-3</v>
      </c>
    </row>
    <row r="145" spans="1:4" x14ac:dyDescent="0.3">
      <c r="A145" s="6">
        <v>43472</v>
      </c>
      <c r="B145">
        <v>-2.5944851494780024E-2</v>
      </c>
      <c r="C145">
        <v>1.9910159959329873E-2</v>
      </c>
      <c r="D145">
        <v>-1.5625317903080756E-2</v>
      </c>
    </row>
    <row r="146" spans="1:4" x14ac:dyDescent="0.3">
      <c r="A146" s="6">
        <v>43479</v>
      </c>
      <c r="B146">
        <v>1.541227899488678E-2</v>
      </c>
      <c r="C146">
        <v>4.5542020446916007E-2</v>
      </c>
      <c r="D146">
        <v>-3.6076056473809646E-2</v>
      </c>
    </row>
    <row r="147" spans="1:4" x14ac:dyDescent="0.3">
      <c r="A147" s="6">
        <v>43486</v>
      </c>
      <c r="B147">
        <v>-1.1834457647002796E-2</v>
      </c>
      <c r="C147">
        <v>2.7028672387919419E-2</v>
      </c>
      <c r="D147">
        <v>0</v>
      </c>
    </row>
    <row r="148" spans="1:4" x14ac:dyDescent="0.3">
      <c r="A148" s="6">
        <v>43493</v>
      </c>
      <c r="B148">
        <v>-1.077209698191107E-2</v>
      </c>
      <c r="C148">
        <v>-1.8503471564559754E-2</v>
      </c>
      <c r="D148">
        <v>-8.196767204178515E-3</v>
      </c>
    </row>
    <row r="149" spans="1:4" x14ac:dyDescent="0.3">
      <c r="A149" s="6">
        <v>43500</v>
      </c>
      <c r="B149">
        <v>-8.4592649459764632E-3</v>
      </c>
      <c r="C149">
        <v>-1.71237060785914E-2</v>
      </c>
      <c r="D149">
        <v>1.2270092591814401E-2</v>
      </c>
    </row>
    <row r="150" spans="1:4" x14ac:dyDescent="0.3">
      <c r="A150" s="6">
        <v>43507</v>
      </c>
      <c r="B150">
        <v>-1.4670189747793742E-2</v>
      </c>
      <c r="C150">
        <v>2.5576841789649776E-2</v>
      </c>
      <c r="D150">
        <v>-8.1633106391609811E-3</v>
      </c>
    </row>
    <row r="151" spans="1:4" x14ac:dyDescent="0.3">
      <c r="A151" s="6">
        <v>43514</v>
      </c>
      <c r="B151">
        <v>-8.6580627431145415E-3</v>
      </c>
      <c r="C151">
        <v>-5.063301956546762E-3</v>
      </c>
      <c r="D151">
        <v>-2.4897551621727087E-2</v>
      </c>
    </row>
    <row r="152" spans="1:4" x14ac:dyDescent="0.3">
      <c r="A152" s="6">
        <v>43521</v>
      </c>
      <c r="B152">
        <v>-6.2305497506360864E-3</v>
      </c>
      <c r="C152">
        <v>6.7453881395316551E-3</v>
      </c>
      <c r="D152">
        <v>0</v>
      </c>
    </row>
    <row r="153" spans="1:4" x14ac:dyDescent="0.3">
      <c r="A153" s="6">
        <v>43528</v>
      </c>
      <c r="B153">
        <v>-2.275698712261618E-2</v>
      </c>
      <c r="C153">
        <v>3.1433522601512595E-2</v>
      </c>
      <c r="D153">
        <v>0</v>
      </c>
    </row>
    <row r="154" spans="1:4" x14ac:dyDescent="0.3">
      <c r="A154" s="6">
        <v>43535</v>
      </c>
      <c r="B154">
        <v>-5.6556819597109308E-2</v>
      </c>
      <c r="C154">
        <v>5.6977434742540356E-2</v>
      </c>
      <c r="D154">
        <v>0</v>
      </c>
    </row>
    <row r="155" spans="1:4" x14ac:dyDescent="0.3">
      <c r="A155" s="6">
        <v>43542</v>
      </c>
      <c r="B155">
        <v>-1.2253386805765001E-2</v>
      </c>
      <c r="C155">
        <v>6.2613592727986681E-2</v>
      </c>
      <c r="D155">
        <v>0</v>
      </c>
    </row>
    <row r="156" spans="1:4" x14ac:dyDescent="0.3">
      <c r="A156" s="6">
        <v>43549</v>
      </c>
      <c r="B156">
        <v>-1.2405396857487741E-2</v>
      </c>
      <c r="C156">
        <v>-1.0167117355444313E-2</v>
      </c>
      <c r="D156">
        <v>2.0790769669073689E-2</v>
      </c>
    </row>
    <row r="157" spans="1:4" x14ac:dyDescent="0.3">
      <c r="A157" s="6">
        <v>43556</v>
      </c>
      <c r="B157">
        <v>1.1034594723709068E-2</v>
      </c>
      <c r="C157">
        <v>2.0231903971585117E-2</v>
      </c>
      <c r="D157">
        <v>4.1067819526535024E-3</v>
      </c>
    </row>
    <row r="158" spans="1:4" x14ac:dyDescent="0.3">
      <c r="A158" s="6">
        <v>43563</v>
      </c>
      <c r="B158">
        <v>-1.3726838119721356E-3</v>
      </c>
      <c r="C158">
        <v>1.8427169178165587E-2</v>
      </c>
      <c r="D158">
        <v>-1.2371291802546942E-2</v>
      </c>
    </row>
    <row r="159" spans="1:4" x14ac:dyDescent="0.3">
      <c r="A159" s="6">
        <v>43577</v>
      </c>
      <c r="B159">
        <v>-2.0086758566737344E-2</v>
      </c>
      <c r="C159">
        <v>-5.8118354840375287E-2</v>
      </c>
      <c r="D159">
        <v>0</v>
      </c>
    </row>
    <row r="160" spans="1:4" x14ac:dyDescent="0.3">
      <c r="A160" s="6">
        <v>43584</v>
      </c>
      <c r="B160">
        <v>0</v>
      </c>
      <c r="C160">
        <v>8.02063604028109E-2</v>
      </c>
      <c r="D160">
        <v>2.4794658613216274E-2</v>
      </c>
    </row>
    <row r="161" spans="1:4" x14ac:dyDescent="0.3">
      <c r="A161" s="6">
        <v>43591</v>
      </c>
      <c r="B161">
        <v>-5.8139698654198447E-3</v>
      </c>
      <c r="C161">
        <v>-6.48985925010582E-2</v>
      </c>
      <c r="D161">
        <v>-2.8987536873252187E-2</v>
      </c>
    </row>
    <row r="162" spans="1:4" x14ac:dyDescent="0.3">
      <c r="A162" s="6">
        <v>43605</v>
      </c>
      <c r="B162">
        <v>4.993236874820893E-2</v>
      </c>
      <c r="C162">
        <v>7.0748594420284808E-3</v>
      </c>
      <c r="D162">
        <v>6.3358184490857035E-3</v>
      </c>
    </row>
    <row r="163" spans="1:4" x14ac:dyDescent="0.3">
      <c r="A163" s="6">
        <v>43612</v>
      </c>
      <c r="B163">
        <v>-2.1539294246991122E-2</v>
      </c>
      <c r="C163">
        <v>3.0442938371889921E-2</v>
      </c>
      <c r="D163">
        <v>-2.1277398447284965E-2</v>
      </c>
    </row>
    <row r="164" spans="1:4" x14ac:dyDescent="0.3">
      <c r="A164" s="6">
        <v>43619</v>
      </c>
      <c r="B164">
        <v>-3.9656266779928617E-2</v>
      </c>
      <c r="C164">
        <v>1.7210333524810408E-2</v>
      </c>
      <c r="D164">
        <v>-2.6145280104322131E-2</v>
      </c>
    </row>
    <row r="165" spans="1:4" x14ac:dyDescent="0.3">
      <c r="A165" s="6">
        <v>43626</v>
      </c>
      <c r="B165">
        <v>8.0580613297624414E-3</v>
      </c>
      <c r="C165">
        <v>3.3556783528842768E-2</v>
      </c>
      <c r="D165">
        <v>-2.2099456508029554E-3</v>
      </c>
    </row>
    <row r="166" spans="1:4" x14ac:dyDescent="0.3">
      <c r="A166" s="6">
        <v>43633</v>
      </c>
      <c r="B166">
        <v>-4.8270407483158679E-3</v>
      </c>
      <c r="C166">
        <v>-8.5363310222863354E-3</v>
      </c>
      <c r="D166">
        <v>-1.1123585218662316E-2</v>
      </c>
    </row>
    <row r="167" spans="1:4" x14ac:dyDescent="0.3">
      <c r="A167" s="6">
        <v>43640</v>
      </c>
      <c r="B167">
        <v>2.3905520853554386E-2</v>
      </c>
      <c r="C167">
        <v>1.451840269983377E-2</v>
      </c>
      <c r="D167">
        <v>-8.9888245684332183E-3</v>
      </c>
    </row>
    <row r="168" spans="1:4" x14ac:dyDescent="0.3">
      <c r="A168" s="6">
        <v>43647</v>
      </c>
      <c r="B168">
        <v>-7.9051795071132611E-3</v>
      </c>
      <c r="C168">
        <v>-7.4831978038145093E-3</v>
      </c>
      <c r="D168">
        <v>1.7897569457542666E-2</v>
      </c>
    </row>
    <row r="169" spans="1:4" x14ac:dyDescent="0.3">
      <c r="A169" s="6">
        <v>43654</v>
      </c>
      <c r="B169">
        <v>3.1695747612790395E-3</v>
      </c>
      <c r="C169">
        <v>-4.0140545618430647E-3</v>
      </c>
      <c r="D169">
        <v>-8.9087448891095548E-3</v>
      </c>
    </row>
    <row r="170" spans="1:4" x14ac:dyDescent="0.3">
      <c r="A170" s="6">
        <v>43661</v>
      </c>
      <c r="B170">
        <v>4.7356047458342503E-3</v>
      </c>
      <c r="C170">
        <v>2.0896282726412412E-2</v>
      </c>
      <c r="D170">
        <v>1.773882433738163E-2</v>
      </c>
    </row>
    <row r="171" spans="1:4" x14ac:dyDescent="0.3">
      <c r="A171" s="6">
        <v>43668</v>
      </c>
      <c r="B171">
        <v>-1.5873349156290122E-2</v>
      </c>
      <c r="C171">
        <v>-1.7383104708975423E-2</v>
      </c>
      <c r="D171">
        <v>0</v>
      </c>
    </row>
    <row r="172" spans="1:4" x14ac:dyDescent="0.3">
      <c r="A172" s="6">
        <v>43675</v>
      </c>
      <c r="B172">
        <v>-6.4205678029226948E-3</v>
      </c>
      <c r="C172">
        <v>9.9701723198498508E-3</v>
      </c>
      <c r="D172">
        <v>-1.5504186535965424E-2</v>
      </c>
    </row>
    <row r="173" spans="1:4" x14ac:dyDescent="0.3">
      <c r="A173" s="6">
        <v>43682</v>
      </c>
      <c r="B173">
        <v>-3.2258092488826771E-3</v>
      </c>
      <c r="C173">
        <v>-9.9255591275173899E-4</v>
      </c>
      <c r="D173">
        <v>-2.944720132630102E-2</v>
      </c>
    </row>
    <row r="174" spans="1:4" x14ac:dyDescent="0.3">
      <c r="A174" s="6">
        <v>43689</v>
      </c>
      <c r="B174">
        <v>-2.7847827375775038E-2</v>
      </c>
      <c r="C174">
        <v>-1.0983635133963963E-2</v>
      </c>
      <c r="D174">
        <v>6.8728792877620504E-3</v>
      </c>
    </row>
    <row r="175" spans="1:4" x14ac:dyDescent="0.3">
      <c r="A175" s="6">
        <v>43696</v>
      </c>
      <c r="B175">
        <v>9.9174366573459242E-3</v>
      </c>
      <c r="C175">
        <v>-3.5202450232526879E-3</v>
      </c>
      <c r="D175">
        <v>-1.1481182373956367E-2</v>
      </c>
    </row>
    <row r="176" spans="1:4" x14ac:dyDescent="0.3">
      <c r="A176" s="6">
        <v>43703</v>
      </c>
      <c r="B176">
        <v>-4.9464239353255741E-3</v>
      </c>
      <c r="C176">
        <v>5.0365148382708531E-4</v>
      </c>
      <c r="D176">
        <v>-6.9525193148816406E-3</v>
      </c>
    </row>
    <row r="177" spans="1:4" x14ac:dyDescent="0.3">
      <c r="A177" s="6">
        <v>43710</v>
      </c>
      <c r="B177">
        <v>-6.633523495633906E-3</v>
      </c>
      <c r="C177">
        <v>3.5184756076769171E-3</v>
      </c>
      <c r="D177">
        <v>4.6403795565023009E-3</v>
      </c>
    </row>
    <row r="178" spans="1:4" x14ac:dyDescent="0.3">
      <c r="A178" s="6">
        <v>43717</v>
      </c>
      <c r="B178">
        <v>8.2850515341068645E-3</v>
      </c>
      <c r="C178">
        <v>-1.3640019505682921E-2</v>
      </c>
      <c r="D178">
        <v>3.8597299498143986E-2</v>
      </c>
    </row>
    <row r="179" spans="1:4" x14ac:dyDescent="0.3">
      <c r="A179" s="6">
        <v>43724</v>
      </c>
      <c r="B179">
        <v>-1.4962872676712377E-2</v>
      </c>
      <c r="C179">
        <v>-5.0877640375022115E-4</v>
      </c>
      <c r="D179">
        <v>-8.9486055760141445E-3</v>
      </c>
    </row>
    <row r="180" spans="1:4" x14ac:dyDescent="0.3">
      <c r="A180" s="6">
        <v>43731</v>
      </c>
      <c r="B180">
        <v>-1.0101095986503933E-2</v>
      </c>
      <c r="C180">
        <v>-4.2095069167053335E-2</v>
      </c>
      <c r="D180">
        <v>-1.1299555253933282E-2</v>
      </c>
    </row>
    <row r="181" spans="1:4" x14ac:dyDescent="0.3">
      <c r="A181" s="6">
        <v>43738</v>
      </c>
      <c r="B181">
        <v>-1.5345569674660421E-2</v>
      </c>
      <c r="C181">
        <v>-7.3210122850456555E-2</v>
      </c>
      <c r="D181">
        <v>-1.8349138668196541E-2</v>
      </c>
    </row>
    <row r="182" spans="1:4" x14ac:dyDescent="0.3">
      <c r="A182" s="6">
        <v>43752</v>
      </c>
      <c r="B182">
        <v>5.0977170716685798E-3</v>
      </c>
      <c r="C182">
        <v>3.6592590747011662E-2</v>
      </c>
      <c r="D182">
        <v>1.6147986407981939E-2</v>
      </c>
    </row>
    <row r="183" spans="1:4" x14ac:dyDescent="0.3">
      <c r="A183" s="6">
        <v>43759</v>
      </c>
      <c r="B183">
        <v>-3.3955890011381604E-3</v>
      </c>
      <c r="C183">
        <v>-1.7871295138802798E-2</v>
      </c>
      <c r="D183">
        <v>-4.5871640069060429E-3</v>
      </c>
    </row>
    <row r="184" spans="1:4" x14ac:dyDescent="0.3">
      <c r="A184" s="6">
        <v>43766</v>
      </c>
      <c r="B184">
        <v>-6.8259650703998706E-3</v>
      </c>
      <c r="C184">
        <v>2.7440746154953649E-2</v>
      </c>
      <c r="D184">
        <v>-2.0906684819313601E-2</v>
      </c>
    </row>
    <row r="185" spans="1:4" x14ac:dyDescent="0.3">
      <c r="A185" s="6">
        <v>43773</v>
      </c>
      <c r="B185">
        <v>8.5252008233596271E-3</v>
      </c>
      <c r="C185">
        <v>-2.5896344303579479E-2</v>
      </c>
      <c r="D185">
        <v>1.629838173311933E-2</v>
      </c>
    </row>
    <row r="186" spans="1:4" x14ac:dyDescent="0.3">
      <c r="A186" s="6">
        <v>43780</v>
      </c>
      <c r="B186">
        <v>1.3490929741015288E-2</v>
      </c>
      <c r="C186">
        <v>1.1253315686727453E-2</v>
      </c>
      <c r="D186">
        <v>-2.1004272770532011E-2</v>
      </c>
    </row>
    <row r="187" spans="1:4" x14ac:dyDescent="0.3">
      <c r="A187" s="6">
        <v>43787</v>
      </c>
      <c r="B187">
        <v>1.6736405580296937E-3</v>
      </c>
      <c r="C187">
        <v>2.4618173673671678E-2</v>
      </c>
      <c r="D187">
        <v>-1.1862535309819944E-2</v>
      </c>
    </row>
    <row r="188" spans="1:4" x14ac:dyDescent="0.3">
      <c r="A188" s="6">
        <v>43794</v>
      </c>
      <c r="B188">
        <v>-2.7120306219193896E-2</v>
      </c>
      <c r="C188">
        <v>-9.9751450568195087E-3</v>
      </c>
      <c r="D188">
        <v>-4.7846981233362704E-3</v>
      </c>
    </row>
    <row r="189" spans="1:4" x14ac:dyDescent="0.3">
      <c r="A189" s="6">
        <v>43801</v>
      </c>
      <c r="B189">
        <v>-6.8965790590603286E-3</v>
      </c>
      <c r="C189">
        <v>7.4906717291574384E-3</v>
      </c>
      <c r="D189">
        <v>2.3952107259548501E-3</v>
      </c>
    </row>
    <row r="190" spans="1:4" x14ac:dyDescent="0.3">
      <c r="A190" s="6">
        <v>43808</v>
      </c>
      <c r="B190">
        <v>-3.8805574421795122E-2</v>
      </c>
      <c r="C190">
        <v>-5.4876665527212234E-3</v>
      </c>
      <c r="D190">
        <v>1.6607736399660764E-2</v>
      </c>
    </row>
    <row r="191" spans="1:4" x14ac:dyDescent="0.3">
      <c r="A191" s="6">
        <v>43815</v>
      </c>
      <c r="B191">
        <v>-2.1819047394639725E-2</v>
      </c>
      <c r="C191">
        <v>1.4996253747656138E-3</v>
      </c>
      <c r="D191">
        <v>-2.8641575963384153E-2</v>
      </c>
    </row>
    <row r="192" spans="1:4" x14ac:dyDescent="0.3">
      <c r="A192" s="6">
        <v>43822</v>
      </c>
      <c r="B192">
        <v>1.0969031370573937E-2</v>
      </c>
      <c r="C192">
        <v>-1.4996253747656134E-3</v>
      </c>
      <c r="D192">
        <v>-1.4634407518437809E-2</v>
      </c>
    </row>
    <row r="193" spans="1:4" x14ac:dyDescent="0.3">
      <c r="A193" s="6">
        <v>43829</v>
      </c>
      <c r="B193">
        <v>3.2203140494634734E-2</v>
      </c>
      <c r="C193">
        <v>-2.5043839786164685E-3</v>
      </c>
      <c r="D193">
        <v>2.1872074818668312E-2</v>
      </c>
    </row>
    <row r="194" spans="1:4" x14ac:dyDescent="0.3">
      <c r="A194" s="6">
        <v>43836</v>
      </c>
      <c r="B194">
        <v>-3.5273405179684107E-3</v>
      </c>
      <c r="C194">
        <v>4.1744337336229467E-2</v>
      </c>
      <c r="D194">
        <v>3.0771658666753902E-2</v>
      </c>
    </row>
    <row r="195" spans="1:4" x14ac:dyDescent="0.3">
      <c r="A195" s="6">
        <v>43843</v>
      </c>
      <c r="B195">
        <v>2.2708399369812251E-2</v>
      </c>
      <c r="C195">
        <v>4.7984736985526516E-3</v>
      </c>
      <c r="D195">
        <v>3.6617363238223094E-2</v>
      </c>
    </row>
    <row r="196" spans="1:4" x14ac:dyDescent="0.3">
      <c r="A196" s="6">
        <v>43850</v>
      </c>
      <c r="B196">
        <v>-3.3365693843800295E-2</v>
      </c>
      <c r="C196">
        <v>-3.0622076747937235E-2</v>
      </c>
      <c r="D196">
        <v>-6.0203362244102492E-2</v>
      </c>
    </row>
    <row r="197" spans="1:4" x14ac:dyDescent="0.3">
      <c r="A197" s="6">
        <v>43857</v>
      </c>
      <c r="B197">
        <v>-7.168489478612516E-3</v>
      </c>
      <c r="C197">
        <v>-3.3118932584065681E-2</v>
      </c>
      <c r="D197">
        <v>-1.4423326961105052E-2</v>
      </c>
    </row>
    <row r="198" spans="1:4" x14ac:dyDescent="0.3">
      <c r="A198" s="6">
        <v>43892</v>
      </c>
      <c r="B198">
        <v>-1.5873349156290122E-2</v>
      </c>
      <c r="C198">
        <v>6.3989841988137175E-2</v>
      </c>
      <c r="D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9D73-EABB-4DF2-898F-9DCE698AD25D}">
  <dimension ref="A1:AO198"/>
  <sheetViews>
    <sheetView tabSelected="1" topLeftCell="T33" zoomScale="52" workbookViewId="0">
      <selection activeCell="AH35" sqref="AH35:AK44"/>
    </sheetView>
  </sheetViews>
  <sheetFormatPr defaultRowHeight="14.4" x14ac:dyDescent="0.3"/>
  <cols>
    <col min="1" max="1" width="10.88671875" customWidth="1"/>
  </cols>
  <sheetData>
    <row r="1" spans="1:41" x14ac:dyDescent="0.3">
      <c r="A1" s="6">
        <v>42121</v>
      </c>
      <c r="B1">
        <v>0</v>
      </c>
      <c r="C1">
        <v>-2.6597312519265854E-2</v>
      </c>
      <c r="D1">
        <v>-6.5146810211937538E-3</v>
      </c>
      <c r="G1" t="s">
        <v>33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P1" t="s">
        <v>8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Y1" t="s">
        <v>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I1" t="s">
        <v>133</v>
      </c>
    </row>
    <row r="2" spans="1:41" x14ac:dyDescent="0.3">
      <c r="A2" s="6">
        <v>42128</v>
      </c>
      <c r="B2">
        <v>4.2761859338081701E-2</v>
      </c>
      <c r="C2">
        <v>4.0349752121790821E-3</v>
      </c>
      <c r="D2">
        <v>-1.9802627296179643E-2</v>
      </c>
      <c r="H2">
        <v>0</v>
      </c>
      <c r="I2">
        <v>7.0558225315588544E-2</v>
      </c>
      <c r="J2">
        <v>-4.9109704034748722E-2</v>
      </c>
      <c r="K2">
        <v>1.4365769802033681E-2</v>
      </c>
      <c r="L2">
        <v>-2.5944851494780024E-2</v>
      </c>
      <c r="M2">
        <v>-3.5273405179684107E-3</v>
      </c>
      <c r="Q2">
        <v>-2.6597312519265854E-2</v>
      </c>
      <c r="R2">
        <v>3.8515672080615404E-2</v>
      </c>
      <c r="S2">
        <v>-2.1528533611012007E-3</v>
      </c>
      <c r="T2">
        <v>1.8349138668196398E-2</v>
      </c>
      <c r="U2">
        <v>1.9910159959329873E-2</v>
      </c>
      <c r="V2">
        <v>4.1744337336229467E-2</v>
      </c>
      <c r="Z2">
        <v>-6.5146810211937538E-3</v>
      </c>
      <c r="AA2">
        <v>-1.373019281190202E-2</v>
      </c>
      <c r="AB2">
        <v>4.0351295523567449E-2</v>
      </c>
      <c r="AC2">
        <v>-1.9212301778939326E-3</v>
      </c>
      <c r="AD2">
        <v>-1.5625317903080756E-2</v>
      </c>
      <c r="AE2">
        <v>3.0771658666753902E-2</v>
      </c>
    </row>
    <row r="3" spans="1:41" ht="15" thickBot="1" x14ac:dyDescent="0.35">
      <c r="A3" s="6">
        <v>42135</v>
      </c>
      <c r="B3">
        <v>3.4289073478632165E-2</v>
      </c>
      <c r="C3">
        <v>-3.8308377779939146E-2</v>
      </c>
      <c r="D3">
        <v>3.3277900926747457E-3</v>
      </c>
      <c r="H3">
        <v>4.2761859338081701E-2</v>
      </c>
      <c r="I3">
        <v>2.8778964550043327E-2</v>
      </c>
      <c r="J3">
        <v>5.2299499402848844E-2</v>
      </c>
      <c r="K3">
        <v>-3.1595602903684815E-3</v>
      </c>
      <c r="L3">
        <v>1.541227899488678E-2</v>
      </c>
      <c r="M3">
        <v>2.2708399369812251E-2</v>
      </c>
      <c r="Q3">
        <v>4.0349752121790804E-3</v>
      </c>
      <c r="R3">
        <v>0</v>
      </c>
      <c r="S3">
        <v>2.1528533611010927E-3</v>
      </c>
      <c r="T3">
        <v>7.2570692834835374E-2</v>
      </c>
      <c r="U3">
        <v>4.5542020446916007E-2</v>
      </c>
      <c r="V3">
        <v>4.7984736985526516E-3</v>
      </c>
      <c r="Z3">
        <v>-1.9802627296179643E-2</v>
      </c>
      <c r="AA3">
        <v>1.3730192811902037E-2</v>
      </c>
      <c r="AB3">
        <v>-2.1414094503816473E-2</v>
      </c>
      <c r="AC3">
        <v>3.4843240826108427E-3</v>
      </c>
      <c r="AD3">
        <v>-3.6076056473809646E-2</v>
      </c>
      <c r="AE3">
        <v>3.6617363238223094E-2</v>
      </c>
      <c r="AI3" t="s">
        <v>134</v>
      </c>
    </row>
    <row r="4" spans="1:41" x14ac:dyDescent="0.3">
      <c r="A4" s="6">
        <v>42142</v>
      </c>
      <c r="B4">
        <v>3.5323760830408259E-2</v>
      </c>
      <c r="C4">
        <v>2.343318801489512E-2</v>
      </c>
      <c r="D4">
        <v>-1.6750810424815354E-2</v>
      </c>
      <c r="H4">
        <v>3.4289073478632165E-2</v>
      </c>
      <c r="I4">
        <v>-4.1019019444545272E-2</v>
      </c>
      <c r="J4">
        <v>-7.9936476807455862E-3</v>
      </c>
      <c r="K4">
        <v>3.1595602903685179E-3</v>
      </c>
      <c r="L4">
        <v>-1.1834457647002796E-2</v>
      </c>
      <c r="M4">
        <v>-3.3365693843800295E-2</v>
      </c>
      <c r="Q4">
        <v>-3.8308377779939146E-2</v>
      </c>
      <c r="R4">
        <v>2.7330893716971266E-2</v>
      </c>
      <c r="S4">
        <v>8.5653628589230004E-3</v>
      </c>
      <c r="T4">
        <v>2.6317308317373358E-2</v>
      </c>
      <c r="U4">
        <v>2.7028672387919419E-2</v>
      </c>
      <c r="V4">
        <v>-3.0622076747937235E-2</v>
      </c>
      <c r="Z4">
        <v>3.3277900926747457E-3</v>
      </c>
      <c r="AA4">
        <v>9.0498355199178562E-3</v>
      </c>
      <c r="AB4">
        <v>-4.3384015985982417E-3</v>
      </c>
      <c r="AC4">
        <v>3.4722257107490571E-3</v>
      </c>
      <c r="AD4">
        <v>0</v>
      </c>
      <c r="AE4">
        <v>-6.0203362244102492E-2</v>
      </c>
      <c r="AI4" s="12" t="s">
        <v>135</v>
      </c>
      <c r="AJ4" s="12" t="s">
        <v>30</v>
      </c>
      <c r="AK4" s="12" t="s">
        <v>28</v>
      </c>
      <c r="AL4" s="12" t="s">
        <v>18</v>
      </c>
      <c r="AM4" s="12" t="s">
        <v>136</v>
      </c>
    </row>
    <row r="5" spans="1:41" x14ac:dyDescent="0.3">
      <c r="A5" s="6">
        <v>42149</v>
      </c>
      <c r="B5">
        <v>4.8686863719983188E-2</v>
      </c>
      <c r="C5">
        <v>3.6124329247170295E-2</v>
      </c>
      <c r="D5">
        <v>1.3423020332140771E-2</v>
      </c>
      <c r="H5">
        <v>3.5323760830408259E-2</v>
      </c>
      <c r="I5">
        <v>4.9140148024291626E-3</v>
      </c>
      <c r="J5">
        <v>-2.7666532718138712E-2</v>
      </c>
      <c r="K5">
        <v>-9.5087879690273006E-3</v>
      </c>
      <c r="L5">
        <v>-1.077209698191107E-2</v>
      </c>
      <c r="M5">
        <v>-7.168489478612516E-3</v>
      </c>
      <c r="Q5">
        <v>2.343318801489512E-2</v>
      </c>
      <c r="R5">
        <v>-9.8522964430115944E-3</v>
      </c>
      <c r="S5">
        <v>-3.4710642963245428E-2</v>
      </c>
      <c r="T5">
        <v>-2.9656209582887966E-2</v>
      </c>
      <c r="U5">
        <v>-1.8503471564559754E-2</v>
      </c>
      <c r="V5">
        <v>-3.3118932584065681E-2</v>
      </c>
      <c r="Z5">
        <v>-1.6750810424815354E-2</v>
      </c>
      <c r="AA5">
        <v>-9.0498355199179273E-3</v>
      </c>
      <c r="AB5">
        <v>-2.049852154834093E-2</v>
      </c>
      <c r="AC5">
        <v>6.215266163904281E-2</v>
      </c>
      <c r="AD5">
        <v>-8.196767204178515E-3</v>
      </c>
      <c r="AE5">
        <v>-1.4423326961105052E-2</v>
      </c>
      <c r="AI5" s="10" t="s">
        <v>151</v>
      </c>
      <c r="AJ5" s="10">
        <v>198</v>
      </c>
      <c r="AK5" s="10">
        <v>-1.9434709833194529E-2</v>
      </c>
      <c r="AL5" s="10">
        <v>-9.815510016764913E-5</v>
      </c>
      <c r="AM5" s="10">
        <v>8.0528845158472624E-4</v>
      </c>
    </row>
    <row r="6" spans="1:41" x14ac:dyDescent="0.3">
      <c r="A6" s="6">
        <v>42163</v>
      </c>
      <c r="B6">
        <v>4.7506027585977988E-3</v>
      </c>
      <c r="C6">
        <v>-1.2088797319004073E-2</v>
      </c>
      <c r="D6">
        <v>1.7094433359300255E-2</v>
      </c>
      <c r="H6">
        <v>4.8686863719983188E-2</v>
      </c>
      <c r="I6">
        <v>-2.985296314968116E-2</v>
      </c>
      <c r="J6">
        <v>1.1484949866897031E-2</v>
      </c>
      <c r="K6">
        <v>3.8652154434279114E-2</v>
      </c>
      <c r="L6">
        <v>-8.4592649459764632E-3</v>
      </c>
      <c r="M6">
        <v>-1.5873349156290122E-2</v>
      </c>
      <c r="Q6">
        <v>3.6124329247170295E-2</v>
      </c>
      <c r="R6">
        <v>2.4721891453890728E-3</v>
      </c>
      <c r="S6">
        <v>-3.5958930387443938E-2</v>
      </c>
      <c r="T6">
        <v>2.7876369528254868E-2</v>
      </c>
      <c r="U6">
        <v>-1.71237060785914E-2</v>
      </c>
      <c r="V6">
        <v>6.3989841988137175E-2</v>
      </c>
      <c r="Z6">
        <v>1.3423020332140771E-2</v>
      </c>
      <c r="AA6">
        <v>-1.8349138668196541E-2</v>
      </c>
      <c r="AB6">
        <v>1.9048194970694411E-2</v>
      </c>
      <c r="AC6">
        <v>3.3962155899814425E-2</v>
      </c>
      <c r="AD6">
        <v>1.2270092591814401E-2</v>
      </c>
      <c r="AE6">
        <v>0</v>
      </c>
      <c r="AI6" s="10" t="s">
        <v>152</v>
      </c>
      <c r="AJ6" s="10">
        <v>198</v>
      </c>
      <c r="AK6" s="10">
        <v>7.0678869960985907E-2</v>
      </c>
      <c r="AL6" s="10">
        <v>3.5696398970194905E-4</v>
      </c>
      <c r="AM6" s="10">
        <v>7.2629513215805475E-4</v>
      </c>
    </row>
    <row r="7" spans="1:41" ht="15" thickBot="1" x14ac:dyDescent="0.35">
      <c r="A7" s="6">
        <v>42170</v>
      </c>
      <c r="B7">
        <v>2.3420274208098422E-2</v>
      </c>
      <c r="C7">
        <v>1.0752791776261915E-2</v>
      </c>
      <c r="D7">
        <v>3.3840979842404942E-3</v>
      </c>
      <c r="H7">
        <v>4.7506027585977988E-3</v>
      </c>
      <c r="I7">
        <v>1.5037877364540502E-2</v>
      </c>
      <c r="J7">
        <v>-1.3136477905369964E-2</v>
      </c>
      <c r="K7">
        <v>-6.339165443735654E-3</v>
      </c>
      <c r="L7">
        <v>-1.4670189747793742E-2</v>
      </c>
      <c r="Q7">
        <v>-1.2088797319004073E-2</v>
      </c>
      <c r="R7">
        <v>4.9261183360560026E-3</v>
      </c>
      <c r="S7">
        <v>-1.6147986407982103E-2</v>
      </c>
      <c r="T7">
        <v>-6.8965790590603286E-3</v>
      </c>
      <c r="U7">
        <v>2.5576841789649776E-2</v>
      </c>
      <c r="Z7">
        <v>1.7094433359300255E-2</v>
      </c>
      <c r="AA7">
        <v>9.2166551049240476E-3</v>
      </c>
      <c r="AB7">
        <v>-3.9975715076650431E-2</v>
      </c>
      <c r="AC7">
        <v>-7.0547029798900384E-3</v>
      </c>
      <c r="AD7">
        <v>-8.1633106391609811E-3</v>
      </c>
      <c r="AI7" s="11" t="s">
        <v>153</v>
      </c>
      <c r="AJ7" s="11">
        <v>198</v>
      </c>
      <c r="AK7" s="11">
        <v>-0.67538646715191786</v>
      </c>
      <c r="AL7" s="11">
        <v>-3.4110427633935246E-3</v>
      </c>
      <c r="AM7" s="11">
        <v>5.1221374851470006E-4</v>
      </c>
    </row>
    <row r="8" spans="1:41" x14ac:dyDescent="0.3">
      <c r="A8" s="6">
        <v>42177</v>
      </c>
      <c r="B8">
        <v>1.8349138668196617E-2</v>
      </c>
      <c r="C8">
        <v>-1.3459153374004801E-2</v>
      </c>
      <c r="D8">
        <v>-2.7398974188114388E-2</v>
      </c>
      <c r="H8">
        <v>2.3420274208098422E-2</v>
      </c>
      <c r="I8">
        <v>9.9010709827115368E-3</v>
      </c>
      <c r="J8">
        <v>-1.3311344638239421E-2</v>
      </c>
      <c r="K8">
        <v>-1.5910902322418517E-3</v>
      </c>
      <c r="L8">
        <v>-8.6580627431145415E-3</v>
      </c>
      <c r="Q8">
        <v>1.0752791776261915E-2</v>
      </c>
      <c r="R8">
        <v>1.4634407518437777E-2</v>
      </c>
      <c r="S8">
        <v>-4.5191994191373423E-2</v>
      </c>
      <c r="T8">
        <v>-1.7452449951226166E-2</v>
      </c>
      <c r="U8">
        <v>-5.063301956546762E-3</v>
      </c>
      <c r="Z8">
        <v>3.3840979842404942E-3</v>
      </c>
      <c r="AA8">
        <v>5.7922647732704509E-2</v>
      </c>
      <c r="AB8">
        <v>-1.8293193047325487E-2</v>
      </c>
      <c r="AC8">
        <v>-6.0182241804796512E-2</v>
      </c>
      <c r="AD8">
        <v>-2.4897551621727087E-2</v>
      </c>
    </row>
    <row r="9" spans="1:41" x14ac:dyDescent="0.3">
      <c r="A9" s="6">
        <v>42184</v>
      </c>
      <c r="B9">
        <v>-5.3688505113505376E-2</v>
      </c>
      <c r="C9">
        <v>2.7063615977430673E-3</v>
      </c>
      <c r="D9">
        <v>1.0362787035546437E-2</v>
      </c>
      <c r="H9">
        <v>1.8349138668196617E-2</v>
      </c>
      <c r="I9">
        <v>1.2240054894502006E-2</v>
      </c>
      <c r="J9">
        <v>1.3311344638239287E-2</v>
      </c>
      <c r="K9">
        <v>0</v>
      </c>
      <c r="L9">
        <v>-6.2305497506360864E-3</v>
      </c>
      <c r="Q9">
        <v>-1.3459153374004801E-2</v>
      </c>
      <c r="R9">
        <v>-4.0364223855360232E-2</v>
      </c>
      <c r="S9">
        <v>-3.9707449595112805E-2</v>
      </c>
      <c r="T9">
        <v>7.0175726586465398E-3</v>
      </c>
      <c r="U9">
        <v>6.7453881395316551E-3</v>
      </c>
      <c r="Z9">
        <v>-2.7398974188114388E-2</v>
      </c>
      <c r="AA9">
        <v>-1.2631746905900574E-2</v>
      </c>
      <c r="AB9">
        <v>-3.7621991789584176E-2</v>
      </c>
      <c r="AC9">
        <v>-1.515180502060222E-2</v>
      </c>
      <c r="AD9">
        <v>0</v>
      </c>
    </row>
    <row r="10" spans="1:41" ht="15" thickBot="1" x14ac:dyDescent="0.35">
      <c r="A10" s="6">
        <v>42191</v>
      </c>
      <c r="B10">
        <v>-1.9371065755999693E-2</v>
      </c>
      <c r="C10">
        <v>0</v>
      </c>
      <c r="D10">
        <v>-2.4349029010286384E-2</v>
      </c>
      <c r="H10">
        <v>-5.3688505113505376E-2</v>
      </c>
      <c r="I10">
        <v>-7.3260400920728977E-3</v>
      </c>
      <c r="J10">
        <v>1.6515280384729392E-3</v>
      </c>
      <c r="K10">
        <v>-1.7513582492708357E-2</v>
      </c>
      <c r="L10">
        <v>-2.275698712261618E-2</v>
      </c>
      <c r="Q10">
        <v>2.7063615977430673E-3</v>
      </c>
      <c r="R10">
        <v>2.2625399517978609E-2</v>
      </c>
      <c r="S10">
        <v>-1.2739025777429826E-2</v>
      </c>
      <c r="T10">
        <v>-3.4904049397686022E-3</v>
      </c>
      <c r="U10">
        <v>3.1433522601512595E-2</v>
      </c>
      <c r="Z10">
        <v>1.0362787035546437E-2</v>
      </c>
      <c r="AA10">
        <v>2.096512846504487E-2</v>
      </c>
      <c r="AB10">
        <v>1.5961695328221347E-3</v>
      </c>
      <c r="AC10">
        <v>-1.5267472130788421E-2</v>
      </c>
      <c r="AD10">
        <v>0</v>
      </c>
      <c r="AI10" t="s">
        <v>137</v>
      </c>
    </row>
    <row r="11" spans="1:41" x14ac:dyDescent="0.3">
      <c r="A11" s="6">
        <v>42212</v>
      </c>
      <c r="B11">
        <v>2.4966622730460946E-2</v>
      </c>
      <c r="C11">
        <v>2.7080958602670614E-2</v>
      </c>
      <c r="D11">
        <v>-1.4545711002378751E-2</v>
      </c>
      <c r="H11">
        <v>-1.9371065755999693E-2</v>
      </c>
      <c r="I11">
        <v>1.0977058631150994E-2</v>
      </c>
      <c r="J11">
        <v>-2.6757449169549304E-2</v>
      </c>
      <c r="K11">
        <v>-1.7683470567420034E-3</v>
      </c>
      <c r="L11">
        <v>-5.6556819597109308E-2</v>
      </c>
      <c r="Q11">
        <v>0</v>
      </c>
      <c r="R11">
        <v>-3.4338137580891569E-2</v>
      </c>
      <c r="S11">
        <v>-7.7220460939102778E-3</v>
      </c>
      <c r="T11">
        <v>-7.0175726586465346E-3</v>
      </c>
      <c r="U11">
        <v>5.6977434742540356E-2</v>
      </c>
      <c r="Z11">
        <v>-2.4349029010286384E-2</v>
      </c>
      <c r="AA11">
        <v>2.8170876966696439E-2</v>
      </c>
      <c r="AB11">
        <v>-4.0689095324099679E-2</v>
      </c>
      <c r="AC11">
        <v>1.9212301778938723E-3</v>
      </c>
      <c r="AD11">
        <v>0</v>
      </c>
      <c r="AI11" s="12" t="s">
        <v>138</v>
      </c>
      <c r="AJ11" s="12" t="s">
        <v>139</v>
      </c>
      <c r="AK11" s="12" t="s">
        <v>140</v>
      </c>
      <c r="AL11" s="12" t="s">
        <v>141</v>
      </c>
      <c r="AM11" s="12" t="s">
        <v>142</v>
      </c>
      <c r="AN11" s="12" t="s">
        <v>143</v>
      </c>
      <c r="AO11" s="12" t="s">
        <v>144</v>
      </c>
    </row>
    <row r="12" spans="1:41" x14ac:dyDescent="0.3">
      <c r="A12" s="6">
        <v>42226</v>
      </c>
      <c r="B12">
        <v>1.0050335853501506E-2</v>
      </c>
      <c r="C12">
        <v>2.6350476380050318E-3</v>
      </c>
      <c r="D12">
        <v>-1.4925650216675706E-2</v>
      </c>
      <c r="H12">
        <v>2.4966622730460946E-2</v>
      </c>
      <c r="I12">
        <v>-6.3083975426576885E-2</v>
      </c>
      <c r="J12">
        <v>1.5424470325631731E-2</v>
      </c>
      <c r="K12">
        <v>-6.7729447440179488E-2</v>
      </c>
      <c r="L12">
        <v>-1.2253386805765001E-2</v>
      </c>
      <c r="Q12">
        <v>2.7080958602670614E-2</v>
      </c>
      <c r="R12">
        <v>-2.6550232094120954E-2</v>
      </c>
      <c r="S12">
        <v>-8.1855845864395177E-3</v>
      </c>
      <c r="T12">
        <v>-1.0619568827460261E-2</v>
      </c>
      <c r="U12">
        <v>6.2613592727986681E-2</v>
      </c>
      <c r="Z12">
        <v>-1.4545711002378751E-2</v>
      </c>
      <c r="AA12">
        <v>-2.0040750883446153E-2</v>
      </c>
      <c r="AB12">
        <v>-1.5372793188864781E-3</v>
      </c>
      <c r="AC12">
        <v>4.8698760668614338E-2</v>
      </c>
      <c r="AD12">
        <v>0</v>
      </c>
      <c r="AI12" s="10" t="s">
        <v>145</v>
      </c>
      <c r="AJ12" s="10">
        <v>1.6750953744687491E-3</v>
      </c>
      <c r="AK12" s="10">
        <v>2</v>
      </c>
      <c r="AL12" s="10">
        <v>8.3754768723437456E-4</v>
      </c>
      <c r="AM12" s="10">
        <v>1.2293993254838911</v>
      </c>
      <c r="AN12" s="10">
        <v>0.29321504481678606</v>
      </c>
      <c r="AO12" s="10">
        <v>3.0109688487312289</v>
      </c>
    </row>
    <row r="13" spans="1:41" x14ac:dyDescent="0.3">
      <c r="A13" s="6">
        <v>42233</v>
      </c>
      <c r="B13">
        <v>-2.5317807984289897E-2</v>
      </c>
      <c r="C13">
        <v>2.8536307264934297E-2</v>
      </c>
      <c r="D13">
        <v>-1.515180502060222E-2</v>
      </c>
      <c r="H13">
        <v>1.0050335853501506E-2</v>
      </c>
      <c r="I13">
        <v>4.6737477851689843E-2</v>
      </c>
      <c r="J13">
        <v>3.4843240826108427E-3</v>
      </c>
      <c r="K13">
        <v>-5.4488185284069679E-2</v>
      </c>
      <c r="L13">
        <v>-1.2405396857487741E-2</v>
      </c>
      <c r="Q13">
        <v>2.6350476380050318E-3</v>
      </c>
      <c r="R13">
        <v>3.7387532071620412E-2</v>
      </c>
      <c r="S13">
        <v>2.8170876966696439E-2</v>
      </c>
      <c r="T13">
        <v>-5.8624843347523596E-2</v>
      </c>
      <c r="U13">
        <v>-1.0167117355444313E-2</v>
      </c>
      <c r="Z13">
        <v>-1.4925650216675706E-2</v>
      </c>
      <c r="AA13">
        <v>1.7699577099400857E-2</v>
      </c>
      <c r="AB13">
        <v>-1.1299555253933505E-2</v>
      </c>
      <c r="AC13">
        <v>-5.0619990846508221E-2</v>
      </c>
      <c r="AD13">
        <v>2.0790769669073689E-2</v>
      </c>
      <c r="AI13" s="10" t="s">
        <v>146</v>
      </c>
      <c r="AJ13" s="10">
        <v>0.40262807445472387</v>
      </c>
      <c r="AK13" s="10">
        <v>591</v>
      </c>
      <c r="AL13" s="10">
        <v>6.8126577741916053E-4</v>
      </c>
      <c r="AM13" s="10"/>
      <c r="AN13" s="10"/>
      <c r="AO13" s="10"/>
    </row>
    <row r="14" spans="1:41" x14ac:dyDescent="0.3">
      <c r="A14" s="6">
        <v>42240</v>
      </c>
      <c r="B14">
        <v>2.0305266160745523E-2</v>
      </c>
      <c r="C14">
        <v>1.0178204915756052E-2</v>
      </c>
      <c r="D14">
        <v>-7.6628727455691371E-3</v>
      </c>
      <c r="H14">
        <v>-2.5317807984289897E-2</v>
      </c>
      <c r="I14">
        <v>6.8259650703998906E-3</v>
      </c>
      <c r="J14">
        <v>-3.720535405006662E-2</v>
      </c>
      <c r="K14">
        <v>5.9113472630571645E-3</v>
      </c>
      <c r="L14">
        <v>1.1034594723709068E-2</v>
      </c>
      <c r="Q14">
        <v>2.8536307264934297E-2</v>
      </c>
      <c r="R14">
        <v>-1.8519047767237527E-2</v>
      </c>
      <c r="S14">
        <v>-4.9832373747875643E-2</v>
      </c>
      <c r="T14">
        <v>2.9964788701936387E-2</v>
      </c>
      <c r="U14">
        <v>2.0231903971585117E-2</v>
      </c>
      <c r="Z14">
        <v>-1.515180502060222E-2</v>
      </c>
      <c r="AA14">
        <v>-5.037035938894955E-2</v>
      </c>
      <c r="AB14">
        <v>3.2414939241710229E-3</v>
      </c>
      <c r="AC14">
        <v>-1.7528488274143605E-3</v>
      </c>
      <c r="AD14">
        <v>4.1067819526535024E-3</v>
      </c>
      <c r="AI14" s="10"/>
      <c r="AJ14" s="10"/>
      <c r="AK14" s="10"/>
      <c r="AL14" s="10"/>
      <c r="AM14" s="10"/>
      <c r="AN14" s="10"/>
      <c r="AO14" s="10"/>
    </row>
    <row r="15" spans="1:41" ht="15" thickBot="1" x14ac:dyDescent="0.35">
      <c r="A15" s="6">
        <v>42247</v>
      </c>
      <c r="B15">
        <v>6.563716363997904E-2</v>
      </c>
      <c r="C15">
        <v>1.7566323717899065E-2</v>
      </c>
      <c r="D15">
        <v>-3.9220713153281267E-2</v>
      </c>
      <c r="H15">
        <v>2.0305266160745523E-2</v>
      </c>
      <c r="I15">
        <v>1.3513719166722855E-2</v>
      </c>
      <c r="J15">
        <v>-1.2715884325302561E-2</v>
      </c>
      <c r="K15">
        <v>5.8766084889849707E-3</v>
      </c>
      <c r="L15">
        <v>-1.3726838119721356E-3</v>
      </c>
      <c r="Q15">
        <v>1.0178204915756052E-2</v>
      </c>
      <c r="R15">
        <v>2.5376217493374535E-2</v>
      </c>
      <c r="S15">
        <v>-7.3260400920728977E-3</v>
      </c>
      <c r="T15">
        <v>1.4652276786870415E-2</v>
      </c>
      <c r="U15">
        <v>1.8427169178165587E-2</v>
      </c>
      <c r="Z15">
        <v>-7.6628727455691371E-3</v>
      </c>
      <c r="AA15">
        <v>-1.1131840368844294E-2</v>
      </c>
      <c r="AB15">
        <v>-1.3029500290333684E-2</v>
      </c>
      <c r="AC15">
        <v>0</v>
      </c>
      <c r="AD15">
        <v>-1.2371291802546942E-2</v>
      </c>
      <c r="AI15" s="11" t="s">
        <v>147</v>
      </c>
      <c r="AJ15" s="11">
        <v>0.40430316982919262</v>
      </c>
      <c r="AK15" s="11">
        <v>593</v>
      </c>
      <c r="AL15" s="11"/>
      <c r="AM15" s="11"/>
      <c r="AN15" s="11"/>
      <c r="AO15" s="11"/>
    </row>
    <row r="16" spans="1:41" x14ac:dyDescent="0.3">
      <c r="A16" s="6">
        <v>42261</v>
      </c>
      <c r="B16">
        <v>6.7393917733975475E-2</v>
      </c>
      <c r="C16">
        <v>7.5472056353829038E-3</v>
      </c>
      <c r="D16">
        <v>2.7615167032973172E-2</v>
      </c>
      <c r="H16">
        <v>6.563716363997904E-2</v>
      </c>
      <c r="I16">
        <v>-2.0339684237122672E-2</v>
      </c>
      <c r="J16">
        <v>-3.9147589684271344E-2</v>
      </c>
      <c r="K16">
        <v>-2.1718523954642986E-2</v>
      </c>
      <c r="L16">
        <v>-2.0086758566737344E-2</v>
      </c>
      <c r="Q16">
        <v>1.7566323717899065E-2</v>
      </c>
      <c r="R16">
        <v>-4.1866579392789892E-2</v>
      </c>
      <c r="S16">
        <v>1.8215439891341119E-2</v>
      </c>
      <c r="T16">
        <v>0</v>
      </c>
      <c r="U16">
        <v>-5.8118354840375287E-2</v>
      </c>
      <c r="Z16">
        <v>-3.9220713153281267E-2</v>
      </c>
      <c r="AA16">
        <v>-3.0305349495329037E-2</v>
      </c>
      <c r="AB16">
        <v>0</v>
      </c>
      <c r="AC16">
        <v>1.5666116744399456E-2</v>
      </c>
      <c r="AD16">
        <v>0</v>
      </c>
    </row>
    <row r="17" spans="1:30" x14ac:dyDescent="0.3">
      <c r="A17" s="6">
        <v>42275</v>
      </c>
      <c r="B17">
        <v>4.2062275173452422E-2</v>
      </c>
      <c r="C17">
        <v>-1.9364367181791117E-2</v>
      </c>
      <c r="D17">
        <v>0</v>
      </c>
      <c r="H17">
        <v>6.7393917733975475E-2</v>
      </c>
      <c r="I17">
        <v>3.8078508574504365E-2</v>
      </c>
      <c r="J17">
        <v>-2.5025367566940373E-2</v>
      </c>
      <c r="K17">
        <v>-1.8127384592556715E-2</v>
      </c>
      <c r="L17">
        <v>0</v>
      </c>
      <c r="Q17">
        <v>7.5472056353829038E-3</v>
      </c>
      <c r="R17">
        <v>1.8824085245635617E-2</v>
      </c>
      <c r="S17">
        <v>-4.8068403041022334E-2</v>
      </c>
      <c r="T17">
        <v>-1.0969031370573933E-2</v>
      </c>
      <c r="U17">
        <v>8.02063604028109E-2</v>
      </c>
      <c r="Z17">
        <v>2.7615167032973172E-2</v>
      </c>
      <c r="AA17">
        <v>-7.7220460939102778E-3</v>
      </c>
      <c r="AB17">
        <v>3.2733253449691085E-3</v>
      </c>
      <c r="AC17">
        <v>-1.3913267916985115E-2</v>
      </c>
      <c r="AD17">
        <v>2.4794658613216274E-2</v>
      </c>
    </row>
    <row r="18" spans="1:30" x14ac:dyDescent="0.3">
      <c r="A18" s="6">
        <v>42282</v>
      </c>
      <c r="B18">
        <v>4.5662179795811844E-3</v>
      </c>
      <c r="C18">
        <v>4.9056156989194209E-2</v>
      </c>
      <c r="D18">
        <v>-4.0080213975388218E-3</v>
      </c>
      <c r="H18">
        <v>4.2062275173452422E-2</v>
      </c>
      <c r="I18">
        <v>-5.6512210263342334E-2</v>
      </c>
      <c r="J18">
        <v>-9.1158334080094928E-3</v>
      </c>
      <c r="K18">
        <v>-5.0010420574661422E-2</v>
      </c>
      <c r="L18">
        <v>-5.8139698654198447E-3</v>
      </c>
      <c r="Q18">
        <v>-1.9364367181791117E-2</v>
      </c>
      <c r="R18">
        <v>6.9686693160934355E-3</v>
      </c>
      <c r="S18">
        <v>-1.5267472130788421E-2</v>
      </c>
      <c r="T18">
        <v>-3.6832454162965163E-3</v>
      </c>
      <c r="U18">
        <v>-6.48985925010582E-2</v>
      </c>
      <c r="Z18">
        <v>0</v>
      </c>
      <c r="AA18">
        <v>-1.9570096194097112E-2</v>
      </c>
      <c r="AB18">
        <v>-6.688988150796652E-3</v>
      </c>
      <c r="AC18">
        <v>-2.3030247274699229E-2</v>
      </c>
      <c r="AD18">
        <v>-2.8987536873252187E-2</v>
      </c>
    </row>
    <row r="19" spans="1:30" x14ac:dyDescent="0.3">
      <c r="A19" s="6">
        <v>42289</v>
      </c>
      <c r="B19">
        <v>-6.8571697261370235E-3</v>
      </c>
      <c r="C19">
        <v>1.8445845790751651E-2</v>
      </c>
      <c r="D19">
        <v>3.1623188430512143E-2</v>
      </c>
      <c r="H19">
        <v>4.5662179795811844E-3</v>
      </c>
      <c r="I19">
        <v>-1.4051753455650302E-2</v>
      </c>
      <c r="J19">
        <v>7.2993024816115351E-3</v>
      </c>
      <c r="K19">
        <v>-1.2903404835907841E-2</v>
      </c>
      <c r="L19">
        <v>4.993236874820893E-2</v>
      </c>
      <c r="Q19">
        <v>4.9056156989194209E-2</v>
      </c>
      <c r="R19">
        <v>-2.3174981403627014E-3</v>
      </c>
      <c r="S19">
        <v>-1.5504186535965312E-2</v>
      </c>
      <c r="T19">
        <v>-3.6968618813260916E-3</v>
      </c>
      <c r="U19">
        <v>7.0748594420284808E-3</v>
      </c>
      <c r="Z19">
        <v>-4.0080213975388218E-3</v>
      </c>
      <c r="AA19">
        <v>-5.6925936796009581E-2</v>
      </c>
      <c r="AB19">
        <v>-2.0339684237122787E-2</v>
      </c>
      <c r="AC19">
        <v>-1.6260520871780291E-2</v>
      </c>
      <c r="AD19">
        <v>6.3358184490857035E-3</v>
      </c>
    </row>
    <row r="20" spans="1:30" x14ac:dyDescent="0.3">
      <c r="A20" s="6">
        <v>42296</v>
      </c>
      <c r="B20">
        <v>6.8687014319863057E-2</v>
      </c>
      <c r="C20">
        <v>-1.5789801732635195E-2</v>
      </c>
      <c r="D20">
        <v>1.160554612030789E-2</v>
      </c>
      <c r="H20">
        <v>-6.8571697261370235E-3</v>
      </c>
      <c r="I20">
        <v>2.1004272770531997E-2</v>
      </c>
      <c r="J20">
        <v>6.5106541601579943E-2</v>
      </c>
      <c r="K20">
        <v>2.5642430613337652E-2</v>
      </c>
      <c r="L20">
        <v>-2.1539294246991122E-2</v>
      </c>
      <c r="Q20">
        <v>1.8445845790751651E-2</v>
      </c>
      <c r="R20">
        <v>0</v>
      </c>
      <c r="S20">
        <v>3.8986404156573229E-3</v>
      </c>
      <c r="T20">
        <v>-1.1173300598125302E-2</v>
      </c>
      <c r="U20">
        <v>3.0442938371889921E-2</v>
      </c>
      <c r="Z20">
        <v>3.1623188430512143E-2</v>
      </c>
      <c r="AA20">
        <v>2.0704673361690983E-2</v>
      </c>
      <c r="AB20">
        <v>3.4188067487854611E-3</v>
      </c>
      <c r="AC20">
        <v>-1.8382870600533535E-2</v>
      </c>
      <c r="AD20">
        <v>-2.1277398447284965E-2</v>
      </c>
    </row>
    <row r="21" spans="1:30" x14ac:dyDescent="0.3">
      <c r="A21" s="6">
        <v>42303</v>
      </c>
      <c r="B21">
        <v>-3.2647077836666143E-2</v>
      </c>
      <c r="C21">
        <v>5.4206817836426953E-2</v>
      </c>
      <c r="D21">
        <v>-4.7252884850545497E-2</v>
      </c>
      <c r="H21">
        <v>6.8687014319863057E-2</v>
      </c>
      <c r="I21">
        <v>9.1954670931003943E-3</v>
      </c>
      <c r="J21">
        <v>4.3172171865208782E-2</v>
      </c>
      <c r="K21">
        <v>4.3350440873613817E-2</v>
      </c>
      <c r="L21">
        <v>-3.9656266779928617E-2</v>
      </c>
      <c r="Q21">
        <v>-1.5789801732635195E-2</v>
      </c>
      <c r="R21">
        <v>2.317498140362704E-3</v>
      </c>
      <c r="S21">
        <v>-3.3336420267591718E-2</v>
      </c>
      <c r="T21">
        <v>-3.7523496185503527E-3</v>
      </c>
      <c r="U21">
        <v>1.7210333524810408E-2</v>
      </c>
      <c r="Z21">
        <v>1.160554612030789E-2</v>
      </c>
      <c r="AA21">
        <v>0</v>
      </c>
      <c r="AB21">
        <v>4.08219945202552E-2</v>
      </c>
      <c r="AC21">
        <v>-3.5886759333524178E-2</v>
      </c>
      <c r="AD21">
        <v>-2.6145280104322131E-2</v>
      </c>
    </row>
    <row r="22" spans="1:30" x14ac:dyDescent="0.3">
      <c r="A22" s="6">
        <v>42310</v>
      </c>
      <c r="B22">
        <v>-1.7857617400006461E-2</v>
      </c>
      <c r="C22">
        <v>-3.3208670996653457E-2</v>
      </c>
      <c r="D22">
        <v>0</v>
      </c>
      <c r="H22">
        <v>-3.2647077836666143E-2</v>
      </c>
      <c r="I22">
        <v>6.8415318167167841E-3</v>
      </c>
      <c r="J22">
        <v>-3.3648034118232757E-2</v>
      </c>
      <c r="K22">
        <v>6.8319243977477226E-2</v>
      </c>
      <c r="L22">
        <v>8.0580613297624414E-3</v>
      </c>
      <c r="Q22">
        <v>5.4206817836426953E-2</v>
      </c>
      <c r="R22">
        <v>-5.471043220130864E-2</v>
      </c>
      <c r="S22">
        <v>4.3412492935313463E-2</v>
      </c>
      <c r="T22">
        <v>0</v>
      </c>
      <c r="U22">
        <v>3.3556783528842768E-2</v>
      </c>
      <c r="Z22">
        <v>-4.7252884850545497E-2</v>
      </c>
      <c r="AA22">
        <v>1.6260520871780326E-2</v>
      </c>
      <c r="AB22">
        <v>2.4162249279079777E-2</v>
      </c>
      <c r="AC22">
        <v>0</v>
      </c>
      <c r="AD22">
        <v>-2.2099456508029554E-3</v>
      </c>
    </row>
    <row r="23" spans="1:30" x14ac:dyDescent="0.3">
      <c r="A23" s="6">
        <v>42338</v>
      </c>
      <c r="B23">
        <v>2.350177344953673E-3</v>
      </c>
      <c r="C23">
        <v>1.2739025777429932E-2</v>
      </c>
      <c r="D23">
        <v>-4.4150182091168312E-3</v>
      </c>
      <c r="H23">
        <v>-1.7857617400006461E-2</v>
      </c>
      <c r="I23">
        <v>1.8018505502678212E-2</v>
      </c>
      <c r="J23">
        <v>0</v>
      </c>
      <c r="K23">
        <v>-3.3434776086237343E-2</v>
      </c>
      <c r="L23">
        <v>-4.8270407483158679E-3</v>
      </c>
      <c r="Q23">
        <v>-3.3208670996653457E-2</v>
      </c>
      <c r="R23">
        <v>1.1587615172387829E-2</v>
      </c>
      <c r="S23">
        <v>6.5146810211936723E-3</v>
      </c>
      <c r="T23">
        <v>-3.4605529177475607E-2</v>
      </c>
      <c r="U23">
        <v>-8.5363310222863354E-3</v>
      </c>
      <c r="Z23">
        <v>0</v>
      </c>
      <c r="AA23">
        <v>1.3658748931040044E-2</v>
      </c>
      <c r="AB23">
        <v>1.3175421158564547E-2</v>
      </c>
      <c r="AC23">
        <v>-1.888574687868025E-3</v>
      </c>
      <c r="AD23">
        <v>-1.1123585218662316E-2</v>
      </c>
    </row>
    <row r="24" spans="1:30" x14ac:dyDescent="0.3">
      <c r="A24" s="6">
        <v>42345</v>
      </c>
      <c r="B24">
        <v>-3.5846131773135767E-2</v>
      </c>
      <c r="C24">
        <v>-3.6086389774420982E-2</v>
      </c>
      <c r="D24">
        <v>-5.9242833562860739E-2</v>
      </c>
      <c r="H24">
        <v>2.350177344953673E-3</v>
      </c>
      <c r="I24">
        <v>-6.7189502487449808E-3</v>
      </c>
      <c r="J24">
        <v>-5.7197486727869531E-3</v>
      </c>
      <c r="K24">
        <v>2.5667746748577813E-2</v>
      </c>
      <c r="L24">
        <v>2.3905520853554386E-2</v>
      </c>
      <c r="Q24">
        <v>1.2739025777429932E-2</v>
      </c>
      <c r="R24">
        <v>4.2847591382629245E-2</v>
      </c>
      <c r="S24">
        <v>-9.7880063661629317E-3</v>
      </c>
      <c r="T24">
        <v>7.0175726586465398E-3</v>
      </c>
      <c r="U24">
        <v>1.451840269983377E-2</v>
      </c>
      <c r="Z24">
        <v>-4.4150182091168312E-3</v>
      </c>
      <c r="AA24">
        <v>-1.1696039763191187E-2</v>
      </c>
      <c r="AB24">
        <v>-1.0526412986987504E-2</v>
      </c>
      <c r="AC24">
        <v>-1.1406967793376478E-2</v>
      </c>
      <c r="AD24">
        <v>-8.9888245684332183E-3</v>
      </c>
    </row>
    <row r="25" spans="1:30" x14ac:dyDescent="0.3">
      <c r="A25" s="6">
        <v>42352</v>
      </c>
      <c r="B25">
        <v>-9.7800290536396058E-3</v>
      </c>
      <c r="C25">
        <v>2.8462464663761452E-2</v>
      </c>
      <c r="D25">
        <v>4.1385216162854489E-2</v>
      </c>
      <c r="H25">
        <v>-3.5846131773135767E-2</v>
      </c>
      <c r="I25">
        <v>2.8794901947944641E-2</v>
      </c>
      <c r="J25">
        <v>1.1406967793376381E-2</v>
      </c>
      <c r="K25">
        <v>-1.7699577099400975E-2</v>
      </c>
      <c r="L25">
        <v>-7.9051795071132611E-3</v>
      </c>
      <c r="Q25">
        <v>-3.6086389774420982E-2</v>
      </c>
      <c r="R25">
        <v>5.3718607008422015E-2</v>
      </c>
      <c r="S25">
        <v>-2.6579637804711898E-2</v>
      </c>
      <c r="T25">
        <v>4.4451762570834011E-2</v>
      </c>
      <c r="U25">
        <v>-7.4831978038145093E-3</v>
      </c>
      <c r="Z25">
        <v>-5.9242833562860739E-2</v>
      </c>
      <c r="AA25">
        <v>-4.204823624349939E-2</v>
      </c>
      <c r="AB25">
        <v>-2.4097551579060416E-2</v>
      </c>
      <c r="AC25">
        <v>-5.752652489449922E-3</v>
      </c>
      <c r="AD25">
        <v>1.7897569457542666E-2</v>
      </c>
    </row>
    <row r="26" spans="1:30" x14ac:dyDescent="0.3">
      <c r="A26" s="6">
        <v>42359</v>
      </c>
      <c r="B26">
        <v>-1.7348638334612976E-2</v>
      </c>
      <c r="C26">
        <v>-1.2837146760680719E-2</v>
      </c>
      <c r="D26">
        <v>2.2272635609123004E-2</v>
      </c>
      <c r="H26">
        <v>-9.7800290536396058E-3</v>
      </c>
      <c r="I26">
        <v>4.4831413296730328E-2</v>
      </c>
      <c r="J26">
        <v>2.0580707700020663E-2</v>
      </c>
      <c r="K26">
        <v>-9.970172319849915E-3</v>
      </c>
      <c r="L26">
        <v>3.1695747612790395E-3</v>
      </c>
      <c r="Q26">
        <v>2.8462464663761452E-2</v>
      </c>
      <c r="R26">
        <v>-4.9313313540505603E-2</v>
      </c>
      <c r="S26">
        <v>-2.3851215822180024E-2</v>
      </c>
      <c r="T26">
        <v>-2.3689771122404776E-2</v>
      </c>
      <c r="U26">
        <v>-4.0140545618430647E-3</v>
      </c>
      <c r="Z26">
        <v>4.1385216162854489E-2</v>
      </c>
      <c r="AA26">
        <v>-1.0277582758240408E-2</v>
      </c>
      <c r="AB26">
        <v>1.3459153374004711E-2</v>
      </c>
      <c r="AC26">
        <v>0</v>
      </c>
      <c r="AD26">
        <v>-8.9087448891095548E-3</v>
      </c>
    </row>
    <row r="27" spans="1:30" x14ac:dyDescent="0.3">
      <c r="A27" s="6">
        <v>42366</v>
      </c>
      <c r="B27">
        <v>4.9875415110389679E-3</v>
      </c>
      <c r="C27">
        <v>3.3039854078200093E-2</v>
      </c>
      <c r="D27">
        <v>2.6088436084297874E-2</v>
      </c>
      <c r="H27">
        <v>-1.7348638334612976E-2</v>
      </c>
      <c r="I27">
        <v>-3.4305350967892482E-3</v>
      </c>
      <c r="J27">
        <v>-2.0580707700020687E-2</v>
      </c>
      <c r="K27">
        <v>3.1560804912217508E-2</v>
      </c>
      <c r="L27">
        <v>4.7356047458342503E-3</v>
      </c>
      <c r="Q27">
        <v>-1.2837146760680719E-2</v>
      </c>
      <c r="R27">
        <v>2.1645866774692508E-2</v>
      </c>
      <c r="S27">
        <v>5.0430853626891904E-2</v>
      </c>
      <c r="T27">
        <v>-2.0761991448429128E-2</v>
      </c>
      <c r="U27">
        <v>2.0896282726412412E-2</v>
      </c>
      <c r="Z27">
        <v>2.2272635609123004E-2</v>
      </c>
      <c r="AA27">
        <v>-2.6259714583555655E-2</v>
      </c>
      <c r="AB27">
        <v>-2.1622464013165657E-2</v>
      </c>
      <c r="AC27">
        <v>2.2814677766171482E-2</v>
      </c>
      <c r="AD27">
        <v>1.773882433738163E-2</v>
      </c>
    </row>
    <row r="28" spans="1:30" x14ac:dyDescent="0.3">
      <c r="A28" s="6">
        <v>42387</v>
      </c>
      <c r="B28">
        <v>7.0558225315588544E-2</v>
      </c>
      <c r="C28">
        <v>3.8515672080615404E-2</v>
      </c>
      <c r="D28">
        <v>-1.373019281190202E-2</v>
      </c>
      <c r="H28">
        <v>4.9875415110389679E-3</v>
      </c>
      <c r="I28">
        <v>-1.388911216066715E-2</v>
      </c>
      <c r="J28">
        <v>5.746643786825812E-2</v>
      </c>
      <c r="K28">
        <v>-3.1560804912217445E-2</v>
      </c>
      <c r="L28">
        <v>-1.5873349156290122E-2</v>
      </c>
      <c r="Q28">
        <v>3.3039854078200093E-2</v>
      </c>
      <c r="R28">
        <v>2.7651531330510164E-2</v>
      </c>
      <c r="S28">
        <v>1.6474837203505042E-2</v>
      </c>
      <c r="T28">
        <v>-3.9220713153281267E-2</v>
      </c>
      <c r="U28">
        <v>-1.7383104708975423E-2</v>
      </c>
      <c r="Z28">
        <v>2.6088436084297874E-2</v>
      </c>
      <c r="AA28">
        <v>-2.3365548956211769E-2</v>
      </c>
      <c r="AB28">
        <v>2.0666636808559125E-2</v>
      </c>
      <c r="AC28">
        <v>-2.2814677766171399E-2</v>
      </c>
      <c r="AD28">
        <v>0</v>
      </c>
    </row>
    <row r="29" spans="1:30" x14ac:dyDescent="0.3">
      <c r="A29" s="6">
        <v>42394</v>
      </c>
      <c r="B29">
        <v>2.8778964550043327E-2</v>
      </c>
      <c r="C29">
        <v>0</v>
      </c>
      <c r="D29">
        <v>1.3730192811902037E-2</v>
      </c>
      <c r="I29">
        <v>-2.6567027384721751E-2</v>
      </c>
      <c r="J29">
        <v>2.4139103113356875E-2</v>
      </c>
      <c r="K29">
        <v>9.9701723198498508E-3</v>
      </c>
      <c r="L29">
        <v>-6.4205678029226948E-3</v>
      </c>
      <c r="R29">
        <v>-3.2789822822990956E-2</v>
      </c>
      <c r="S29">
        <v>-2.6491615446976341E-2</v>
      </c>
      <c r="T29">
        <v>-7.2993024816116079E-3</v>
      </c>
      <c r="U29">
        <v>9.9701723198498508E-3</v>
      </c>
      <c r="AA29">
        <v>-3.0109801471370455E-2</v>
      </c>
      <c r="AB29">
        <v>-4.5558165358606907E-3</v>
      </c>
      <c r="AC29">
        <v>4.8790164169432049E-2</v>
      </c>
      <c r="AD29">
        <v>-1.5504186535965424E-2</v>
      </c>
    </row>
    <row r="30" spans="1:30" x14ac:dyDescent="0.3">
      <c r="A30" s="6">
        <v>42401</v>
      </c>
      <c r="B30">
        <v>-4.1019019444545272E-2</v>
      </c>
      <c r="C30">
        <v>2.7330893716971266E-2</v>
      </c>
      <c r="D30">
        <v>9.0498355199178562E-3</v>
      </c>
      <c r="I30">
        <v>1.3371736965889241E-2</v>
      </c>
      <c r="J30">
        <v>5.0977170716685798E-3</v>
      </c>
      <c r="K30">
        <v>-3.0213778596496595E-2</v>
      </c>
      <c r="L30">
        <v>-3.2258092488826771E-3</v>
      </c>
      <c r="R30">
        <v>3.4803922194692097E-2</v>
      </c>
      <c r="S30">
        <v>6.6889881507967101E-3</v>
      </c>
      <c r="T30">
        <v>-3.6697288889622902E-3</v>
      </c>
      <c r="U30">
        <v>-9.9255591275173899E-4</v>
      </c>
      <c r="AA30">
        <v>4.0647306774156192E-2</v>
      </c>
      <c r="AB30">
        <v>1.3605652055778678E-2</v>
      </c>
      <c r="AC30">
        <v>7.2993024816115351E-3</v>
      </c>
      <c r="AD30">
        <v>-2.944720132630102E-2</v>
      </c>
    </row>
    <row r="31" spans="1:30" x14ac:dyDescent="0.3">
      <c r="A31" s="6">
        <v>42408</v>
      </c>
      <c r="B31">
        <v>4.9140148024291626E-3</v>
      </c>
      <c r="C31">
        <v>-9.8522964430115944E-3</v>
      </c>
      <c r="D31">
        <v>-9.0498355199179273E-3</v>
      </c>
      <c r="I31">
        <v>-2.1093783059799594E-2</v>
      </c>
      <c r="J31">
        <v>3.1695730810131932E-2</v>
      </c>
      <c r="K31">
        <v>-1.4909754366287038E-2</v>
      </c>
      <c r="L31">
        <v>-2.7847827375775038E-2</v>
      </c>
      <c r="R31">
        <v>3.9452848411800447E-2</v>
      </c>
      <c r="S31">
        <v>-6.688988150796652E-3</v>
      </c>
      <c r="T31">
        <v>3.6429912785010087E-3</v>
      </c>
      <c r="U31">
        <v>-1.0983635133963963E-2</v>
      </c>
      <c r="AA31">
        <v>4.7091607533850589E-2</v>
      </c>
      <c r="AB31">
        <v>-4.8452383385946859E-2</v>
      </c>
      <c r="AC31">
        <v>-6.3291350516476242E-3</v>
      </c>
      <c r="AD31">
        <v>6.8728792877620504E-3</v>
      </c>
    </row>
    <row r="32" spans="1:30" x14ac:dyDescent="0.3">
      <c r="A32" s="6">
        <v>42415</v>
      </c>
      <c r="B32">
        <v>-2.985296314968116E-2</v>
      </c>
      <c r="C32">
        <v>2.4721891453890728E-3</v>
      </c>
      <c r="D32">
        <v>-1.8349138668196541E-2</v>
      </c>
      <c r="I32">
        <v>3.6159981414443876E-2</v>
      </c>
      <c r="J32">
        <v>-3.2894766503987574E-3</v>
      </c>
      <c r="K32">
        <v>5.9873401047414322E-2</v>
      </c>
      <c r="L32">
        <v>9.9174366573459242E-3</v>
      </c>
      <c r="R32">
        <v>-2.3484445233069379E-2</v>
      </c>
      <c r="S32">
        <v>-1.6920877488337063E-2</v>
      </c>
      <c r="T32">
        <v>1.8018505502678212E-2</v>
      </c>
      <c r="U32">
        <v>-3.5202450232526879E-3</v>
      </c>
      <c r="AA32">
        <v>2.7615167032973172E-2</v>
      </c>
      <c r="AB32">
        <v>1.6413029641330051E-2</v>
      </c>
      <c r="AC32">
        <v>-2.7973852042406065E-2</v>
      </c>
      <c r="AD32">
        <v>-1.1481182373956367E-2</v>
      </c>
    </row>
    <row r="33" spans="1:37" x14ac:dyDescent="0.3">
      <c r="A33" s="6">
        <v>42422</v>
      </c>
      <c r="B33">
        <v>1.5037877364540502E-2</v>
      </c>
      <c r="C33">
        <v>4.9261183360560026E-3</v>
      </c>
      <c r="D33">
        <v>9.2166551049240476E-3</v>
      </c>
      <c r="I33">
        <v>-3.6159981414443793E-2</v>
      </c>
      <c r="J33">
        <v>3.5602465640942306E-2</v>
      </c>
      <c r="K33">
        <v>2.1804629966852705E-2</v>
      </c>
      <c r="L33">
        <v>-4.9464239353255741E-3</v>
      </c>
      <c r="R33">
        <v>-7.9523281904950345E-3</v>
      </c>
      <c r="S33">
        <v>3.4071583216141346E-3</v>
      </c>
      <c r="T33">
        <v>-1.4388737452099669E-2</v>
      </c>
      <c r="U33">
        <v>5.0365148382708531E-4</v>
      </c>
      <c r="AA33">
        <v>1.160554612030789E-2</v>
      </c>
      <c r="AB33">
        <v>-7.0011954589834771E-3</v>
      </c>
      <c r="AC33">
        <v>-4.348511193973878E-2</v>
      </c>
      <c r="AD33">
        <v>-6.9525193148816406E-3</v>
      </c>
    </row>
    <row r="34" spans="1:37" ht="15" thickBot="1" x14ac:dyDescent="0.35">
      <c r="A34" s="6">
        <v>42429</v>
      </c>
      <c r="B34">
        <v>9.9010709827115368E-3</v>
      </c>
      <c r="C34">
        <v>1.4634407518437777E-2</v>
      </c>
      <c r="D34">
        <v>5.7922647732704509E-2</v>
      </c>
      <c r="I34">
        <v>4.1751794680221756E-2</v>
      </c>
      <c r="J34">
        <v>1.159913584335194E-2</v>
      </c>
      <c r="K34">
        <v>-2.7834798993443988E-2</v>
      </c>
      <c r="L34">
        <v>-6.633523495633906E-3</v>
      </c>
      <c r="R34">
        <v>1.9940186068644495E-3</v>
      </c>
      <c r="S34">
        <v>-1.4285957247476541E-2</v>
      </c>
      <c r="T34">
        <v>0</v>
      </c>
      <c r="U34">
        <v>3.5184756076769171E-3</v>
      </c>
      <c r="AA34">
        <v>1.7159620282826502E-2</v>
      </c>
      <c r="AB34">
        <v>-3.9590467271008532E-2</v>
      </c>
      <c r="AC34">
        <v>2.1978906718775167E-2</v>
      </c>
      <c r="AD34">
        <v>4.6403795565023009E-3</v>
      </c>
    </row>
    <row r="35" spans="1:37" x14ac:dyDescent="0.3">
      <c r="A35" s="6">
        <v>42443</v>
      </c>
      <c r="B35">
        <v>1.2240054894502006E-2</v>
      </c>
      <c r="C35">
        <v>-4.0364223855360232E-2</v>
      </c>
      <c r="D35">
        <v>-1.2631746905900574E-2</v>
      </c>
      <c r="I35">
        <v>-1.4545711002378751E-2</v>
      </c>
      <c r="J35">
        <v>-1.1599135843351918E-2</v>
      </c>
      <c r="K35">
        <v>-5.384323202082316E-2</v>
      </c>
      <c r="L35">
        <v>8.2850515341068645E-3</v>
      </c>
      <c r="R35">
        <v>-6.2131781107006276E-2</v>
      </c>
      <c r="S35">
        <v>2.4868066578013524E-2</v>
      </c>
      <c r="T35">
        <v>-1.0929070532190206E-2</v>
      </c>
      <c r="U35">
        <v>-1.3640019505682921E-2</v>
      </c>
      <c r="AA35">
        <v>1.3698844358161927E-2</v>
      </c>
      <c r="AB35">
        <v>1.9212301778938723E-3</v>
      </c>
      <c r="AC35">
        <v>-3.3152207316900391E-2</v>
      </c>
      <c r="AD35">
        <v>3.8597299498143986E-2</v>
      </c>
      <c r="AH35" s="12"/>
      <c r="AI35" s="12" t="s">
        <v>151</v>
      </c>
      <c r="AJ35" s="12" t="s">
        <v>152</v>
      </c>
      <c r="AK35" s="12" t="s">
        <v>153</v>
      </c>
    </row>
    <row r="36" spans="1:37" x14ac:dyDescent="0.3">
      <c r="A36" s="6">
        <v>42450</v>
      </c>
      <c r="B36">
        <v>-7.3260400920728977E-3</v>
      </c>
      <c r="C36">
        <v>2.2625399517978609E-2</v>
      </c>
      <c r="D36">
        <v>2.096512846504487E-2</v>
      </c>
      <c r="J36">
        <v>2.7939368689241434E-2</v>
      </c>
      <c r="K36">
        <v>-1.9334651707455724E-2</v>
      </c>
      <c r="L36">
        <v>-1.4962872676712377E-2</v>
      </c>
      <c r="S36">
        <v>-1.4134510934904806E-2</v>
      </c>
      <c r="T36">
        <v>-1.1049836186584935E-2</v>
      </c>
      <c r="U36">
        <v>-5.0877640375022115E-4</v>
      </c>
      <c r="AB36">
        <v>-1.9212301778939326E-3</v>
      </c>
      <c r="AC36">
        <v>1.1173300598125255E-2</v>
      </c>
      <c r="AD36">
        <v>-8.9486055760141445E-3</v>
      </c>
      <c r="AH36" s="10" t="s">
        <v>151</v>
      </c>
      <c r="AI36" s="10">
        <v>1</v>
      </c>
      <c r="AJ36" s="10"/>
      <c r="AK36" s="10"/>
    </row>
    <row r="37" spans="1:37" x14ac:dyDescent="0.3">
      <c r="A37" s="6">
        <v>42478</v>
      </c>
      <c r="B37">
        <v>1.0977058631150994E-2</v>
      </c>
      <c r="C37">
        <v>-3.4338137580891569E-2</v>
      </c>
      <c r="D37">
        <v>2.8170876966696439E-2</v>
      </c>
      <c r="J37">
        <v>1.6077516727532843E-2</v>
      </c>
      <c r="K37">
        <v>-1.9715863164417317E-2</v>
      </c>
      <c r="L37">
        <v>-1.0101095986503933E-2</v>
      </c>
      <c r="S37">
        <v>-1.0733555643108777E-2</v>
      </c>
      <c r="T37">
        <v>0</v>
      </c>
      <c r="U37">
        <v>-4.2095069167053335E-2</v>
      </c>
      <c r="AB37">
        <v>0</v>
      </c>
      <c r="AC37">
        <v>-1.1173300598125302E-2</v>
      </c>
      <c r="AD37">
        <v>-1.1299555253933282E-2</v>
      </c>
      <c r="AH37" s="10" t="s">
        <v>152</v>
      </c>
      <c r="AI37" s="10">
        <v>8.3182281237540304E-2</v>
      </c>
      <c r="AJ37" s="10">
        <v>1</v>
      </c>
      <c r="AK37" s="10"/>
    </row>
    <row r="38" spans="1:37" ht="15" thickBot="1" x14ac:dyDescent="0.35">
      <c r="A38" s="6">
        <v>42485</v>
      </c>
      <c r="B38">
        <v>-6.3083975426576885E-2</v>
      </c>
      <c r="C38">
        <v>-2.6550232094120954E-2</v>
      </c>
      <c r="D38">
        <v>-2.0040750883446153E-2</v>
      </c>
      <c r="J38">
        <v>-8.0064478937412562E-3</v>
      </c>
      <c r="K38">
        <v>-1.1123585218662316E-2</v>
      </c>
      <c r="L38">
        <v>-1.5345569674660421E-2</v>
      </c>
      <c r="S38">
        <v>-2.9199154692262124E-2</v>
      </c>
      <c r="T38">
        <v>-7.4349784875180902E-3</v>
      </c>
      <c r="U38">
        <v>-7.3210122850456555E-2</v>
      </c>
      <c r="AB38">
        <v>1.9212301778938723E-3</v>
      </c>
      <c r="AC38">
        <v>3.7383221106071581E-3</v>
      </c>
      <c r="AD38">
        <v>-1.8349138668196541E-2</v>
      </c>
      <c r="AH38" s="11" t="s">
        <v>153</v>
      </c>
      <c r="AI38" s="11">
        <v>0.1046457721051403</v>
      </c>
      <c r="AJ38" s="11">
        <v>0.1166329181101828</v>
      </c>
      <c r="AK38" s="11">
        <v>1</v>
      </c>
    </row>
    <row r="39" spans="1:37" x14ac:dyDescent="0.3">
      <c r="A39" s="6">
        <v>42499</v>
      </c>
      <c r="B39">
        <v>4.6737477851689843E-2</v>
      </c>
      <c r="C39">
        <v>3.7387532071620412E-2</v>
      </c>
      <c r="D39">
        <v>1.7699577099400857E-2</v>
      </c>
      <c r="K39">
        <v>-1.5783867701262E-2</v>
      </c>
      <c r="L39">
        <v>5.0977170716685798E-3</v>
      </c>
      <c r="T39">
        <v>7.4349784875179905E-3</v>
      </c>
      <c r="U39">
        <v>3.6592590747011662E-2</v>
      </c>
      <c r="AC39">
        <v>-1.1257154524634447E-2</v>
      </c>
      <c r="AD39">
        <v>1.6147986407981939E-2</v>
      </c>
    </row>
    <row r="40" spans="1:37" x14ac:dyDescent="0.3">
      <c r="A40" s="6">
        <v>42506</v>
      </c>
      <c r="B40">
        <v>6.8259650703998906E-3</v>
      </c>
      <c r="C40">
        <v>-1.8519047767237527E-2</v>
      </c>
      <c r="D40">
        <v>-5.037035938894955E-2</v>
      </c>
      <c r="K40">
        <v>-1.8349138668196541E-2</v>
      </c>
      <c r="L40">
        <v>-3.3955890011381604E-3</v>
      </c>
      <c r="T40">
        <v>1.8349138668196398E-2</v>
      </c>
      <c r="U40">
        <v>-1.7871295138802798E-2</v>
      </c>
      <c r="AC40">
        <v>0</v>
      </c>
      <c r="AD40">
        <v>-4.5871640069060429E-3</v>
      </c>
    </row>
    <row r="41" spans="1:37" x14ac:dyDescent="0.3">
      <c r="A41" s="6">
        <v>42513</v>
      </c>
      <c r="B41">
        <v>1.3513719166722855E-2</v>
      </c>
      <c r="C41">
        <v>2.5376217493374535E-2</v>
      </c>
      <c r="D41">
        <v>-1.1131840368844294E-2</v>
      </c>
      <c r="K41">
        <v>-6.9489026297427356E-2</v>
      </c>
      <c r="L41">
        <v>-6.8259650703998706E-3</v>
      </c>
      <c r="T41">
        <v>-7.2993024816116079E-3</v>
      </c>
      <c r="U41">
        <v>2.7440746154953649E-2</v>
      </c>
      <c r="AC41">
        <v>-1.5209418663528795E-2</v>
      </c>
      <c r="AD41">
        <v>-2.0906684819313601E-2</v>
      </c>
      <c r="AH41" t="s">
        <v>154</v>
      </c>
      <c r="AI41" t="s">
        <v>155</v>
      </c>
      <c r="AJ41" t="s">
        <v>156</v>
      </c>
      <c r="AK41" t="s">
        <v>157</v>
      </c>
    </row>
    <row r="42" spans="1:37" x14ac:dyDescent="0.3">
      <c r="A42" s="6">
        <v>42520</v>
      </c>
      <c r="B42">
        <v>-2.0339684237122672E-2</v>
      </c>
      <c r="C42">
        <v>-4.1866579392789892E-2</v>
      </c>
      <c r="D42">
        <v>-3.0305349495329037E-2</v>
      </c>
      <c r="K42">
        <v>7.4165976550496192E-3</v>
      </c>
      <c r="L42">
        <v>8.5252008233596271E-3</v>
      </c>
      <c r="T42">
        <v>1.8298266770761572E-3</v>
      </c>
      <c r="U42">
        <v>-2.5896344303579479E-2</v>
      </c>
      <c r="AC42">
        <v>-3.1130918595173099E-2</v>
      </c>
      <c r="AD42">
        <v>1.629838173311933E-2</v>
      </c>
      <c r="AH42">
        <f>AI37</f>
        <v>8.3182281237540304E-2</v>
      </c>
      <c r="AI42">
        <f>AH42/SQRT(1-AH42^2)*SQRT(196)</f>
        <v>1.168601904063358</v>
      </c>
      <c r="AJ42">
        <f>_xlfn.T.INV.2T(0.05,196)</f>
        <v>1.9721412216620409</v>
      </c>
      <c r="AK42">
        <f>_xlfn.T.INV.2T(0.01,196)</f>
        <v>2.6011453272634508</v>
      </c>
    </row>
    <row r="43" spans="1:37" x14ac:dyDescent="0.3">
      <c r="A43" s="6">
        <v>42527</v>
      </c>
      <c r="B43">
        <v>3.8078508574504365E-2</v>
      </c>
      <c r="C43">
        <v>1.8824085245635617E-2</v>
      </c>
      <c r="D43">
        <v>-7.7220460939102778E-3</v>
      </c>
      <c r="K43">
        <v>2.5533302005164845E-2</v>
      </c>
      <c r="L43">
        <v>1.3490929741015288E-2</v>
      </c>
      <c r="T43">
        <v>0</v>
      </c>
      <c r="U43">
        <v>1.1253315686727453E-2</v>
      </c>
      <c r="AC43">
        <v>7.8740564309058656E-3</v>
      </c>
      <c r="AD43">
        <v>-2.1004272770532011E-2</v>
      </c>
      <c r="AH43">
        <f>AI38</f>
        <v>0.1046457721051403</v>
      </c>
      <c r="AI43">
        <f t="shared" ref="AI43:AI44" si="0">AH43/SQRT(1-AH43^2)*SQRT(196)</f>
        <v>1.4731289374043026</v>
      </c>
      <c r="AJ43">
        <f t="shared" ref="AJ43:AJ44" si="1">_xlfn.T.INV.2T(0.05,196)</f>
        <v>1.9721412216620409</v>
      </c>
      <c r="AK43">
        <f t="shared" ref="AK43:AK44" si="2">_xlfn.T.INV.2T(0.01,196)</f>
        <v>2.6011453272634508</v>
      </c>
    </row>
    <row r="44" spans="1:37" x14ac:dyDescent="0.3">
      <c r="A44" s="6">
        <v>42534</v>
      </c>
      <c r="B44">
        <v>-5.6512210263342334E-2</v>
      </c>
      <c r="C44">
        <v>6.9686693160934355E-3</v>
      </c>
      <c r="D44">
        <v>-1.9570096194097112E-2</v>
      </c>
      <c r="K44">
        <v>-2.0619287202735703E-2</v>
      </c>
      <c r="L44">
        <v>1.6736405580296937E-3</v>
      </c>
      <c r="T44">
        <v>3.6496390875495523E-3</v>
      </c>
      <c r="U44">
        <v>2.4618173673671678E-2</v>
      </c>
      <c r="AC44">
        <v>-1.1834457647002909E-2</v>
      </c>
      <c r="AD44">
        <v>-1.1862535309819944E-2</v>
      </c>
      <c r="AH44">
        <f>AJ38</f>
        <v>0.1166329181101828</v>
      </c>
      <c r="AI44">
        <f t="shared" si="0"/>
        <v>1.644081559723527</v>
      </c>
      <c r="AJ44">
        <f t="shared" si="1"/>
        <v>1.9721412216620409</v>
      </c>
      <c r="AK44">
        <f t="shared" si="2"/>
        <v>2.6011453272634508</v>
      </c>
    </row>
    <row r="45" spans="1:37" x14ac:dyDescent="0.3">
      <c r="A45" s="6">
        <v>42541</v>
      </c>
      <c r="B45">
        <v>-1.4051753455650302E-2</v>
      </c>
      <c r="C45">
        <v>-2.3174981403627014E-3</v>
      </c>
      <c r="D45">
        <v>-5.6925936796009581E-2</v>
      </c>
      <c r="K45">
        <v>5.7158413839948623E-2</v>
      </c>
      <c r="L45">
        <v>-2.7120306219193896E-2</v>
      </c>
      <c r="T45">
        <v>-9.1491946535879765E-3</v>
      </c>
      <c r="U45">
        <v>-9.9751450568195087E-3</v>
      </c>
      <c r="AC45">
        <v>3.9604012160969143E-3</v>
      </c>
      <c r="AD45">
        <v>-4.7846981233362704E-3</v>
      </c>
    </row>
    <row r="46" spans="1:37" x14ac:dyDescent="0.3">
      <c r="A46" s="6">
        <v>42548</v>
      </c>
      <c r="B46">
        <v>2.1004272770531997E-2</v>
      </c>
      <c r="C46">
        <v>0</v>
      </c>
      <c r="D46">
        <v>2.0704673361690983E-2</v>
      </c>
      <c r="K46">
        <v>-5.7158413839948637E-2</v>
      </c>
      <c r="L46">
        <v>-6.8965790590603286E-3</v>
      </c>
      <c r="T46">
        <v>3.6697288889624017E-3</v>
      </c>
      <c r="U46">
        <v>7.4906717291574384E-3</v>
      </c>
      <c r="AC46">
        <v>1.1787955752042173E-2</v>
      </c>
      <c r="AD46">
        <v>2.3952107259548501E-3</v>
      </c>
    </row>
    <row r="47" spans="1:37" x14ac:dyDescent="0.3">
      <c r="A47" s="6">
        <v>42555</v>
      </c>
      <c r="B47">
        <v>9.1954670931003943E-3</v>
      </c>
      <c r="C47">
        <v>2.317498140362704E-3</v>
      </c>
      <c r="D47">
        <v>0</v>
      </c>
      <c r="K47">
        <v>5.1354567020148394E-2</v>
      </c>
      <c r="L47">
        <v>-3.8805574421795122E-2</v>
      </c>
      <c r="T47">
        <v>1.8298266770761572E-3</v>
      </c>
      <c r="U47">
        <v>-5.4876665527212234E-3</v>
      </c>
      <c r="AC47">
        <v>7.7821404420547287E-3</v>
      </c>
      <c r="AD47">
        <v>1.6607736399660764E-2</v>
      </c>
    </row>
    <row r="48" spans="1:37" x14ac:dyDescent="0.3">
      <c r="A48" s="6">
        <v>42562</v>
      </c>
      <c r="B48">
        <v>6.8415318167167841E-3</v>
      </c>
      <c r="C48">
        <v>-5.471043220130864E-2</v>
      </c>
      <c r="D48">
        <v>1.6260520871780326E-2</v>
      </c>
      <c r="L48">
        <v>-2.1819047394639725E-2</v>
      </c>
      <c r="U48">
        <v>1.4996253747656138E-3</v>
      </c>
      <c r="AD48">
        <v>-2.8641575963384153E-2</v>
      </c>
    </row>
    <row r="49" spans="1:32" x14ac:dyDescent="0.3">
      <c r="A49" s="6">
        <v>42590</v>
      </c>
      <c r="B49">
        <v>1.8018505502678212E-2</v>
      </c>
      <c r="C49">
        <v>1.1587615172387829E-2</v>
      </c>
      <c r="D49">
        <v>1.3658748931040044E-2</v>
      </c>
      <c r="L49">
        <v>1.0969031370573937E-2</v>
      </c>
      <c r="U49">
        <v>-1.4996253747656134E-3</v>
      </c>
      <c r="AD49">
        <v>-1.4634407518437809E-2</v>
      </c>
    </row>
    <row r="50" spans="1:32" x14ac:dyDescent="0.3">
      <c r="A50" s="6">
        <v>42597</v>
      </c>
      <c r="B50">
        <v>-6.7189502487449808E-3</v>
      </c>
      <c r="C50">
        <v>4.2847591382629245E-2</v>
      </c>
      <c r="D50">
        <v>-1.1696039763191187E-2</v>
      </c>
      <c r="L50">
        <v>3.2203140494634734E-2</v>
      </c>
      <c r="U50">
        <v>-2.5043839786164685E-3</v>
      </c>
      <c r="AD50">
        <v>2.1872074818668312E-2</v>
      </c>
    </row>
    <row r="51" spans="1:32" x14ac:dyDescent="0.3">
      <c r="A51" s="6">
        <v>42604</v>
      </c>
      <c r="B51">
        <v>2.8794901947944641E-2</v>
      </c>
      <c r="C51">
        <v>5.3718607008422015E-2</v>
      </c>
      <c r="D51">
        <v>-4.204823624349939E-2</v>
      </c>
      <c r="H51" t="s">
        <v>133</v>
      </c>
      <c r="Q51" t="s">
        <v>133</v>
      </c>
      <c r="Z51" t="s">
        <v>133</v>
      </c>
    </row>
    <row r="52" spans="1:32" x14ac:dyDescent="0.3">
      <c r="A52" s="6">
        <v>42611</v>
      </c>
      <c r="B52">
        <v>4.4831413296730328E-2</v>
      </c>
      <c r="C52">
        <v>-4.9313313540505603E-2</v>
      </c>
      <c r="D52">
        <v>-1.0277582758240408E-2</v>
      </c>
      <c r="H52">
        <v>0.05</v>
      </c>
    </row>
    <row r="53" spans="1:32" ht="15" thickBot="1" x14ac:dyDescent="0.35">
      <c r="A53" s="6">
        <v>42646</v>
      </c>
      <c r="B53">
        <v>-3.4305350967892482E-3</v>
      </c>
      <c r="C53">
        <v>2.1645866774692508E-2</v>
      </c>
      <c r="D53">
        <v>-2.6259714583555655E-2</v>
      </c>
      <c r="H53" t="s">
        <v>134</v>
      </c>
      <c r="Q53" t="s">
        <v>134</v>
      </c>
      <c r="Z53" t="s">
        <v>134</v>
      </c>
    </row>
    <row r="54" spans="1:32" x14ac:dyDescent="0.3">
      <c r="A54" s="6">
        <v>42660</v>
      </c>
      <c r="B54">
        <v>-1.388911216066715E-2</v>
      </c>
      <c r="C54">
        <v>2.7651531330510164E-2</v>
      </c>
      <c r="D54">
        <v>-2.3365548956211769E-2</v>
      </c>
      <c r="H54" s="12" t="s">
        <v>135</v>
      </c>
      <c r="I54" s="12" t="s">
        <v>30</v>
      </c>
      <c r="J54" s="12" t="s">
        <v>28</v>
      </c>
      <c r="K54" s="12" t="s">
        <v>18</v>
      </c>
      <c r="L54" s="12" t="s">
        <v>136</v>
      </c>
      <c r="Q54" s="12" t="s">
        <v>135</v>
      </c>
      <c r="R54" s="12" t="s">
        <v>30</v>
      </c>
      <c r="S54" s="12" t="s">
        <v>28</v>
      </c>
      <c r="T54" s="12" t="s">
        <v>18</v>
      </c>
      <c r="U54" s="12" t="s">
        <v>136</v>
      </c>
      <c r="Z54" s="12" t="s">
        <v>135</v>
      </c>
      <c r="AA54" s="12" t="s">
        <v>30</v>
      </c>
      <c r="AB54" s="12" t="s">
        <v>28</v>
      </c>
      <c r="AC54" s="12" t="s">
        <v>18</v>
      </c>
      <c r="AD54" s="12" t="s">
        <v>136</v>
      </c>
    </row>
    <row r="55" spans="1:32" x14ac:dyDescent="0.3">
      <c r="A55" s="6">
        <v>42674</v>
      </c>
      <c r="B55">
        <v>-2.6567027384721751E-2</v>
      </c>
      <c r="C55">
        <v>-3.2789822822990956E-2</v>
      </c>
      <c r="D55">
        <v>-3.0109801471370455E-2</v>
      </c>
      <c r="H55" s="10">
        <v>0</v>
      </c>
      <c r="I55" s="10">
        <v>26</v>
      </c>
      <c r="J55" s="10">
        <v>0.29987406247155696</v>
      </c>
      <c r="K55" s="10">
        <v>1.1533617787367575E-2</v>
      </c>
      <c r="L55" s="10">
        <v>1.1043538370454015E-3</v>
      </c>
      <c r="Q55" s="10">
        <v>-2.6597312519265854E-2</v>
      </c>
      <c r="R55" s="10">
        <v>26</v>
      </c>
      <c r="S55" s="10">
        <v>0.18540315383953226</v>
      </c>
      <c r="T55" s="10">
        <v>7.1308905322897027E-3</v>
      </c>
      <c r="U55" s="10">
        <v>6.1732430901078575E-4</v>
      </c>
      <c r="Z55" s="10">
        <v>-6.5146810211937538E-3</v>
      </c>
      <c r="AA55" s="10">
        <v>26</v>
      </c>
      <c r="AB55" s="10">
        <v>-8.654463283399344E-2</v>
      </c>
      <c r="AC55" s="10">
        <v>-3.3286397243843632E-3</v>
      </c>
      <c r="AD55" s="10">
        <v>6.0625166662816427E-4</v>
      </c>
    </row>
    <row r="56" spans="1:32" x14ac:dyDescent="0.3">
      <c r="A56" s="6">
        <v>42681</v>
      </c>
      <c r="B56">
        <v>1.3371736965889241E-2</v>
      </c>
      <c r="C56">
        <v>3.4803922194692097E-2</v>
      </c>
      <c r="D56">
        <v>4.0647306774156192E-2</v>
      </c>
      <c r="H56" s="10">
        <v>7.0558225315588544E-2</v>
      </c>
      <c r="I56" s="10">
        <v>33</v>
      </c>
      <c r="J56" s="10">
        <v>5.2383570940414917E-2</v>
      </c>
      <c r="K56" s="10">
        <v>1.5873809375883308E-3</v>
      </c>
      <c r="L56" s="10">
        <v>7.9764240944848455E-4</v>
      </c>
      <c r="Q56" s="10">
        <v>3.8515672080615404E-2</v>
      </c>
      <c r="R56" s="10">
        <v>33</v>
      </c>
      <c r="S56" s="10">
        <v>-7.6251269852321557E-3</v>
      </c>
      <c r="T56" s="10">
        <v>-2.3106445409794412E-4</v>
      </c>
      <c r="U56" s="10">
        <v>9.218560549153059E-4</v>
      </c>
      <c r="Z56" s="10">
        <v>-1.373019281190202E-2</v>
      </c>
      <c r="AA56" s="10">
        <v>33</v>
      </c>
      <c r="AB56" s="10">
        <v>-1.4657075123291683E-2</v>
      </c>
      <c r="AC56" s="10">
        <v>-4.4415379161489947E-4</v>
      </c>
      <c r="AD56" s="10">
        <v>7.429449440156218E-4</v>
      </c>
    </row>
    <row r="57" spans="1:32" x14ac:dyDescent="0.3">
      <c r="A57" s="6">
        <v>42688</v>
      </c>
      <c r="B57">
        <v>-2.1093783059799594E-2</v>
      </c>
      <c r="C57">
        <v>3.9452848411800447E-2</v>
      </c>
      <c r="D57">
        <v>4.7091607533850589E-2</v>
      </c>
      <c r="H57" s="10">
        <v>-4.9109704034748722E-2</v>
      </c>
      <c r="I57" s="10">
        <v>36</v>
      </c>
      <c r="J57" s="10">
        <v>0.15992025153581635</v>
      </c>
      <c r="K57" s="10">
        <v>4.4422292093282316E-3</v>
      </c>
      <c r="L57" s="10">
        <v>6.8954468731549873E-4</v>
      </c>
      <c r="Q57" s="10">
        <v>-2.1528533611012007E-3</v>
      </c>
      <c r="R57" s="10">
        <v>36</v>
      </c>
      <c r="S57" s="10">
        <v>-0.33557182408412339</v>
      </c>
      <c r="T57" s="10">
        <v>-9.3214395578923165E-3</v>
      </c>
      <c r="U57" s="10">
        <v>5.8233376978963295E-4</v>
      </c>
      <c r="Z57" s="10">
        <v>4.0351295523567449E-2</v>
      </c>
      <c r="AA57" s="10">
        <v>36</v>
      </c>
      <c r="AB57" s="10">
        <v>-0.21676895383359365</v>
      </c>
      <c r="AC57" s="10">
        <v>-6.0213598287109345E-3</v>
      </c>
      <c r="AD57" s="10">
        <v>4.1126022492059814E-4</v>
      </c>
    </row>
    <row r="58" spans="1:32" x14ac:dyDescent="0.3">
      <c r="A58" s="6">
        <v>42695</v>
      </c>
      <c r="B58">
        <v>3.6159981414443876E-2</v>
      </c>
      <c r="C58">
        <v>-2.3484445233069379E-2</v>
      </c>
      <c r="D58">
        <v>2.7615167032973172E-2</v>
      </c>
      <c r="H58" s="10">
        <v>1.4365769802033681E-2</v>
      </c>
      <c r="I58" s="10">
        <v>45</v>
      </c>
      <c r="J58" s="10">
        <v>-0.23464720690536167</v>
      </c>
      <c r="K58" s="10">
        <v>-5.2143823756747041E-3</v>
      </c>
      <c r="L58" s="10">
        <v>1.1087714502026327E-3</v>
      </c>
      <c r="Q58" s="10">
        <v>1.8349138668196398E-2</v>
      </c>
      <c r="R58" s="10">
        <v>45</v>
      </c>
      <c r="S58" s="10">
        <v>-6.8237593992247436E-2</v>
      </c>
      <c r="T58" s="10">
        <v>-1.5163909776054986E-3</v>
      </c>
      <c r="U58" s="10">
        <v>4.5790915334606669E-4</v>
      </c>
      <c r="Z58" s="10">
        <v>-1.9212301778939326E-3</v>
      </c>
      <c r="AA58" s="10">
        <v>45</v>
      </c>
      <c r="AB58" s="10">
        <v>-0.17435445411459824</v>
      </c>
      <c r="AC58" s="10">
        <v>-3.8745434247688497E-3</v>
      </c>
      <c r="AD58" s="10">
        <v>5.9647811841074822E-4</v>
      </c>
    </row>
    <row r="59" spans="1:32" x14ac:dyDescent="0.3">
      <c r="A59" s="6">
        <v>42702</v>
      </c>
      <c r="B59">
        <v>-3.6159981414443793E-2</v>
      </c>
      <c r="C59">
        <v>-7.9523281904950345E-3</v>
      </c>
      <c r="D59">
        <v>1.160554612030789E-2</v>
      </c>
      <c r="H59" s="10">
        <v>-2.5944851494780024E-2</v>
      </c>
      <c r="I59" s="10">
        <v>48</v>
      </c>
      <c r="J59" s="10">
        <v>-0.26960835383685539</v>
      </c>
      <c r="K59" s="10">
        <v>-5.6168407049344872E-3</v>
      </c>
      <c r="L59" s="10">
        <v>3.273569354914682E-4</v>
      </c>
      <c r="Q59" s="10">
        <v>1.9910159959329873E-2</v>
      </c>
      <c r="R59" s="10">
        <v>48</v>
      </c>
      <c r="S59" s="10">
        <v>0.2018938126643656</v>
      </c>
      <c r="T59" s="10">
        <v>4.2061210971742835E-3</v>
      </c>
      <c r="U59" s="10">
        <v>8.8117343911857902E-4</v>
      </c>
      <c r="Z59" s="10">
        <v>-1.5625317903080756E-2</v>
      </c>
      <c r="AA59" s="10">
        <v>48</v>
      </c>
      <c r="AB59" s="10">
        <v>-0.17838355755570731</v>
      </c>
      <c r="AC59" s="10">
        <v>-3.7163241157439023E-3</v>
      </c>
      <c r="AD59" s="10">
        <v>2.6541849744686767E-4</v>
      </c>
    </row>
    <row r="60" spans="1:32" ht="15" thickBot="1" x14ac:dyDescent="0.35">
      <c r="A60" s="6">
        <v>42709</v>
      </c>
      <c r="B60">
        <v>4.1751794680221756E-2</v>
      </c>
      <c r="C60">
        <v>1.9940186068644495E-3</v>
      </c>
      <c r="D60">
        <v>1.7159620282826502E-2</v>
      </c>
      <c r="H60" s="11">
        <v>-3.5273405179684107E-3</v>
      </c>
      <c r="I60" s="11">
        <v>4</v>
      </c>
      <c r="J60" s="11">
        <v>-3.369913310889068E-2</v>
      </c>
      <c r="K60" s="11">
        <v>-8.4247832772226701E-3</v>
      </c>
      <c r="L60" s="11">
        <v>5.4946116312896466E-4</v>
      </c>
      <c r="Q60" s="11">
        <v>4.1744337336229467E-2</v>
      </c>
      <c r="R60" s="11">
        <v>4</v>
      </c>
      <c r="S60" s="11">
        <v>5.0473063546869062E-3</v>
      </c>
      <c r="T60" s="11">
        <v>1.2618265886717266E-3</v>
      </c>
      <c r="U60" s="11">
        <v>2.0486438940024651E-3</v>
      </c>
      <c r="Z60" s="11">
        <v>3.0771658666753902E-2</v>
      </c>
      <c r="AA60" s="11">
        <v>4</v>
      </c>
      <c r="AB60" s="11">
        <v>-3.8009325966984447E-2</v>
      </c>
      <c r="AC60" s="11">
        <v>-9.5023314917461119E-3</v>
      </c>
      <c r="AD60" s="11">
        <v>1.6040437538418061E-3</v>
      </c>
    </row>
    <row r="61" spans="1:32" x14ac:dyDescent="0.3">
      <c r="A61" s="6">
        <v>42723</v>
      </c>
      <c r="B61">
        <v>-1.4545711002378751E-2</v>
      </c>
      <c r="C61">
        <v>-6.2131781107006276E-2</v>
      </c>
      <c r="D61">
        <v>1.3698844358161927E-2</v>
      </c>
    </row>
    <row r="62" spans="1:32" x14ac:dyDescent="0.3">
      <c r="A62" s="6">
        <v>42751</v>
      </c>
      <c r="B62">
        <v>-4.9109704034748722E-2</v>
      </c>
      <c r="C62">
        <v>-2.1528533611012007E-3</v>
      </c>
      <c r="D62">
        <v>4.0351295523567449E-2</v>
      </c>
    </row>
    <row r="63" spans="1:32" ht="15" thickBot="1" x14ac:dyDescent="0.35">
      <c r="A63" s="6">
        <v>42758</v>
      </c>
      <c r="B63">
        <v>5.2299499402848844E-2</v>
      </c>
      <c r="C63">
        <v>2.1528533611010927E-3</v>
      </c>
      <c r="D63">
        <v>-2.1414094503816473E-2</v>
      </c>
      <c r="H63" t="s">
        <v>137</v>
      </c>
      <c r="Q63" t="s">
        <v>137</v>
      </c>
      <c r="Z63" t="s">
        <v>137</v>
      </c>
    </row>
    <row r="64" spans="1:32" x14ac:dyDescent="0.3">
      <c r="A64" s="6">
        <v>42765</v>
      </c>
      <c r="B64">
        <v>-7.9936476807455862E-3</v>
      </c>
      <c r="C64">
        <v>8.5653628589230004E-3</v>
      </c>
      <c r="D64">
        <v>-4.3384015985982417E-3</v>
      </c>
      <c r="H64" s="12" t="s">
        <v>138</v>
      </c>
      <c r="I64" s="12" t="s">
        <v>139</v>
      </c>
      <c r="J64" s="12" t="s">
        <v>140</v>
      </c>
      <c r="K64" s="12" t="s">
        <v>141</v>
      </c>
      <c r="L64" s="12" t="s">
        <v>142</v>
      </c>
      <c r="M64" s="12" t="s">
        <v>143</v>
      </c>
      <c r="N64" s="12" t="s">
        <v>144</v>
      </c>
      <c r="Q64" s="12" t="s">
        <v>138</v>
      </c>
      <c r="R64" s="12" t="s">
        <v>139</v>
      </c>
      <c r="S64" s="12" t="s">
        <v>140</v>
      </c>
      <c r="T64" s="12" t="s">
        <v>141</v>
      </c>
      <c r="U64" s="12" t="s">
        <v>142</v>
      </c>
      <c r="V64" s="12" t="s">
        <v>143</v>
      </c>
      <c r="W64" s="12" t="s">
        <v>144</v>
      </c>
      <c r="Z64" s="12" t="s">
        <v>138</v>
      </c>
      <c r="AA64" s="12" t="s">
        <v>139</v>
      </c>
      <c r="AB64" s="12" t="s">
        <v>140</v>
      </c>
      <c r="AC64" s="12" t="s">
        <v>141</v>
      </c>
      <c r="AD64" s="12" t="s">
        <v>142</v>
      </c>
      <c r="AE64" s="12" t="s">
        <v>143</v>
      </c>
      <c r="AF64" s="12" t="s">
        <v>144</v>
      </c>
    </row>
    <row r="65" spans="1:32" x14ac:dyDescent="0.3">
      <c r="A65" s="6">
        <v>42772</v>
      </c>
      <c r="B65">
        <v>-2.7666532718138712E-2</v>
      </c>
      <c r="C65">
        <v>-3.4710642963245428E-2</v>
      </c>
      <c r="D65">
        <v>-2.049852154834093E-2</v>
      </c>
      <c r="H65" s="10" t="s">
        <v>145</v>
      </c>
      <c r="I65" s="10">
        <v>7.2705225996698986E-3</v>
      </c>
      <c r="J65" s="10">
        <v>5</v>
      </c>
      <c r="K65" s="10">
        <v>1.4541045199339797E-3</v>
      </c>
      <c r="L65" s="10">
        <v>1.8901952143319827</v>
      </c>
      <c r="M65" s="10">
        <v>9.7950570653003416E-2</v>
      </c>
      <c r="N65" s="10">
        <v>2.2626718820572846</v>
      </c>
      <c r="Q65" s="10" t="s">
        <v>145</v>
      </c>
      <c r="R65" s="10">
        <v>5.4089993706165629E-3</v>
      </c>
      <c r="S65" s="10">
        <v>5</v>
      </c>
      <c r="T65" s="10">
        <v>1.0817998741233126E-3</v>
      </c>
      <c r="U65" s="10">
        <v>1.5126284097048019</v>
      </c>
      <c r="V65" s="10">
        <v>0.18778277020082687</v>
      </c>
      <c r="W65" s="10">
        <v>2.2626718820572846</v>
      </c>
      <c r="Z65" s="10" t="s">
        <v>145</v>
      </c>
      <c r="AA65" s="10">
        <v>6.8343407388089805E-4</v>
      </c>
      <c r="AB65" s="10">
        <v>5</v>
      </c>
      <c r="AC65" s="10">
        <v>1.3668681477617962E-4</v>
      </c>
      <c r="AD65" s="10">
        <v>0.26248887739714066</v>
      </c>
      <c r="AE65" s="10">
        <v>0.93303285240345135</v>
      </c>
      <c r="AF65" s="10">
        <v>2.2626718820572846</v>
      </c>
    </row>
    <row r="66" spans="1:32" x14ac:dyDescent="0.3">
      <c r="A66" s="6">
        <v>42779</v>
      </c>
      <c r="B66">
        <v>1.1484949866897031E-2</v>
      </c>
      <c r="C66">
        <v>-3.5958930387443938E-2</v>
      </c>
      <c r="D66">
        <v>1.9048194970694411E-2</v>
      </c>
      <c r="H66" s="10" t="s">
        <v>146</v>
      </c>
      <c r="I66" s="10">
        <v>0.14308757035093075</v>
      </c>
      <c r="J66" s="10">
        <v>186</v>
      </c>
      <c r="K66" s="10">
        <v>7.6928801263941265E-4</v>
      </c>
      <c r="L66" s="10"/>
      <c r="M66" s="10"/>
      <c r="N66" s="10"/>
      <c r="Q66" s="10" t="s">
        <v>146</v>
      </c>
      <c r="R66" s="10">
        <v>0.13302326949300414</v>
      </c>
      <c r="S66" s="10">
        <v>186</v>
      </c>
      <c r="T66" s="10">
        <v>7.1517886824195773E-4</v>
      </c>
      <c r="U66" s="10"/>
      <c r="V66" s="10"/>
      <c r="W66" s="10"/>
      <c r="Z66" s="10" t="s">
        <v>146</v>
      </c>
      <c r="AA66" s="10">
        <v>9.6856475598026071E-2</v>
      </c>
      <c r="AB66" s="10">
        <v>186</v>
      </c>
      <c r="AC66" s="10">
        <v>5.207337397743337E-4</v>
      </c>
      <c r="AD66" s="10"/>
      <c r="AE66" s="10"/>
      <c r="AF66" s="10"/>
    </row>
    <row r="67" spans="1:32" x14ac:dyDescent="0.3">
      <c r="A67" s="6">
        <v>42786</v>
      </c>
      <c r="B67">
        <v>-1.3136477905369964E-2</v>
      </c>
      <c r="C67">
        <v>-1.6147986407982103E-2</v>
      </c>
      <c r="D67">
        <v>-3.9975715076650431E-2</v>
      </c>
      <c r="H67" s="10"/>
      <c r="I67" s="10"/>
      <c r="J67" s="10"/>
      <c r="K67" s="10"/>
      <c r="L67" s="10"/>
      <c r="M67" s="10"/>
      <c r="N67" s="10"/>
      <c r="Q67" s="10"/>
      <c r="R67" s="10"/>
      <c r="S67" s="10"/>
      <c r="T67" s="10"/>
      <c r="U67" s="10"/>
      <c r="V67" s="10"/>
      <c r="W67" s="10"/>
      <c r="Z67" s="10"/>
      <c r="AA67" s="10"/>
      <c r="AB67" s="10"/>
      <c r="AC67" s="10"/>
      <c r="AD67" s="10"/>
      <c r="AE67" s="10"/>
      <c r="AF67" s="10"/>
    </row>
    <row r="68" spans="1:32" ht="15" thickBot="1" x14ac:dyDescent="0.35">
      <c r="A68" s="6">
        <v>42793</v>
      </c>
      <c r="B68">
        <v>-1.3311344638239421E-2</v>
      </c>
      <c r="C68">
        <v>-4.5191994191373423E-2</v>
      </c>
      <c r="D68">
        <v>-1.8293193047325487E-2</v>
      </c>
      <c r="H68" s="11" t="s">
        <v>147</v>
      </c>
      <c r="I68" s="11">
        <v>0.15035809295060065</v>
      </c>
      <c r="J68" s="11">
        <v>191</v>
      </c>
      <c r="K68" s="11"/>
      <c r="L68" s="11"/>
      <c r="M68" s="11"/>
      <c r="N68" s="11"/>
      <c r="Q68" s="11" t="s">
        <v>147</v>
      </c>
      <c r="R68" s="11">
        <v>0.1384322688636207</v>
      </c>
      <c r="S68" s="11">
        <v>191</v>
      </c>
      <c r="T68" s="11"/>
      <c r="U68" s="11"/>
      <c r="V68" s="11"/>
      <c r="W68" s="11"/>
      <c r="Z68" s="11" t="s">
        <v>147</v>
      </c>
      <c r="AA68" s="11">
        <v>9.7539909671906969E-2</v>
      </c>
      <c r="AB68" s="11">
        <v>191</v>
      </c>
      <c r="AC68" s="11"/>
      <c r="AD68" s="11"/>
      <c r="AE68" s="11"/>
      <c r="AF68" s="11"/>
    </row>
    <row r="69" spans="1:32" x14ac:dyDescent="0.3">
      <c r="A69" s="6">
        <v>42800</v>
      </c>
      <c r="B69">
        <v>1.3311344638239287E-2</v>
      </c>
      <c r="C69">
        <v>-3.9707449595112805E-2</v>
      </c>
      <c r="D69">
        <v>-3.7621991789584176E-2</v>
      </c>
    </row>
    <row r="70" spans="1:32" x14ac:dyDescent="0.3">
      <c r="A70" s="6">
        <v>42807</v>
      </c>
      <c r="B70">
        <v>1.6515280384729392E-3</v>
      </c>
      <c r="C70">
        <v>-1.2739025777429826E-2</v>
      </c>
      <c r="D70">
        <v>1.5961695328221347E-3</v>
      </c>
    </row>
    <row r="71" spans="1:32" x14ac:dyDescent="0.3">
      <c r="A71" s="6">
        <v>42814</v>
      </c>
      <c r="B71">
        <v>-2.6757449169549304E-2</v>
      </c>
      <c r="C71">
        <v>-7.7220460939102778E-3</v>
      </c>
      <c r="D71">
        <v>-4.0689095324099679E-2</v>
      </c>
    </row>
    <row r="72" spans="1:32" x14ac:dyDescent="0.3">
      <c r="A72" s="6">
        <v>42828</v>
      </c>
      <c r="B72">
        <v>1.5424470325631731E-2</v>
      </c>
      <c r="C72">
        <v>-8.1855845864395177E-3</v>
      </c>
      <c r="D72">
        <v>-1.5372793188864781E-3</v>
      </c>
    </row>
    <row r="73" spans="1:32" x14ac:dyDescent="0.3">
      <c r="A73" s="6">
        <v>42849</v>
      </c>
      <c r="B73">
        <v>3.4843240826108427E-3</v>
      </c>
      <c r="C73">
        <v>2.8170876966696439E-2</v>
      </c>
      <c r="D73">
        <v>-1.1299555253933505E-2</v>
      </c>
    </row>
    <row r="74" spans="1:32" x14ac:dyDescent="0.3">
      <c r="A74" s="6">
        <v>42856</v>
      </c>
      <c r="B74">
        <v>-3.720535405006662E-2</v>
      </c>
      <c r="C74">
        <v>-4.9832373747875643E-2</v>
      </c>
      <c r="D74">
        <v>3.2414939241710229E-3</v>
      </c>
    </row>
    <row r="75" spans="1:32" x14ac:dyDescent="0.3">
      <c r="A75" s="6">
        <v>42863</v>
      </c>
      <c r="B75">
        <v>-1.2715884325302561E-2</v>
      </c>
      <c r="C75">
        <v>-7.3260400920728977E-3</v>
      </c>
      <c r="D75">
        <v>-1.3029500290333684E-2</v>
      </c>
    </row>
    <row r="76" spans="1:32" x14ac:dyDescent="0.3">
      <c r="A76" s="6">
        <v>42870</v>
      </c>
      <c r="B76">
        <v>-3.9147589684271344E-2</v>
      </c>
      <c r="C76">
        <v>1.8215439891341119E-2</v>
      </c>
      <c r="D76">
        <v>0</v>
      </c>
    </row>
    <row r="77" spans="1:32" x14ac:dyDescent="0.3">
      <c r="A77" s="6">
        <v>42877</v>
      </c>
      <c r="B77">
        <v>-2.5025367566940373E-2</v>
      </c>
      <c r="C77">
        <v>-4.8068403041022334E-2</v>
      </c>
      <c r="D77">
        <v>3.2733253449691085E-3</v>
      </c>
    </row>
    <row r="78" spans="1:32" x14ac:dyDescent="0.3">
      <c r="A78" s="6">
        <v>42891</v>
      </c>
      <c r="B78">
        <v>-9.1158334080094928E-3</v>
      </c>
      <c r="C78">
        <v>-1.5267472130788421E-2</v>
      </c>
      <c r="D78">
        <v>-6.688988150796652E-3</v>
      </c>
    </row>
    <row r="79" spans="1:32" x14ac:dyDescent="0.3">
      <c r="A79" s="6">
        <v>42898</v>
      </c>
      <c r="B79">
        <v>7.2993024816115351E-3</v>
      </c>
      <c r="C79">
        <v>-1.5504186535965312E-2</v>
      </c>
      <c r="D79">
        <v>-2.0339684237122787E-2</v>
      </c>
    </row>
    <row r="80" spans="1:32" x14ac:dyDescent="0.3">
      <c r="A80" s="6">
        <v>42905</v>
      </c>
      <c r="B80">
        <v>6.5106541601579943E-2</v>
      </c>
      <c r="C80">
        <v>3.8986404156573229E-3</v>
      </c>
      <c r="D80">
        <v>3.4188067487854611E-3</v>
      </c>
    </row>
    <row r="81" spans="1:4" x14ac:dyDescent="0.3">
      <c r="A81" s="6">
        <v>42933</v>
      </c>
      <c r="B81">
        <v>4.3172171865208782E-2</v>
      </c>
      <c r="C81">
        <v>-3.3336420267591718E-2</v>
      </c>
      <c r="D81">
        <v>4.08219945202552E-2</v>
      </c>
    </row>
    <row r="82" spans="1:4" x14ac:dyDescent="0.3">
      <c r="A82" s="6">
        <v>42947</v>
      </c>
      <c r="B82">
        <v>-3.3648034118232757E-2</v>
      </c>
      <c r="C82">
        <v>4.3412492935313463E-2</v>
      </c>
      <c r="D82">
        <v>2.4162249279079777E-2</v>
      </c>
    </row>
    <row r="83" spans="1:4" x14ac:dyDescent="0.3">
      <c r="A83" s="6">
        <v>42954</v>
      </c>
      <c r="B83">
        <v>0</v>
      </c>
      <c r="C83">
        <v>6.5146810211936723E-3</v>
      </c>
      <c r="D83">
        <v>1.3175421158564547E-2</v>
      </c>
    </row>
    <row r="84" spans="1:4" x14ac:dyDescent="0.3">
      <c r="A84" s="6">
        <v>42961</v>
      </c>
      <c r="B84">
        <v>-5.7197486727869531E-3</v>
      </c>
      <c r="C84">
        <v>-9.7880063661629317E-3</v>
      </c>
      <c r="D84">
        <v>-1.0526412986987504E-2</v>
      </c>
    </row>
    <row r="85" spans="1:4" x14ac:dyDescent="0.3">
      <c r="A85" s="6">
        <v>42968</v>
      </c>
      <c r="B85">
        <v>1.1406967793376381E-2</v>
      </c>
      <c r="C85">
        <v>-2.6579637804711898E-2</v>
      </c>
      <c r="D85">
        <v>-2.4097551579060416E-2</v>
      </c>
    </row>
    <row r="86" spans="1:4" x14ac:dyDescent="0.3">
      <c r="A86" s="6">
        <v>42975</v>
      </c>
      <c r="B86">
        <v>2.0580707700020663E-2</v>
      </c>
      <c r="C86">
        <v>-2.3851215822180024E-2</v>
      </c>
      <c r="D86">
        <v>1.3459153374004711E-2</v>
      </c>
    </row>
    <row r="87" spans="1:4" x14ac:dyDescent="0.3">
      <c r="A87" s="6">
        <v>42982</v>
      </c>
      <c r="B87">
        <v>-2.0580707700020687E-2</v>
      </c>
      <c r="C87">
        <v>5.0430853626891904E-2</v>
      </c>
      <c r="D87">
        <v>-2.1622464013165657E-2</v>
      </c>
    </row>
    <row r="88" spans="1:4" x14ac:dyDescent="0.3">
      <c r="A88" s="6">
        <v>43003</v>
      </c>
      <c r="B88">
        <v>5.746643786825812E-2</v>
      </c>
      <c r="C88">
        <v>1.6474837203505042E-2</v>
      </c>
      <c r="D88">
        <v>2.0666636808559125E-2</v>
      </c>
    </row>
    <row r="89" spans="1:4" x14ac:dyDescent="0.3">
      <c r="A89" s="6">
        <v>43010</v>
      </c>
      <c r="B89">
        <v>2.4139103113356875E-2</v>
      </c>
      <c r="C89">
        <v>-2.6491615446976341E-2</v>
      </c>
      <c r="D89">
        <v>-4.5558165358606907E-3</v>
      </c>
    </row>
    <row r="90" spans="1:4" x14ac:dyDescent="0.3">
      <c r="A90" s="6">
        <v>43017</v>
      </c>
      <c r="B90">
        <v>5.0977170716685798E-3</v>
      </c>
      <c r="C90">
        <v>6.6889881507967101E-3</v>
      </c>
      <c r="D90">
        <v>1.3605652055778678E-2</v>
      </c>
    </row>
    <row r="91" spans="1:4" x14ac:dyDescent="0.3">
      <c r="A91" s="6">
        <v>43024</v>
      </c>
      <c r="B91">
        <v>3.1695730810131932E-2</v>
      </c>
      <c r="C91">
        <v>-6.688988150796652E-3</v>
      </c>
      <c r="D91">
        <v>-4.8452383385946859E-2</v>
      </c>
    </row>
    <row r="92" spans="1:4" x14ac:dyDescent="0.3">
      <c r="A92" s="6">
        <v>43031</v>
      </c>
      <c r="B92">
        <v>-3.2894766503987574E-3</v>
      </c>
      <c r="C92">
        <v>-1.6920877488337063E-2</v>
      </c>
      <c r="D92">
        <v>1.6413029641330051E-2</v>
      </c>
    </row>
    <row r="93" spans="1:4" x14ac:dyDescent="0.3">
      <c r="A93" s="6">
        <v>43038</v>
      </c>
      <c r="B93">
        <v>3.5602465640942306E-2</v>
      </c>
      <c r="C93">
        <v>3.4071583216141346E-3</v>
      </c>
      <c r="D93">
        <v>-7.0011954589834771E-3</v>
      </c>
    </row>
    <row r="94" spans="1:4" x14ac:dyDescent="0.3">
      <c r="A94" s="6">
        <v>43066</v>
      </c>
      <c r="B94">
        <v>1.159913584335194E-2</v>
      </c>
      <c r="C94">
        <v>-1.4285957247476541E-2</v>
      </c>
      <c r="D94">
        <v>-3.9590467271008532E-2</v>
      </c>
    </row>
    <row r="95" spans="1:4" x14ac:dyDescent="0.3">
      <c r="A95" s="6">
        <v>43073</v>
      </c>
      <c r="B95">
        <v>-1.1599135843351918E-2</v>
      </c>
      <c r="C95">
        <v>2.4868066578013524E-2</v>
      </c>
      <c r="D95">
        <v>1.9212301778938723E-3</v>
      </c>
    </row>
    <row r="96" spans="1:4" x14ac:dyDescent="0.3">
      <c r="A96" s="6">
        <v>43080</v>
      </c>
      <c r="B96">
        <v>2.7939368689241434E-2</v>
      </c>
      <c r="C96">
        <v>-1.4134510934904806E-2</v>
      </c>
      <c r="D96">
        <v>-1.9212301778939326E-3</v>
      </c>
    </row>
    <row r="97" spans="1:4" x14ac:dyDescent="0.3">
      <c r="A97" s="6">
        <v>43087</v>
      </c>
      <c r="B97">
        <v>1.6077516727532843E-2</v>
      </c>
      <c r="C97">
        <v>-1.0733555643108777E-2</v>
      </c>
      <c r="D97">
        <v>0</v>
      </c>
    </row>
    <row r="98" spans="1:4" x14ac:dyDescent="0.3">
      <c r="A98" s="6">
        <v>43094</v>
      </c>
      <c r="B98">
        <v>-8.0064478937412562E-3</v>
      </c>
      <c r="C98">
        <v>-2.9199154692262124E-2</v>
      </c>
      <c r="D98">
        <v>1.9212301778938723E-3</v>
      </c>
    </row>
    <row r="99" spans="1:4" x14ac:dyDescent="0.3">
      <c r="A99" s="6">
        <v>43101</v>
      </c>
      <c r="B99">
        <v>1.4365769802033681E-2</v>
      </c>
      <c r="C99">
        <v>1.8349138668196398E-2</v>
      </c>
      <c r="D99">
        <v>-1.9212301778939326E-3</v>
      </c>
    </row>
    <row r="100" spans="1:4" x14ac:dyDescent="0.3">
      <c r="A100" s="6">
        <v>43115</v>
      </c>
      <c r="B100">
        <v>-3.1595602903684815E-3</v>
      </c>
      <c r="C100">
        <v>7.2570692834835374E-2</v>
      </c>
      <c r="D100">
        <v>3.4843240826108427E-3</v>
      </c>
    </row>
    <row r="101" spans="1:4" x14ac:dyDescent="0.3">
      <c r="A101" s="6">
        <v>43122</v>
      </c>
      <c r="B101">
        <v>3.1595602903685179E-3</v>
      </c>
      <c r="C101">
        <v>2.6317308317373358E-2</v>
      </c>
      <c r="D101">
        <v>3.4722257107490571E-3</v>
      </c>
    </row>
    <row r="102" spans="1:4" x14ac:dyDescent="0.3">
      <c r="A102" s="6">
        <v>43129</v>
      </c>
      <c r="B102">
        <v>-9.5087879690273006E-3</v>
      </c>
      <c r="C102">
        <v>-2.9656209582887966E-2</v>
      </c>
      <c r="D102">
        <v>6.215266163904281E-2</v>
      </c>
    </row>
    <row r="103" spans="1:4" x14ac:dyDescent="0.3">
      <c r="A103" s="6">
        <v>43143</v>
      </c>
      <c r="B103">
        <v>3.8652154434279114E-2</v>
      </c>
      <c r="C103">
        <v>2.7876369528254868E-2</v>
      </c>
      <c r="D103">
        <v>3.3962155899814425E-2</v>
      </c>
    </row>
    <row r="104" spans="1:4" x14ac:dyDescent="0.3">
      <c r="A104" s="6">
        <v>43150</v>
      </c>
      <c r="B104">
        <v>-6.339165443735654E-3</v>
      </c>
      <c r="C104">
        <v>-6.8965790590603286E-3</v>
      </c>
      <c r="D104">
        <v>-7.0547029798900384E-3</v>
      </c>
    </row>
    <row r="105" spans="1:4" x14ac:dyDescent="0.3">
      <c r="A105" s="6">
        <v>43157</v>
      </c>
      <c r="B105">
        <v>-1.5910902322418517E-3</v>
      </c>
      <c r="C105">
        <v>-1.7452449951226166E-2</v>
      </c>
      <c r="D105">
        <v>-6.0182241804796512E-2</v>
      </c>
    </row>
    <row r="106" spans="1:4" x14ac:dyDescent="0.3">
      <c r="A106" s="6">
        <v>43164</v>
      </c>
      <c r="B106">
        <v>0</v>
      </c>
      <c r="C106">
        <v>7.0175726586465398E-3</v>
      </c>
      <c r="D106">
        <v>-1.515180502060222E-2</v>
      </c>
    </row>
    <row r="107" spans="1:4" x14ac:dyDescent="0.3">
      <c r="A107" s="6">
        <v>43178</v>
      </c>
      <c r="B107">
        <v>-1.7513582492708357E-2</v>
      </c>
      <c r="C107">
        <v>-3.4904049397686022E-3</v>
      </c>
      <c r="D107">
        <v>-1.5267472130788421E-2</v>
      </c>
    </row>
    <row r="108" spans="1:4" x14ac:dyDescent="0.3">
      <c r="A108" s="6">
        <v>43185</v>
      </c>
      <c r="B108">
        <v>-1.7683470567420034E-3</v>
      </c>
      <c r="C108">
        <v>-7.0175726586465346E-3</v>
      </c>
      <c r="D108">
        <v>1.9212301778938723E-3</v>
      </c>
    </row>
    <row r="109" spans="1:4" x14ac:dyDescent="0.3">
      <c r="A109" s="6">
        <v>43192</v>
      </c>
      <c r="B109">
        <v>-6.7729447440179488E-2</v>
      </c>
      <c r="C109">
        <v>-1.0619568827460261E-2</v>
      </c>
      <c r="D109">
        <v>4.8698760668614338E-2</v>
      </c>
    </row>
    <row r="110" spans="1:4" x14ac:dyDescent="0.3">
      <c r="A110" s="6">
        <v>43199</v>
      </c>
      <c r="B110">
        <v>-5.4488185284069679E-2</v>
      </c>
      <c r="C110">
        <v>-5.8624843347523596E-2</v>
      </c>
      <c r="D110">
        <v>-5.0619990846508221E-2</v>
      </c>
    </row>
    <row r="111" spans="1:4" x14ac:dyDescent="0.3">
      <c r="A111" s="6">
        <v>43213</v>
      </c>
      <c r="B111">
        <v>5.9113472630571645E-3</v>
      </c>
      <c r="C111">
        <v>2.9964788701936387E-2</v>
      </c>
      <c r="D111">
        <v>-1.7528488274143605E-3</v>
      </c>
    </row>
    <row r="112" spans="1:4" x14ac:dyDescent="0.3">
      <c r="A112" s="6">
        <v>43220</v>
      </c>
      <c r="B112">
        <v>5.8766084889849707E-3</v>
      </c>
      <c r="C112">
        <v>1.4652276786870415E-2</v>
      </c>
      <c r="D112">
        <v>0</v>
      </c>
    </row>
    <row r="113" spans="1:4" x14ac:dyDescent="0.3">
      <c r="A113" s="6">
        <v>43227</v>
      </c>
      <c r="B113">
        <v>-2.1718523954642986E-2</v>
      </c>
      <c r="C113">
        <v>0</v>
      </c>
      <c r="D113">
        <v>1.5666116744399456E-2</v>
      </c>
    </row>
    <row r="114" spans="1:4" x14ac:dyDescent="0.3">
      <c r="A114" s="6">
        <v>43234</v>
      </c>
      <c r="B114">
        <v>-1.8127384592556715E-2</v>
      </c>
      <c r="C114">
        <v>-1.0969031370573933E-2</v>
      </c>
      <c r="D114">
        <v>-1.3913267916985115E-2</v>
      </c>
    </row>
    <row r="115" spans="1:4" x14ac:dyDescent="0.3">
      <c r="A115" s="6">
        <v>43241</v>
      </c>
      <c r="B115">
        <v>-5.0010420574661422E-2</v>
      </c>
      <c r="C115">
        <v>-3.6832454162965163E-3</v>
      </c>
      <c r="D115">
        <v>-2.3030247274699229E-2</v>
      </c>
    </row>
    <row r="116" spans="1:4" x14ac:dyDescent="0.3">
      <c r="A116" s="6">
        <v>43248</v>
      </c>
      <c r="B116">
        <v>-1.2903404835907841E-2</v>
      </c>
      <c r="C116">
        <v>-3.6968618813260916E-3</v>
      </c>
      <c r="D116">
        <v>-1.6260520871780291E-2</v>
      </c>
    </row>
    <row r="117" spans="1:4" x14ac:dyDescent="0.3">
      <c r="A117" s="6">
        <v>43255</v>
      </c>
      <c r="B117">
        <v>2.5642430613337652E-2</v>
      </c>
      <c r="C117">
        <v>-1.1173300598125302E-2</v>
      </c>
      <c r="D117">
        <v>-1.8382870600533535E-2</v>
      </c>
    </row>
    <row r="118" spans="1:4" x14ac:dyDescent="0.3">
      <c r="A118" s="6">
        <v>43262</v>
      </c>
      <c r="B118">
        <v>4.3350440873613817E-2</v>
      </c>
      <c r="C118">
        <v>-3.7523496185503527E-3</v>
      </c>
      <c r="D118">
        <v>-3.5886759333524178E-2</v>
      </c>
    </row>
    <row r="119" spans="1:4" x14ac:dyDescent="0.3">
      <c r="A119" s="6">
        <v>43269</v>
      </c>
      <c r="B119">
        <v>6.8319243977477226E-2</v>
      </c>
      <c r="C119">
        <v>0</v>
      </c>
      <c r="D119">
        <v>0</v>
      </c>
    </row>
    <row r="120" spans="1:4" x14ac:dyDescent="0.3">
      <c r="A120" s="6">
        <v>43283</v>
      </c>
      <c r="B120">
        <v>-3.3434776086237343E-2</v>
      </c>
      <c r="C120">
        <v>-3.4605529177475607E-2</v>
      </c>
      <c r="D120">
        <v>-1.888574687868025E-3</v>
      </c>
    </row>
    <row r="121" spans="1:4" x14ac:dyDescent="0.3">
      <c r="A121" s="6">
        <v>43290</v>
      </c>
      <c r="B121">
        <v>2.5667746748577813E-2</v>
      </c>
      <c r="C121">
        <v>7.0175726586465398E-3</v>
      </c>
      <c r="D121">
        <v>-1.1406967793376478E-2</v>
      </c>
    </row>
    <row r="122" spans="1:4" x14ac:dyDescent="0.3">
      <c r="A122" s="6">
        <v>43297</v>
      </c>
      <c r="B122">
        <v>-1.7699577099400975E-2</v>
      </c>
      <c r="C122">
        <v>4.4451762570834011E-2</v>
      </c>
      <c r="D122">
        <v>-5.752652489449922E-3</v>
      </c>
    </row>
    <row r="123" spans="1:4" x14ac:dyDescent="0.3">
      <c r="A123" s="6">
        <v>43304</v>
      </c>
      <c r="B123">
        <v>-9.970172319849915E-3</v>
      </c>
      <c r="C123">
        <v>-2.3689771122404776E-2</v>
      </c>
      <c r="D123">
        <v>0</v>
      </c>
    </row>
    <row r="124" spans="1:4" x14ac:dyDescent="0.3">
      <c r="A124" s="6">
        <v>43311</v>
      </c>
      <c r="B124">
        <v>3.1560804912217508E-2</v>
      </c>
      <c r="C124">
        <v>-2.0761991448429128E-2</v>
      </c>
      <c r="D124">
        <v>2.2814677766171482E-2</v>
      </c>
    </row>
    <row r="125" spans="1:4" x14ac:dyDescent="0.3">
      <c r="A125" s="6">
        <v>43318</v>
      </c>
      <c r="B125">
        <v>-3.1560804912217445E-2</v>
      </c>
      <c r="C125">
        <v>-3.9220713153281267E-2</v>
      </c>
      <c r="D125">
        <v>-2.2814677766171399E-2</v>
      </c>
    </row>
    <row r="126" spans="1:4" x14ac:dyDescent="0.3">
      <c r="A126" s="6">
        <v>43325</v>
      </c>
      <c r="B126">
        <v>9.9701723198498508E-3</v>
      </c>
      <c r="C126">
        <v>-7.2993024816116079E-3</v>
      </c>
      <c r="D126">
        <v>4.8790164169432049E-2</v>
      </c>
    </row>
    <row r="127" spans="1:4" x14ac:dyDescent="0.3">
      <c r="A127" s="6">
        <v>43332</v>
      </c>
      <c r="B127">
        <v>-3.0213778596496595E-2</v>
      </c>
      <c r="C127">
        <v>-3.6697288889622902E-3</v>
      </c>
      <c r="D127">
        <v>7.2993024816115351E-3</v>
      </c>
    </row>
    <row r="128" spans="1:4" x14ac:dyDescent="0.3">
      <c r="A128" s="6">
        <v>43346</v>
      </c>
      <c r="B128">
        <v>-1.4909754366287038E-2</v>
      </c>
      <c r="C128">
        <v>3.6429912785010087E-3</v>
      </c>
      <c r="D128">
        <v>-6.3291350516476242E-3</v>
      </c>
    </row>
    <row r="129" spans="1:4" x14ac:dyDescent="0.3">
      <c r="A129" s="6">
        <v>43360</v>
      </c>
      <c r="B129">
        <v>5.9873401047414322E-2</v>
      </c>
      <c r="C129">
        <v>1.8018505502678212E-2</v>
      </c>
      <c r="D129">
        <v>-2.7973852042406065E-2</v>
      </c>
    </row>
    <row r="130" spans="1:4" x14ac:dyDescent="0.3">
      <c r="A130" s="6">
        <v>43367</v>
      </c>
      <c r="B130">
        <v>2.1804629966852705E-2</v>
      </c>
      <c r="C130">
        <v>-1.4388737452099669E-2</v>
      </c>
      <c r="D130">
        <v>-4.348511193973878E-2</v>
      </c>
    </row>
    <row r="131" spans="1:4" x14ac:dyDescent="0.3">
      <c r="A131" s="6">
        <v>43374</v>
      </c>
      <c r="B131">
        <v>-2.7834798993443988E-2</v>
      </c>
      <c r="C131">
        <v>0</v>
      </c>
      <c r="D131">
        <v>2.1978906718775167E-2</v>
      </c>
    </row>
    <row r="132" spans="1:4" x14ac:dyDescent="0.3">
      <c r="A132" s="6">
        <v>43381</v>
      </c>
      <c r="B132">
        <v>-5.384323202082316E-2</v>
      </c>
      <c r="C132">
        <v>-1.0929070532190206E-2</v>
      </c>
      <c r="D132">
        <v>-3.3152207316900391E-2</v>
      </c>
    </row>
    <row r="133" spans="1:4" x14ac:dyDescent="0.3">
      <c r="A133" s="6">
        <v>43388</v>
      </c>
      <c r="B133">
        <v>-1.9334651707455724E-2</v>
      </c>
      <c r="C133">
        <v>-1.1049836186584935E-2</v>
      </c>
      <c r="D133">
        <v>1.1173300598125255E-2</v>
      </c>
    </row>
    <row r="134" spans="1:4" x14ac:dyDescent="0.3">
      <c r="A134" s="6">
        <v>43395</v>
      </c>
      <c r="B134">
        <v>-1.9715863164417317E-2</v>
      </c>
      <c r="C134">
        <v>0</v>
      </c>
      <c r="D134">
        <v>-1.1173300598125302E-2</v>
      </c>
    </row>
    <row r="135" spans="1:4" x14ac:dyDescent="0.3">
      <c r="A135" s="6">
        <v>43402</v>
      </c>
      <c r="B135">
        <v>-1.1123585218662316E-2</v>
      </c>
      <c r="C135">
        <v>-7.4349784875180902E-3</v>
      </c>
      <c r="D135">
        <v>3.7383221106071581E-3</v>
      </c>
    </row>
    <row r="136" spans="1:4" x14ac:dyDescent="0.3">
      <c r="A136" s="6">
        <v>43409</v>
      </c>
      <c r="B136">
        <v>-1.5783867701262E-2</v>
      </c>
      <c r="C136">
        <v>7.4349784875179905E-3</v>
      </c>
      <c r="D136">
        <v>-1.1257154524634447E-2</v>
      </c>
    </row>
    <row r="137" spans="1:4" x14ac:dyDescent="0.3">
      <c r="A137" s="6">
        <v>43416</v>
      </c>
      <c r="B137">
        <v>-1.8349138668196541E-2</v>
      </c>
      <c r="C137">
        <v>1.8349138668196398E-2</v>
      </c>
      <c r="D137">
        <v>0</v>
      </c>
    </row>
    <row r="138" spans="1:4" x14ac:dyDescent="0.3">
      <c r="A138" s="6">
        <v>43423</v>
      </c>
      <c r="B138">
        <v>-6.9489026297427356E-2</v>
      </c>
      <c r="C138">
        <v>-7.2993024816116079E-3</v>
      </c>
      <c r="D138">
        <v>-1.5209418663528795E-2</v>
      </c>
    </row>
    <row r="139" spans="1:4" x14ac:dyDescent="0.3">
      <c r="A139" s="6">
        <v>43430</v>
      </c>
      <c r="B139">
        <v>7.4165976550496192E-3</v>
      </c>
      <c r="C139">
        <v>1.8298266770761572E-3</v>
      </c>
      <c r="D139">
        <v>-3.1130918595173099E-2</v>
      </c>
    </row>
    <row r="140" spans="1:4" x14ac:dyDescent="0.3">
      <c r="A140" s="6">
        <v>43437</v>
      </c>
      <c r="B140">
        <v>2.5533302005164845E-2</v>
      </c>
      <c r="C140">
        <v>0</v>
      </c>
      <c r="D140">
        <v>7.8740564309058656E-3</v>
      </c>
    </row>
    <row r="141" spans="1:4" x14ac:dyDescent="0.3">
      <c r="A141" s="6">
        <v>43444</v>
      </c>
      <c r="B141">
        <v>-2.0619287202735703E-2</v>
      </c>
      <c r="C141">
        <v>3.6496390875495523E-3</v>
      </c>
      <c r="D141">
        <v>-1.1834457647002909E-2</v>
      </c>
    </row>
    <row r="142" spans="1:4" x14ac:dyDescent="0.3">
      <c r="A142" s="6">
        <v>43451</v>
      </c>
      <c r="B142">
        <v>5.7158413839948623E-2</v>
      </c>
      <c r="C142">
        <v>-9.1491946535879765E-3</v>
      </c>
      <c r="D142">
        <v>3.9604012160969143E-3</v>
      </c>
    </row>
    <row r="143" spans="1:4" x14ac:dyDescent="0.3">
      <c r="A143" s="6">
        <v>43458</v>
      </c>
      <c r="B143">
        <v>-5.7158413839948637E-2</v>
      </c>
      <c r="C143">
        <v>3.6697288889624017E-3</v>
      </c>
      <c r="D143">
        <v>1.1787955752042173E-2</v>
      </c>
    </row>
    <row r="144" spans="1:4" x14ac:dyDescent="0.3">
      <c r="A144" s="6">
        <v>43465</v>
      </c>
      <c r="B144">
        <v>5.1354567020148394E-2</v>
      </c>
      <c r="C144">
        <v>1.8298266770761572E-3</v>
      </c>
      <c r="D144">
        <v>7.7821404420547287E-3</v>
      </c>
    </row>
    <row r="145" spans="1:4" x14ac:dyDescent="0.3">
      <c r="A145" s="6">
        <v>43472</v>
      </c>
      <c r="B145">
        <v>-2.5944851494780024E-2</v>
      </c>
      <c r="C145">
        <v>1.9910159959329873E-2</v>
      </c>
      <c r="D145">
        <v>-1.5625317903080756E-2</v>
      </c>
    </row>
    <row r="146" spans="1:4" x14ac:dyDescent="0.3">
      <c r="A146" s="6">
        <v>43479</v>
      </c>
      <c r="B146">
        <v>1.541227899488678E-2</v>
      </c>
      <c r="C146">
        <v>4.5542020446916007E-2</v>
      </c>
      <c r="D146">
        <v>-3.6076056473809646E-2</v>
      </c>
    </row>
    <row r="147" spans="1:4" x14ac:dyDescent="0.3">
      <c r="A147" s="6">
        <v>43486</v>
      </c>
      <c r="B147">
        <v>-1.1834457647002796E-2</v>
      </c>
      <c r="C147">
        <v>2.7028672387919419E-2</v>
      </c>
      <c r="D147">
        <v>0</v>
      </c>
    </row>
    <row r="148" spans="1:4" x14ac:dyDescent="0.3">
      <c r="A148" s="6">
        <v>43493</v>
      </c>
      <c r="B148">
        <v>-1.077209698191107E-2</v>
      </c>
      <c r="C148">
        <v>-1.8503471564559754E-2</v>
      </c>
      <c r="D148">
        <v>-8.196767204178515E-3</v>
      </c>
    </row>
    <row r="149" spans="1:4" x14ac:dyDescent="0.3">
      <c r="A149" s="6">
        <v>43500</v>
      </c>
      <c r="B149">
        <v>-8.4592649459764632E-3</v>
      </c>
      <c r="C149">
        <v>-1.71237060785914E-2</v>
      </c>
      <c r="D149">
        <v>1.2270092591814401E-2</v>
      </c>
    </row>
    <row r="150" spans="1:4" x14ac:dyDescent="0.3">
      <c r="A150" s="6">
        <v>43507</v>
      </c>
      <c r="B150">
        <v>-1.4670189747793742E-2</v>
      </c>
      <c r="C150">
        <v>2.5576841789649776E-2</v>
      </c>
      <c r="D150">
        <v>-8.1633106391609811E-3</v>
      </c>
    </row>
    <row r="151" spans="1:4" x14ac:dyDescent="0.3">
      <c r="A151" s="6">
        <v>43514</v>
      </c>
      <c r="B151">
        <v>-8.6580627431145415E-3</v>
      </c>
      <c r="C151">
        <v>-5.063301956546762E-3</v>
      </c>
      <c r="D151">
        <v>-2.4897551621727087E-2</v>
      </c>
    </row>
    <row r="152" spans="1:4" x14ac:dyDescent="0.3">
      <c r="A152" s="6">
        <v>43521</v>
      </c>
      <c r="B152">
        <v>-6.2305497506360864E-3</v>
      </c>
      <c r="C152">
        <v>6.7453881395316551E-3</v>
      </c>
      <c r="D152">
        <v>0</v>
      </c>
    </row>
    <row r="153" spans="1:4" x14ac:dyDescent="0.3">
      <c r="A153" s="6">
        <v>43528</v>
      </c>
      <c r="B153">
        <v>-2.275698712261618E-2</v>
      </c>
      <c r="C153">
        <v>3.1433522601512595E-2</v>
      </c>
      <c r="D153">
        <v>0</v>
      </c>
    </row>
    <row r="154" spans="1:4" x14ac:dyDescent="0.3">
      <c r="A154" s="6">
        <v>43535</v>
      </c>
      <c r="B154">
        <v>-5.6556819597109308E-2</v>
      </c>
      <c r="C154">
        <v>5.6977434742540356E-2</v>
      </c>
      <c r="D154">
        <v>0</v>
      </c>
    </row>
    <row r="155" spans="1:4" x14ac:dyDescent="0.3">
      <c r="A155" s="6">
        <v>43542</v>
      </c>
      <c r="B155">
        <v>-1.2253386805765001E-2</v>
      </c>
      <c r="C155">
        <v>6.2613592727986681E-2</v>
      </c>
      <c r="D155">
        <v>0</v>
      </c>
    </row>
    <row r="156" spans="1:4" x14ac:dyDescent="0.3">
      <c r="A156" s="6">
        <v>43549</v>
      </c>
      <c r="B156">
        <v>-1.2405396857487741E-2</v>
      </c>
      <c r="C156">
        <v>-1.0167117355444313E-2</v>
      </c>
      <c r="D156">
        <v>2.0790769669073689E-2</v>
      </c>
    </row>
    <row r="157" spans="1:4" x14ac:dyDescent="0.3">
      <c r="A157" s="6">
        <v>43556</v>
      </c>
      <c r="B157">
        <v>1.1034594723709068E-2</v>
      </c>
      <c r="C157">
        <v>2.0231903971585117E-2</v>
      </c>
      <c r="D157">
        <v>4.1067819526535024E-3</v>
      </c>
    </row>
    <row r="158" spans="1:4" x14ac:dyDescent="0.3">
      <c r="A158" s="6">
        <v>43563</v>
      </c>
      <c r="B158">
        <v>-1.3726838119721356E-3</v>
      </c>
      <c r="C158">
        <v>1.8427169178165587E-2</v>
      </c>
      <c r="D158">
        <v>-1.2371291802546942E-2</v>
      </c>
    </row>
    <row r="159" spans="1:4" x14ac:dyDescent="0.3">
      <c r="A159" s="6">
        <v>43577</v>
      </c>
      <c r="B159">
        <v>-2.0086758566737344E-2</v>
      </c>
      <c r="C159">
        <v>-5.8118354840375287E-2</v>
      </c>
      <c r="D159">
        <v>0</v>
      </c>
    </row>
    <row r="160" spans="1:4" x14ac:dyDescent="0.3">
      <c r="A160" s="6">
        <v>43584</v>
      </c>
      <c r="B160">
        <v>0</v>
      </c>
      <c r="C160">
        <v>8.02063604028109E-2</v>
      </c>
      <c r="D160">
        <v>2.4794658613216274E-2</v>
      </c>
    </row>
    <row r="161" spans="1:4" x14ac:dyDescent="0.3">
      <c r="A161" s="6">
        <v>43591</v>
      </c>
      <c r="B161">
        <v>-5.8139698654198447E-3</v>
      </c>
      <c r="C161">
        <v>-6.48985925010582E-2</v>
      </c>
      <c r="D161">
        <v>-2.8987536873252187E-2</v>
      </c>
    </row>
    <row r="162" spans="1:4" x14ac:dyDescent="0.3">
      <c r="A162" s="6">
        <v>43605</v>
      </c>
      <c r="B162">
        <v>4.993236874820893E-2</v>
      </c>
      <c r="C162">
        <v>7.0748594420284808E-3</v>
      </c>
      <c r="D162">
        <v>6.3358184490857035E-3</v>
      </c>
    </row>
    <row r="163" spans="1:4" x14ac:dyDescent="0.3">
      <c r="A163" s="6">
        <v>43612</v>
      </c>
      <c r="B163">
        <v>-2.1539294246991122E-2</v>
      </c>
      <c r="C163">
        <v>3.0442938371889921E-2</v>
      </c>
      <c r="D163">
        <v>-2.1277398447284965E-2</v>
      </c>
    </row>
    <row r="164" spans="1:4" x14ac:dyDescent="0.3">
      <c r="A164" s="6">
        <v>43619</v>
      </c>
      <c r="B164">
        <v>-3.9656266779928617E-2</v>
      </c>
      <c r="C164">
        <v>1.7210333524810408E-2</v>
      </c>
      <c r="D164">
        <v>-2.6145280104322131E-2</v>
      </c>
    </row>
    <row r="165" spans="1:4" x14ac:dyDescent="0.3">
      <c r="A165" s="6">
        <v>43626</v>
      </c>
      <c r="B165">
        <v>8.0580613297624414E-3</v>
      </c>
      <c r="C165">
        <v>3.3556783528842768E-2</v>
      </c>
      <c r="D165">
        <v>-2.2099456508029554E-3</v>
      </c>
    </row>
    <row r="166" spans="1:4" x14ac:dyDescent="0.3">
      <c r="A166" s="6">
        <v>43633</v>
      </c>
      <c r="B166">
        <v>-4.8270407483158679E-3</v>
      </c>
      <c r="C166">
        <v>-8.5363310222863354E-3</v>
      </c>
      <c r="D166">
        <v>-1.1123585218662316E-2</v>
      </c>
    </row>
    <row r="167" spans="1:4" x14ac:dyDescent="0.3">
      <c r="A167" s="6">
        <v>43640</v>
      </c>
      <c r="B167">
        <v>2.3905520853554386E-2</v>
      </c>
      <c r="C167">
        <v>1.451840269983377E-2</v>
      </c>
      <c r="D167">
        <v>-8.9888245684332183E-3</v>
      </c>
    </row>
    <row r="168" spans="1:4" x14ac:dyDescent="0.3">
      <c r="A168" s="6">
        <v>43647</v>
      </c>
      <c r="B168">
        <v>-7.9051795071132611E-3</v>
      </c>
      <c r="C168">
        <v>-7.4831978038145093E-3</v>
      </c>
      <c r="D168">
        <v>1.7897569457542666E-2</v>
      </c>
    </row>
    <row r="169" spans="1:4" x14ac:dyDescent="0.3">
      <c r="A169" s="6">
        <v>43654</v>
      </c>
      <c r="B169">
        <v>3.1695747612790395E-3</v>
      </c>
      <c r="C169">
        <v>-4.0140545618430647E-3</v>
      </c>
      <c r="D169">
        <v>-8.9087448891095548E-3</v>
      </c>
    </row>
    <row r="170" spans="1:4" x14ac:dyDescent="0.3">
      <c r="A170" s="6">
        <v>43661</v>
      </c>
      <c r="B170">
        <v>4.7356047458342503E-3</v>
      </c>
      <c r="C170">
        <v>2.0896282726412412E-2</v>
      </c>
      <c r="D170">
        <v>1.773882433738163E-2</v>
      </c>
    </row>
    <row r="171" spans="1:4" x14ac:dyDescent="0.3">
      <c r="A171" s="6">
        <v>43668</v>
      </c>
      <c r="B171">
        <v>-1.5873349156290122E-2</v>
      </c>
      <c r="C171">
        <v>-1.7383104708975423E-2</v>
      </c>
      <c r="D171">
        <v>0</v>
      </c>
    </row>
    <row r="172" spans="1:4" x14ac:dyDescent="0.3">
      <c r="A172" s="6">
        <v>43675</v>
      </c>
      <c r="B172">
        <v>-6.4205678029226948E-3</v>
      </c>
      <c r="C172">
        <v>9.9701723198498508E-3</v>
      </c>
      <c r="D172">
        <v>-1.5504186535965424E-2</v>
      </c>
    </row>
    <row r="173" spans="1:4" x14ac:dyDescent="0.3">
      <c r="A173" s="6">
        <v>43682</v>
      </c>
      <c r="B173">
        <v>-3.2258092488826771E-3</v>
      </c>
      <c r="C173">
        <v>-9.9255591275173899E-4</v>
      </c>
      <c r="D173">
        <v>-2.944720132630102E-2</v>
      </c>
    </row>
    <row r="174" spans="1:4" x14ac:dyDescent="0.3">
      <c r="A174" s="6">
        <v>43689</v>
      </c>
      <c r="B174">
        <v>-2.7847827375775038E-2</v>
      </c>
      <c r="C174">
        <v>-1.0983635133963963E-2</v>
      </c>
      <c r="D174">
        <v>6.8728792877620504E-3</v>
      </c>
    </row>
    <row r="175" spans="1:4" x14ac:dyDescent="0.3">
      <c r="A175" s="6">
        <v>43696</v>
      </c>
      <c r="B175">
        <v>9.9174366573459242E-3</v>
      </c>
      <c r="C175">
        <v>-3.5202450232526879E-3</v>
      </c>
      <c r="D175">
        <v>-1.1481182373956367E-2</v>
      </c>
    </row>
    <row r="176" spans="1:4" x14ac:dyDescent="0.3">
      <c r="A176" s="6">
        <v>43703</v>
      </c>
      <c r="B176">
        <v>-4.9464239353255741E-3</v>
      </c>
      <c r="C176">
        <v>5.0365148382708531E-4</v>
      </c>
      <c r="D176">
        <v>-6.9525193148816406E-3</v>
      </c>
    </row>
    <row r="177" spans="1:4" x14ac:dyDescent="0.3">
      <c r="A177" s="6">
        <v>43710</v>
      </c>
      <c r="B177">
        <v>-6.633523495633906E-3</v>
      </c>
      <c r="C177">
        <v>3.5184756076769171E-3</v>
      </c>
      <c r="D177">
        <v>4.6403795565023009E-3</v>
      </c>
    </row>
    <row r="178" spans="1:4" x14ac:dyDescent="0.3">
      <c r="A178" s="6">
        <v>43717</v>
      </c>
      <c r="B178">
        <v>8.2850515341068645E-3</v>
      </c>
      <c r="C178">
        <v>-1.3640019505682921E-2</v>
      </c>
      <c r="D178">
        <v>3.8597299498143986E-2</v>
      </c>
    </row>
    <row r="179" spans="1:4" x14ac:dyDescent="0.3">
      <c r="A179" s="6">
        <v>43724</v>
      </c>
      <c r="B179">
        <v>-1.4962872676712377E-2</v>
      </c>
      <c r="C179">
        <v>-5.0877640375022115E-4</v>
      </c>
      <c r="D179">
        <v>-8.9486055760141445E-3</v>
      </c>
    </row>
    <row r="180" spans="1:4" x14ac:dyDescent="0.3">
      <c r="A180" s="6">
        <v>43731</v>
      </c>
      <c r="B180">
        <v>-1.0101095986503933E-2</v>
      </c>
      <c r="C180">
        <v>-4.2095069167053335E-2</v>
      </c>
      <c r="D180">
        <v>-1.1299555253933282E-2</v>
      </c>
    </row>
    <row r="181" spans="1:4" x14ac:dyDescent="0.3">
      <c r="A181" s="6">
        <v>43738</v>
      </c>
      <c r="B181">
        <v>-1.5345569674660421E-2</v>
      </c>
      <c r="C181">
        <v>-7.3210122850456555E-2</v>
      </c>
      <c r="D181">
        <v>-1.8349138668196541E-2</v>
      </c>
    </row>
    <row r="182" spans="1:4" x14ac:dyDescent="0.3">
      <c r="A182" s="6">
        <v>43752</v>
      </c>
      <c r="B182">
        <v>5.0977170716685798E-3</v>
      </c>
      <c r="C182">
        <v>3.6592590747011662E-2</v>
      </c>
      <c r="D182">
        <v>1.6147986407981939E-2</v>
      </c>
    </row>
    <row r="183" spans="1:4" x14ac:dyDescent="0.3">
      <c r="A183" s="6">
        <v>43759</v>
      </c>
      <c r="B183">
        <v>-3.3955890011381604E-3</v>
      </c>
      <c r="C183">
        <v>-1.7871295138802798E-2</v>
      </c>
      <c r="D183">
        <v>-4.5871640069060429E-3</v>
      </c>
    </row>
    <row r="184" spans="1:4" x14ac:dyDescent="0.3">
      <c r="A184" s="6">
        <v>43766</v>
      </c>
      <c r="B184">
        <v>-6.8259650703998706E-3</v>
      </c>
      <c r="C184">
        <v>2.7440746154953649E-2</v>
      </c>
      <c r="D184">
        <v>-2.0906684819313601E-2</v>
      </c>
    </row>
    <row r="185" spans="1:4" x14ac:dyDescent="0.3">
      <c r="A185" s="6">
        <v>43773</v>
      </c>
      <c r="B185">
        <v>8.5252008233596271E-3</v>
      </c>
      <c r="C185">
        <v>-2.5896344303579479E-2</v>
      </c>
      <c r="D185">
        <v>1.629838173311933E-2</v>
      </c>
    </row>
    <row r="186" spans="1:4" x14ac:dyDescent="0.3">
      <c r="A186" s="6">
        <v>43780</v>
      </c>
      <c r="B186">
        <v>1.3490929741015288E-2</v>
      </c>
      <c r="C186">
        <v>1.1253315686727453E-2</v>
      </c>
      <c r="D186">
        <v>-2.1004272770532011E-2</v>
      </c>
    </row>
    <row r="187" spans="1:4" x14ac:dyDescent="0.3">
      <c r="A187" s="6">
        <v>43787</v>
      </c>
      <c r="B187">
        <v>1.6736405580296937E-3</v>
      </c>
      <c r="C187">
        <v>2.4618173673671678E-2</v>
      </c>
      <c r="D187">
        <v>-1.1862535309819944E-2</v>
      </c>
    </row>
    <row r="188" spans="1:4" x14ac:dyDescent="0.3">
      <c r="A188" s="6">
        <v>43794</v>
      </c>
      <c r="B188">
        <v>-2.7120306219193896E-2</v>
      </c>
      <c r="C188">
        <v>-9.9751450568195087E-3</v>
      </c>
      <c r="D188">
        <v>-4.7846981233362704E-3</v>
      </c>
    </row>
    <row r="189" spans="1:4" x14ac:dyDescent="0.3">
      <c r="A189" s="6">
        <v>43801</v>
      </c>
      <c r="B189">
        <v>-6.8965790590603286E-3</v>
      </c>
      <c r="C189">
        <v>7.4906717291574384E-3</v>
      </c>
      <c r="D189">
        <v>2.3952107259548501E-3</v>
      </c>
    </row>
    <row r="190" spans="1:4" x14ac:dyDescent="0.3">
      <c r="A190" s="6">
        <v>43808</v>
      </c>
      <c r="B190">
        <v>-3.8805574421795122E-2</v>
      </c>
      <c r="C190">
        <v>-5.4876665527212234E-3</v>
      </c>
      <c r="D190">
        <v>1.6607736399660764E-2</v>
      </c>
    </row>
    <row r="191" spans="1:4" x14ac:dyDescent="0.3">
      <c r="A191" s="6">
        <v>43815</v>
      </c>
      <c r="B191">
        <v>-2.1819047394639725E-2</v>
      </c>
      <c r="C191">
        <v>1.4996253747656138E-3</v>
      </c>
      <c r="D191">
        <v>-2.8641575963384153E-2</v>
      </c>
    </row>
    <row r="192" spans="1:4" x14ac:dyDescent="0.3">
      <c r="A192" s="6">
        <v>43822</v>
      </c>
      <c r="B192">
        <v>1.0969031370573937E-2</v>
      </c>
      <c r="C192">
        <v>-1.4996253747656134E-3</v>
      </c>
      <c r="D192">
        <v>-1.4634407518437809E-2</v>
      </c>
    </row>
    <row r="193" spans="1:4" x14ac:dyDescent="0.3">
      <c r="A193" s="6">
        <v>43829</v>
      </c>
      <c r="B193">
        <v>3.2203140494634734E-2</v>
      </c>
      <c r="C193">
        <v>-2.5043839786164685E-3</v>
      </c>
      <c r="D193">
        <v>2.1872074818668312E-2</v>
      </c>
    </row>
    <row r="194" spans="1:4" x14ac:dyDescent="0.3">
      <c r="A194" s="6">
        <v>43836</v>
      </c>
      <c r="B194">
        <v>-3.5273405179684107E-3</v>
      </c>
      <c r="C194">
        <v>4.1744337336229467E-2</v>
      </c>
      <c r="D194">
        <v>3.0771658666753902E-2</v>
      </c>
    </row>
    <row r="195" spans="1:4" x14ac:dyDescent="0.3">
      <c r="A195" s="6">
        <v>43843</v>
      </c>
      <c r="B195">
        <v>2.2708399369812251E-2</v>
      </c>
      <c r="C195">
        <v>4.7984736985526516E-3</v>
      </c>
      <c r="D195">
        <v>3.6617363238223094E-2</v>
      </c>
    </row>
    <row r="196" spans="1:4" x14ac:dyDescent="0.3">
      <c r="A196" s="6">
        <v>43850</v>
      </c>
      <c r="B196">
        <v>-3.3365693843800295E-2</v>
      </c>
      <c r="C196">
        <v>-3.0622076747937235E-2</v>
      </c>
      <c r="D196">
        <v>-6.0203362244102492E-2</v>
      </c>
    </row>
    <row r="197" spans="1:4" x14ac:dyDescent="0.3">
      <c r="A197" s="6">
        <v>43857</v>
      </c>
      <c r="B197">
        <v>-7.168489478612516E-3</v>
      </c>
      <c r="C197">
        <v>-3.3118932584065681E-2</v>
      </c>
      <c r="D197">
        <v>-1.4423326961105052E-2</v>
      </c>
    </row>
    <row r="198" spans="1:4" x14ac:dyDescent="0.3">
      <c r="A198" s="6">
        <v>43892</v>
      </c>
      <c r="B198">
        <v>-1.5873349156290122E-2</v>
      </c>
      <c r="C198">
        <v>6.3989841988137175E-2</v>
      </c>
      <c r="D198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L 6 B + U K i 7 L R O o A A A A + A A A A B I A H A B D b 2 5 m a W c v U G F j a 2 F n Z S 5 4 b W w g o h g A K K A U A A A A A A A A A A A A A A A A A A A A A A A A A A A A h Y 9 B D o I w F E S v Q r q n H y q o I Z + y c C u J 0 W j c N l C h E Y q B Y r m b C 4 / k F S R R 1 J 3 L m b x J 3 j x u d 0 y G u n K u s u 1 U o 2 P i U 4 8 4 U m d N r n Q R k 9 6 c 3 C V J O G 5 E d h a F d E Z Y d 9 H Q q Z i U x l w i A G s t t T P a t A U w z / P h m K 5 3 W S l r 4 S r d G a E z S T 6 r / P + K c D y 8 Z D i j C 0 b D M J z T I P A R p h p T p b 8 I G 4 2 p h / B T 4 q q v T N 9 K 3 v b u d o 8 w R Y T 3 C / 4 E U E s D B B Q A A g A I A C + g f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o H 5 Q 9 n Y 1 8 q k B A A A s B Q A A E w A c A E Z v c m 1 1 b G F z L 1 N l Y 3 R p b 2 4 x L m 0 g o h g A K K A U A A A A A A A A A A A A A A A A A A A A A A A A A A A A 7 V L N a t t A E L 4 b / A 6 L f J F B C E m J D W m q g p F d a u L W S a 3 m E h c j W 5 N U R N o 1 u 6 P U I f j Q X F L I C + T W V y g t I W 5 + 3 F d Y v V H X V h K T E E h y a 6 F 7 m N 3 9 v p n 5 Z o Y R M M C I U d L J b 3 u 1 W C g W x K e A Q 0 h K W r I d w m j I O P b s z w C 7 P c u 2 b E e Z n r N i L T m W Y x H d K W v E J T F g s U D U k S f Z l + x Q T r M j e S U n 8 l x x n t g z 6 2 y Q J k B R f x 3 F Y H q M o v o I X f N e d D 8 I 4 G J u u 3 U Q u 8 i G 3 U d l T R y h V j a 2 6 h B H S Y T A X W 1 V M 4 j H 4 j S h w q 0 a p E E H L I z o j m s 7 F d s g G y l D 6 O B + D O 7 i a b 5 j F D 6 W j b z y k i a / y a n 8 k R 1 n X + W p q v 4 q O 5 a n R J 7 J 7 / K n I i 5 m p D y X k 1 m / f t B X 8 e u c J S r Z G w h C 1 Y N + v 3 e D b F 1 7 1 O K 4 M w j i g A s X e X p H 8 0 Q J X M 7 1 b j R / E Z V k I n 8 v d H w e U L H N e J I 3 6 O 8 P Q e h P r 9 c 4 O N B e + k 1 v r f H + l Z o S q n C C M M K x Q R S x / i B a r / m N W z g M E H L Y b 7 6 d w 0 2 K 1 W V z V k i O e 6 1 2 Z + F P 0 6 Q P P G c 2 2 6 1 7 A e N y s R D R p w z g 2 c u 4 9 J c v Y 7 V i W f + 3 8 V / d x j 9 Q S w E C L Q A U A A I A C A A v o H 5 Q q L s t E 6 g A A A D 4 A A A A E g A A A A A A A A A A A A A A A A A A A A A A Q 2 9 u Z m l n L 1 B h Y 2 t h Z 2 U u e G 1 s U E s B A i 0 A F A A C A A g A L 6 B + U A / K 6 a u k A A A A 6 Q A A A B M A A A A A A A A A A A A A A A A A 9 A A A A F t D b 2 5 0 Z W 5 0 X 1 R 5 c G V z X S 5 4 b W x Q S w E C L Q A U A A I A C A A v o H 5 Q 9 n Y 1 8 q k B A A A s B Q A A E w A A A A A A A A A A A A A A A A D l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H A A A A A A A A F c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m R l e H B v c n R f M X d l Z W t f M D E w M T I w M T B f M j k w M z I w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M w V D E 3 O j A w O j A x L j k z M T c 2 O D Z a I i A v P j x F b n R y e S B U e X B l P S J G a W x s Q 2 9 s d W 1 u V H l w Z X M i I F Z h b H V l P S J z Q m d Z S k F 3 V U Q i I C 8 + P E V u d H J 5 I F R 5 c G U 9 I k Z p b G x D b 2 x 1 b W 5 O Y W 1 l c y I g V m F s d W U 9 I n N b J n F 1 b 3 Q 7 X H U w M D N j V E l D S 0 V S X H U w M D N l J n F 1 b 3 Q 7 L C Z x d W 9 0 O 1 x 1 M D A z Y 1 B F U l x 1 M D A z Z S Z x d W 9 0 O y w m c X V v d D t c d T A w M 2 N E Q V R F X H U w M D N l J n F 1 b 3 Q 7 L C Z x d W 9 0 O 1 x 1 M D A z Y 1 R J T U V c d T A w M 2 U m c X V v d D s s J n F 1 b 3 Q 7 X H U w M D N j Q 0 x P U 0 V c d T A w M 2 U m c X V v d D s s J n F 1 b 3 Q 7 X H U w M D N j V k 9 M X H U w M D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k Z X h w b 3 J 0 X z F 3 Z W V r X z A x M D E y M D E w X z I 5 M D M y M D I w I C g y K S / Q m N C 3 0 L z Q t d C 9 0 L X Q v d C 9 0 Y v Q u S D R g t C 4 0 L 8 u e 1 x 1 M D A z Y 1 R J Q 0 t F U l x 1 M D A z Z S w w f S Z x d W 9 0 O y w m c X V v d D t T Z W N 0 a W 9 u M S 9 t Z m R l e H B v c n R f M X d l Z W t f M D E w M T I w M T B f M j k w M z I w M j A g K D I p L 9 C Y 0 L f Q v N C 1 0 L 3 Q t d C 9 0 L 3 R i 9 C 5 I N G C 0 L j Q v y 5 7 X H U w M D N j U E V S X H U w M D N l L D F 9 J n F 1 b 3 Q 7 L C Z x d W 9 0 O 1 N l Y 3 R p b 2 4 x L 2 1 m Z G V 4 c G 9 y d F 8 x d 2 V l a 1 8 w M T A x M j A x M F 8 y O T A z M j A y M C A o M i k v 0 J j Q t 9 C 8 0 L X Q v d C 1 0 L 3 Q v d G L 0 L k g 0 Y L Q u N C / L n t c d T A w M 2 N E Q V R F X H U w M D N l L D J 9 J n F 1 b 3 Q 7 L C Z x d W 9 0 O 1 N l Y 3 R p b 2 4 x L 2 1 m Z G V 4 c G 9 y d F 8 x d 2 V l a 1 8 w M T A x M j A x M F 8 y O T A z M j A y M C A o M i k v 0 J j Q t 9 C 8 0 L X Q v d C 1 0 L 3 Q v d G L 0 L k g 0 Y L Q u N C / L n t c d T A w M 2 N U S U 1 F X H U w M D N l L D N 9 J n F 1 b 3 Q 7 L C Z x d W 9 0 O 1 N l Y 3 R p b 2 4 x L 2 1 m Z G V 4 c G 9 y d F 8 x d 2 V l a 1 8 w M T A x M j A x M F 8 y O T A z M j A y M C A o M i k v 0 J j Q t 9 C 8 0 L X Q v d C 1 0 L 3 Q v d G L 0 L k g 0 Y L Q u N C / L n t c d T A w M 2 N D T E 9 T R V x 1 M D A z Z S w 0 f S Z x d W 9 0 O y w m c X V v d D t T Z W N 0 a W 9 u M S 9 t Z m R l e H B v c n R f M X d l Z W t f M D E w M T I w M T B f M j k w M z I w M j A g K D I p L 9 C Y 0 L f Q v N C 1 0 L 3 Q t d C 9 0 L 3 R i 9 C 5 I N G C 0 L j Q v y 5 7 X H U w M D N j V k 9 M X H U w M D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Z G V 4 c G 9 y d F 8 x d 2 V l a 1 8 w M T A x M j A x M F 8 y O T A z M j A y M C A o M i k v 0 J j Q t 9 C 8 0 L X Q v d C 1 0 L 3 Q v d G L 0 L k g 0 Y L Q u N C / L n t c d T A w M 2 N U S U N L R V J c d T A w M 2 U s M H 0 m c X V v d D s s J n F 1 b 3 Q 7 U 2 V j d G l v b j E v b W Z k Z X h w b 3 J 0 X z F 3 Z W V r X z A x M D E y M D E w X z I 5 M D M y M D I w I C g y K S / Q m N C 3 0 L z Q t d C 9 0 L X Q v d C 9 0 Y v Q u S D R g t C 4 0 L 8 u e 1 x 1 M D A z Y 1 B F U l x 1 M D A z Z S w x f S Z x d W 9 0 O y w m c X V v d D t T Z W N 0 a W 9 u M S 9 t Z m R l e H B v c n R f M X d l Z W t f M D E w M T I w M T B f M j k w M z I w M j A g K D I p L 9 C Y 0 L f Q v N C 1 0 L 3 Q t d C 9 0 L 3 R i 9 C 5 I N G C 0 L j Q v y 5 7 X H U w M D N j R E F U R V x 1 M D A z Z S w y f S Z x d W 9 0 O y w m c X V v d D t T Z W N 0 a W 9 u M S 9 t Z m R l e H B v c n R f M X d l Z W t f M D E w M T I w M T B f M j k w M z I w M j A g K D I p L 9 C Y 0 L f Q v N C 1 0 L 3 Q t d C 9 0 L 3 R i 9 C 5 I N G C 0 L j Q v y 5 7 X H U w M D N j V E l N R V x 1 M D A z Z S w z f S Z x d W 9 0 O y w m c X V v d D t T Z W N 0 a W 9 u M S 9 t Z m R l e H B v c n R f M X d l Z W t f M D E w M T I w M T B f M j k w M z I w M j A g K D I p L 9 C Y 0 L f Q v N C 1 0 L 3 Q t d C 9 0 L 3 R i 9 C 5 I N G C 0 L j Q v y 5 7 X H U w M D N j Q 0 x P U 0 V c d T A w M 2 U s N H 0 m c X V v d D s s J n F 1 b 3 Q 7 U 2 V j d G l v b j E v b W Z k Z X h w b 3 J 0 X z F 3 Z W V r X z A x M D E y M D E w X z I 5 M D M y M D I w I C g y K S / Q m N C 3 0 L z Q t d C 9 0 L X Q v d C 9 0 Y v Q u S D R g t C 4 0 L 8 u e 1 x 1 M D A z Y 1 Z P T F x 1 M D A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Z k Z X h w b 3 J 0 X z F 3 Z W V r X z A x M D E y M D E w X z I 5 M D M y M D I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Z G V 4 c G 9 y d F 8 x d 2 V l a 1 8 w M T A x M j A x M F 8 y O T A z M j A y M C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m R l e H B v c n R f M X d l Z W t f M D E w M T I w M T B f M j k w M z I w M j A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k Z X h w b 3 J 0 X z F 3 Z W V r X z A x M D E y M D E w X z I 5 M D M y M D I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Z k Z X h w b 3 J 0 X z F 3 Z W V r X z A x M D E y M D E w X z I 5 M D M y M D I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z B U M T c 6 M D A 6 M z A u O D U 1 N z k w O F o i I C 8 + P E V u d H J 5 I F R 5 c G U 9 I k Z p b G x D b 2 x 1 b W 5 U e X B l c y I g V m F s d W U 9 I n N C Z 1 l K Q X d V R C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D T E 9 T R V x 1 M D A z Z S Z x d W 9 0 O y w m c X V v d D t c d T A w M 2 N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m R l e H B v c n R f M X d l Z W t f M D E w M T I w M T B f M j k w M z I w M j A g K D M p L 9 C Y 0 L f Q v N C 1 0 L 3 Q t d C 9 0 L 3 R i 9 C 5 I N G C 0 L j Q v y 5 7 X H U w M D N j V E l D S 0 V S X H U w M D N l L D B 9 J n F 1 b 3 Q 7 L C Z x d W 9 0 O 1 N l Y 3 R p b 2 4 x L 2 1 m Z G V 4 c G 9 y d F 8 x d 2 V l a 1 8 w M T A x M j A x M F 8 y O T A z M j A y M C A o M y k v 0 J j Q t 9 C 8 0 L X Q v d C 1 0 L 3 Q v d G L 0 L k g 0 Y L Q u N C / L n t c d T A w M 2 N Q R V J c d T A w M 2 U s M X 0 m c X V v d D s s J n F 1 b 3 Q 7 U 2 V j d G l v b j E v b W Z k Z X h w b 3 J 0 X z F 3 Z W V r X z A x M D E y M D E w X z I 5 M D M y M D I w I C g z K S / Q m N C 3 0 L z Q t d C 9 0 L X Q v d C 9 0 Y v Q u S D R g t C 4 0 L 8 u e 1 x 1 M D A z Y 0 R B V E V c d T A w M 2 U s M n 0 m c X V v d D s s J n F 1 b 3 Q 7 U 2 V j d G l v b j E v b W Z k Z X h w b 3 J 0 X z F 3 Z W V r X z A x M D E y M D E w X z I 5 M D M y M D I w I C g z K S / Q m N C 3 0 L z Q t d C 9 0 L X Q v d C 9 0 Y v Q u S D R g t C 4 0 L 8 u e 1 x 1 M D A z Y 1 R J T U V c d T A w M 2 U s M 3 0 m c X V v d D s s J n F 1 b 3 Q 7 U 2 V j d G l v b j E v b W Z k Z X h w b 3 J 0 X z F 3 Z W V r X z A x M D E y M D E w X z I 5 M D M y M D I w I C g z K S / Q m N C 3 0 L z Q t d C 9 0 L X Q v d C 9 0 Y v Q u S D R g t C 4 0 L 8 u e 1 x 1 M D A z Y 0 N M T 1 N F X H U w M D N l L D R 9 J n F 1 b 3 Q 7 L C Z x d W 9 0 O 1 N l Y 3 R p b 2 4 x L 2 1 m Z G V 4 c G 9 y d F 8 x d 2 V l a 1 8 w M T A x M j A x M F 8 y O T A z M j A y M C A o M y k v 0 J j Q t 9 C 8 0 L X Q v d C 1 0 L 3 Q v d G L 0 L k g 0 Y L Q u N C / L n t c d T A w M 2 N W T 0 x c d T A w M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k Z X h w b 3 J 0 X z F 3 Z W V r X z A x M D E y M D E w X z I 5 M D M y M D I w I C g z K S / Q m N C 3 0 L z Q t d C 9 0 L X Q v d C 9 0 Y v Q u S D R g t C 4 0 L 8 u e 1 x 1 M D A z Y 1 R J Q 0 t F U l x 1 M D A z Z S w w f S Z x d W 9 0 O y w m c X V v d D t T Z W N 0 a W 9 u M S 9 t Z m R l e H B v c n R f M X d l Z W t f M D E w M T I w M T B f M j k w M z I w M j A g K D M p L 9 C Y 0 L f Q v N C 1 0 L 3 Q t d C 9 0 L 3 R i 9 C 5 I N G C 0 L j Q v y 5 7 X H U w M D N j U E V S X H U w M D N l L D F 9 J n F 1 b 3 Q 7 L C Z x d W 9 0 O 1 N l Y 3 R p b 2 4 x L 2 1 m Z G V 4 c G 9 y d F 8 x d 2 V l a 1 8 w M T A x M j A x M F 8 y O T A z M j A y M C A o M y k v 0 J j Q t 9 C 8 0 L X Q v d C 1 0 L 3 Q v d G L 0 L k g 0 Y L Q u N C / L n t c d T A w M 2 N E Q V R F X H U w M D N l L D J 9 J n F 1 b 3 Q 7 L C Z x d W 9 0 O 1 N l Y 3 R p b 2 4 x L 2 1 m Z G V 4 c G 9 y d F 8 x d 2 V l a 1 8 w M T A x M j A x M F 8 y O T A z M j A y M C A o M y k v 0 J j Q t 9 C 8 0 L X Q v d C 1 0 L 3 Q v d G L 0 L k g 0 Y L Q u N C / L n t c d T A w M 2 N U S U 1 F X H U w M D N l L D N 9 J n F 1 b 3 Q 7 L C Z x d W 9 0 O 1 N l Y 3 R p b 2 4 x L 2 1 m Z G V 4 c G 9 y d F 8 x d 2 V l a 1 8 w M T A x M j A x M F 8 y O T A z M j A y M C A o M y k v 0 J j Q t 9 C 8 0 L X Q v d C 1 0 L 3 Q v d G L 0 L k g 0 Y L Q u N C / L n t c d T A w M 2 N D T E 9 T R V x 1 M D A z Z S w 0 f S Z x d W 9 0 O y w m c X V v d D t T Z W N 0 a W 9 u M S 9 t Z m R l e H B v c n R f M X d l Z W t f M D E w M T I w M T B f M j k w M z I w M j A g K D M p L 9 C Y 0 L f Q v N C 1 0 L 3 Q t d C 9 0 L 3 R i 9 C 5 I N G C 0 L j Q v y 5 7 X H U w M D N j V k 9 M X H U w M D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m R l e H B v c n R f M X d l Z W t f M D E w M T I w M T B f M j k w M z I w M j A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k Z X h w b 3 J 0 X z F 3 Z W V r X z A x M D E y M D E w X z I 5 M D M y M D I w J T I w K D M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Z G V 4 c G 9 y d F 8 x d 2 V l a 1 8 w M T A x M j A x M F 8 y O T A z M j A y M C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X L G H y 7 W K E a c C a X 4 v p j O Q w A A A A A C A A A A A A A Q Z g A A A A E A A C A A A A B 3 j N / / h m 0 P E I L K 6 E r O s g 6 F I N D R j E S X b Z Q d l l / o A J o e C g A A A A A O g A A A A A I A A C A A A A D c Z Y G + S Z 5 0 Y M N c h P C 2 5 4 z z r E 7 K r b y r M L D R Y b g u 6 D x 7 e l A A A A C m M q g 2 2 Y v l T 9 R E u D k 6 h Q I j f l K D Z N m s 7 M e b y 0 m c s w G 4 B w p c a p Q 6 y u 3 0 q Q A i u i x q O b J e u e L v 6 G M C A n 0 Y f T U B Y c 1 9 d f r J T L K z / N h K Y 0 l 2 5 J L 2 F 0 A A A A B f W 0 2 w Y z h K 2 z 3 7 l g S Q 2 k B w M Q O R G 4 b r S c 5 C x o H 3 Y y t 1 V I j G b d 0 N w Q i f V a Q U B B X x r z T S z O w k W h g x L j T N K 0 t p q h 8 I < / D a t a M a s h u p > 
</file>

<file path=customXml/itemProps1.xml><?xml version="1.0" encoding="utf-8"?>
<ds:datastoreItem xmlns:ds="http://schemas.openxmlformats.org/officeDocument/2006/customXml" ds:itemID="{27C1E50B-1EB8-4987-A897-75346555A4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Лист4</vt:lpstr>
      <vt:lpstr>Все данные</vt:lpstr>
      <vt:lpstr>Удаление выбросов</vt:lpstr>
      <vt:lpstr>Пирсон</vt:lpstr>
      <vt:lpstr>Колмогоров</vt:lpstr>
      <vt:lpstr>Проверка гипотез</vt:lpstr>
      <vt:lpstr>Сравнительный анализ логдоход.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2015-06-05T18:19:34Z</dcterms:created>
  <dcterms:modified xsi:type="dcterms:W3CDTF">2020-05-24T18:36:01Z</dcterms:modified>
</cp:coreProperties>
</file>