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ED2200-22E5-4CB0-9912-20B315004E64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Регрессия" sheetId="2" r:id="rId1"/>
    <sheet name="Остатки" sheetId="3" r:id="rId2"/>
    <sheet name="Начало" sheetId="1" r:id="rId3"/>
    <sheet name="Рост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4" l="1"/>
  <c r="B37" i="4"/>
  <c r="B36" i="4"/>
  <c r="B35" i="4"/>
  <c r="C34" i="4"/>
  <c r="C30" i="4"/>
  <c r="C31" i="4"/>
  <c r="C32" i="4"/>
  <c r="C33" i="4"/>
  <c r="C29" i="4"/>
  <c r="B34" i="4"/>
  <c r="B30" i="4"/>
  <c r="B31" i="4"/>
  <c r="B32" i="4"/>
  <c r="B33" i="4"/>
  <c r="B29" i="4"/>
  <c r="F69" i="1"/>
  <c r="C29" i="1"/>
  <c r="D29" i="1"/>
  <c r="E29" i="1"/>
  <c r="F29" i="1"/>
  <c r="G29" i="1"/>
  <c r="H29" i="1"/>
  <c r="I29" i="1"/>
  <c r="J29" i="1"/>
  <c r="K29" i="1"/>
  <c r="L29" i="1"/>
  <c r="C28" i="1"/>
  <c r="D28" i="1"/>
  <c r="E28" i="1"/>
  <c r="F28" i="1"/>
  <c r="G28" i="1"/>
  <c r="H28" i="1"/>
  <c r="I28" i="1"/>
  <c r="J28" i="1"/>
  <c r="K28" i="1"/>
  <c r="L28" i="1"/>
  <c r="C27" i="1"/>
  <c r="D27" i="1"/>
  <c r="E27" i="1"/>
  <c r="F27" i="1"/>
  <c r="G27" i="1"/>
  <c r="H27" i="1"/>
  <c r="I27" i="1"/>
  <c r="J27" i="1"/>
  <c r="K27" i="1"/>
  <c r="L27" i="1"/>
  <c r="C26" i="1"/>
  <c r="D26" i="1"/>
  <c r="E26" i="1"/>
  <c r="H26" i="1"/>
  <c r="I26" i="1"/>
  <c r="F65" i="1"/>
  <c r="H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H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E49" i="1"/>
  <c r="B29" i="1"/>
  <c r="E46" i="1"/>
  <c r="B28" i="1"/>
  <c r="B27" i="1"/>
  <c r="E38" i="1" a="1"/>
  <c r="E38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B26" i="1"/>
  <c r="E33" i="1" l="1"/>
  <c r="E36" i="1" s="1"/>
  <c r="E45" i="1"/>
  <c r="E47" i="1" s="1"/>
  <c r="F4" i="1" l="1"/>
  <c r="F12" i="1"/>
  <c r="F20" i="1"/>
  <c r="F17" i="1"/>
  <c r="F18" i="1"/>
  <c r="F5" i="1"/>
  <c r="F13" i="1"/>
  <c r="F21" i="1"/>
  <c r="F9" i="1"/>
  <c r="F11" i="1"/>
  <c r="F6" i="1"/>
  <c r="F14" i="1"/>
  <c r="F22" i="1"/>
  <c r="F25" i="1"/>
  <c r="F10" i="1"/>
  <c r="F19" i="1"/>
  <c r="F7" i="1"/>
  <c r="F15" i="1"/>
  <c r="F23" i="1"/>
  <c r="F2" i="1"/>
  <c r="F3" i="1"/>
  <c r="F8" i="1"/>
  <c r="F16" i="1"/>
  <c r="F24" i="1"/>
  <c r="G11" i="1" l="1"/>
  <c r="J11" i="1"/>
  <c r="K11" i="1"/>
  <c r="L11" i="1" s="1"/>
  <c r="G9" i="1"/>
  <c r="K9" i="1"/>
  <c r="L9" i="1" s="1"/>
  <c r="J9" i="1"/>
  <c r="G19" i="1"/>
  <c r="K19" i="1"/>
  <c r="L19" i="1" s="1"/>
  <c r="J19" i="1"/>
  <c r="G16" i="1"/>
  <c r="J16" i="1"/>
  <c r="K16" i="1"/>
  <c r="L16" i="1" s="1"/>
  <c r="G8" i="1"/>
  <c r="K8" i="1"/>
  <c r="L8" i="1" s="1"/>
  <c r="J8" i="1"/>
  <c r="G25" i="1"/>
  <c r="K25" i="1"/>
  <c r="L25" i="1" s="1"/>
  <c r="J25" i="1"/>
  <c r="G5" i="1"/>
  <c r="K5" i="1"/>
  <c r="L5" i="1" s="1"/>
  <c r="J5" i="1"/>
  <c r="G15" i="1"/>
  <c r="K15" i="1"/>
  <c r="L15" i="1" s="1"/>
  <c r="J15" i="1"/>
  <c r="G12" i="1"/>
  <c r="J12" i="1"/>
  <c r="K12" i="1"/>
  <c r="L12" i="1" s="1"/>
  <c r="G7" i="1"/>
  <c r="K7" i="1"/>
  <c r="L7" i="1" s="1"/>
  <c r="J7" i="1"/>
  <c r="G24" i="1"/>
  <c r="K24" i="1"/>
  <c r="L24" i="1" s="1"/>
  <c r="J24" i="1"/>
  <c r="G21" i="1"/>
  <c r="K21" i="1"/>
  <c r="L21" i="1" s="1"/>
  <c r="J21" i="1"/>
  <c r="G10" i="1"/>
  <c r="K10" i="1"/>
  <c r="L10" i="1" s="1"/>
  <c r="J10" i="1"/>
  <c r="G13" i="1"/>
  <c r="K13" i="1"/>
  <c r="L13" i="1" s="1"/>
  <c r="J13" i="1"/>
  <c r="G3" i="1"/>
  <c r="K3" i="1"/>
  <c r="L3" i="1" s="1"/>
  <c r="J3" i="1"/>
  <c r="G22" i="1"/>
  <c r="K22" i="1"/>
  <c r="L22" i="1" s="1"/>
  <c r="J22" i="1"/>
  <c r="G18" i="1"/>
  <c r="K18" i="1"/>
  <c r="L18" i="1" s="1"/>
  <c r="J18" i="1"/>
  <c r="F26" i="1"/>
  <c r="K2" i="1"/>
  <c r="J2" i="1"/>
  <c r="G14" i="1"/>
  <c r="K14" i="1"/>
  <c r="L14" i="1" s="1"/>
  <c r="J14" i="1"/>
  <c r="G17" i="1"/>
  <c r="K17" i="1"/>
  <c r="L17" i="1" s="1"/>
  <c r="J17" i="1"/>
  <c r="G23" i="1"/>
  <c r="K23" i="1"/>
  <c r="L23" i="1" s="1"/>
  <c r="J23" i="1"/>
  <c r="G6" i="1"/>
  <c r="J6" i="1"/>
  <c r="K6" i="1"/>
  <c r="L6" i="1" s="1"/>
  <c r="G20" i="1"/>
  <c r="K20" i="1"/>
  <c r="L20" i="1" s="1"/>
  <c r="J20" i="1"/>
  <c r="G4" i="1"/>
  <c r="J4" i="1"/>
  <c r="K4" i="1"/>
  <c r="L4" i="1" s="1"/>
  <c r="G2" i="1"/>
  <c r="J26" i="1" l="1"/>
  <c r="K26" i="1"/>
  <c r="L2" i="1"/>
  <c r="L26" i="1" s="1"/>
  <c r="G26" i="1"/>
  <c r="E54" i="1" a="1"/>
  <c r="E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<sst xmlns="http://schemas.openxmlformats.org/spreadsheetml/2006/main" count="105" uniqueCount="62">
  <si>
    <t>y</t>
  </si>
  <si>
    <t>x</t>
  </si>
  <si>
    <t>=</t>
  </si>
  <si>
    <t>среднее</t>
  </si>
  <si>
    <t>yx</t>
  </si>
  <si>
    <t>x^2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</si>
  <si>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</si>
  <si>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</si>
  <si>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</si>
  <si>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</si>
  <si>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</si>
  <si>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</si>
  <si>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</si>
  <si>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</si>
  <si>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</si>
  <si>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</si>
  <si>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</si>
  <si>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</si>
  <si>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</si>
  <si>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</si>
  <si>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</si>
  <si>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</si>
  <si>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</si>
  <si>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</si>
  <si>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</si>
  <si>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</si>
  <si>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</si>
  <si>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</si>
  <si>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</si>
  <si>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</si>
  <si>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</si>
  <si>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линейн</t>
  </si>
  <si>
    <t>дисп</t>
  </si>
  <si>
    <t>несм D</t>
  </si>
  <si>
    <t>Смещ D</t>
  </si>
  <si>
    <t>Коррел</t>
  </si>
  <si>
    <t>CКО ген</t>
  </si>
  <si>
    <t>СКО выб</t>
  </si>
  <si>
    <t>y^</t>
  </si>
  <si>
    <t>y^-my</t>
  </si>
  <si>
    <t>y-my</t>
  </si>
  <si>
    <t>(y-my)^2</t>
  </si>
  <si>
    <t>(y^-my)^2</t>
  </si>
  <si>
    <t>u</t>
  </si>
  <si>
    <t>ВЫВОД ОСТАТКА</t>
  </si>
  <si>
    <t>Наблюдение</t>
  </si>
  <si>
    <t>Предсказанное Y</t>
  </si>
  <si>
    <t>Остатки</t>
  </si>
  <si>
    <t>a</t>
  </si>
  <si>
    <t>v1</t>
  </si>
  <si>
    <t>v2</t>
  </si>
  <si>
    <t>Fтаб</t>
  </si>
  <si>
    <t>|u/y|</t>
  </si>
  <si>
    <t>Рост1</t>
  </si>
  <si>
    <t>Рост2</t>
  </si>
  <si>
    <t>Рост5</t>
  </si>
  <si>
    <t>Рост4</t>
  </si>
  <si>
    <t>Рост3</t>
  </si>
  <si>
    <t>Ср рост</t>
  </si>
  <si>
    <t>Рост25</t>
  </si>
  <si>
    <t>Рост26</t>
  </si>
  <si>
    <t>Никитин Роман ПИ18-2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</si>
</sst>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Начало!$C$2:$C$25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Остатки!$C$25:$C$48</c:f>
              <c:numCache>
                <c:formatCode>General</c:formatCode>
                <c:ptCount val="24"/>
                <c:pt idx="0">
                  <c:v>14.60594938203576</c:v>
                </c:pt>
                <c:pt idx="1">
                  <c:v>56.698762103440117</c:v>
                </c:pt>
                <c:pt idx="2">
                  <c:v>-30.271244981500445</c:v>
                </c:pt>
                <c:pt idx="3">
                  <c:v>8.2228115405810058</c:v>
                </c:pt>
                <c:pt idx="4">
                  <c:v>30.809680784066813</c:v>
                </c:pt>
                <c:pt idx="5">
                  <c:v>-98.633442887506817</c:v>
                </c:pt>
                <c:pt idx="6">
                  <c:v>-42.819068330315645</c:v>
                </c:pt>
                <c:pt idx="7">
                  <c:v>44.273744391088769</c:v>
                </c:pt>
                <c:pt idx="8">
                  <c:v>-19.579676060773068</c:v>
                </c:pt>
                <c:pt idx="9">
                  <c:v>-48.99280681728726</c:v>
                </c:pt>
                <c:pt idx="10">
                  <c:v>-34.920934031331171</c:v>
                </c:pt>
                <c:pt idx="11">
                  <c:v>26.480309769345865</c:v>
                </c:pt>
                <c:pt idx="12">
                  <c:v>14.851560654963407</c:v>
                </c:pt>
                <c:pt idx="13">
                  <c:v>-5.9628139022277651</c:v>
                </c:pt>
                <c:pt idx="14">
                  <c:v>-59.220312130992625</c:v>
                </c:pt>
                <c:pt idx="15">
                  <c:v>-45.262192001889275</c:v>
                </c:pt>
                <c:pt idx="16">
                  <c:v>-8.633442887506817</c:v>
                </c:pt>
                <c:pt idx="17">
                  <c:v>31.252804455640444</c:v>
                </c:pt>
                <c:pt idx="18">
                  <c:v>10.893440525860058</c:v>
                </c:pt>
                <c:pt idx="19">
                  <c:v>11.821567739903969</c:v>
                </c:pt>
                <c:pt idx="20">
                  <c:v>26.594062426198548</c:v>
                </c:pt>
                <c:pt idx="21">
                  <c:v>39.129998819176592</c:v>
                </c:pt>
                <c:pt idx="22">
                  <c:v>43.923433440919496</c:v>
                </c:pt>
                <c:pt idx="23">
                  <c:v>34.737807998110725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BD-4A81-B708-04D11BF8A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473616"/>
        <c:axId val="638474272"/>
      </c:scatterChart>
      <c:valAx>
        <c:axId val="63847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8474272"/>
        <c:crosses val="autoZero"/>
        <c:crossBetween val="midCat"/>
      </c:valAx>
      <c:valAx>
        <c:axId val="638474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8473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График)))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Начало!$B$2:$B$25</c:f>
              <c:numCache>
                <c:formatCode>General</c:formatCode>
                <c:ptCount val="24"/>
                <c:pt idx="0">
                  <c:v>310</c:v>
                </c:pt>
                <c:pt idx="1">
                  <c:v>350</c:v>
                </c:pt>
                <c:pt idx="2">
                  <c:v>330</c:v>
                </c:pt>
                <c:pt idx="3">
                  <c:v>425</c:v>
                </c:pt>
                <c:pt idx="4">
                  <c:v>502</c:v>
                </c:pt>
                <c:pt idx="5">
                  <c:v>360</c:v>
                </c:pt>
                <c:pt idx="6">
                  <c:v>420</c:v>
                </c:pt>
                <c:pt idx="7">
                  <c:v>505</c:v>
                </c:pt>
                <c:pt idx="8">
                  <c:v>280</c:v>
                </c:pt>
                <c:pt idx="9">
                  <c:v>305</c:v>
                </c:pt>
                <c:pt idx="10">
                  <c:v>340</c:v>
                </c:pt>
                <c:pt idx="11">
                  <c:v>460</c:v>
                </c:pt>
                <c:pt idx="12">
                  <c:v>440</c:v>
                </c:pt>
                <c:pt idx="13">
                  <c:v>415</c:v>
                </c:pt>
                <c:pt idx="14">
                  <c:v>345</c:v>
                </c:pt>
                <c:pt idx="15">
                  <c:v>405</c:v>
                </c:pt>
                <c:pt idx="16">
                  <c:v>450</c:v>
                </c:pt>
                <c:pt idx="17">
                  <c:v>515</c:v>
                </c:pt>
                <c:pt idx="18">
                  <c:v>390</c:v>
                </c:pt>
                <c:pt idx="19">
                  <c:v>370</c:v>
                </c:pt>
                <c:pt idx="20">
                  <c:v>435</c:v>
                </c:pt>
                <c:pt idx="21">
                  <c:v>458</c:v>
                </c:pt>
                <c:pt idx="22">
                  <c:v>490</c:v>
                </c:pt>
                <c:pt idx="23">
                  <c:v>485</c:v>
                </c:pt>
              </c:numCache>
            </c:numRef>
          </c:xVal>
          <c:yVal>
            <c:numRef>
              <c:f>Начало!$C$2:$C$25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2-4847-9A9E-E1DD96E45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476888"/>
        <c:axId val="628477216"/>
      </c:scatterChart>
      <c:valAx>
        <c:axId val="62847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477216"/>
        <c:crosses val="autoZero"/>
        <c:crossBetween val="midCat"/>
      </c:valAx>
      <c:valAx>
        <c:axId val="6284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476888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Отображение расходов и доходов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Начало!$C$2:$C$25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Начало!$B$2:$B$25</c:f>
              <c:numCache>
                <c:formatCode>General</c:formatCode>
                <c:ptCount val="24"/>
                <c:pt idx="0">
                  <c:v>310</c:v>
                </c:pt>
                <c:pt idx="1">
                  <c:v>350</c:v>
                </c:pt>
                <c:pt idx="2">
                  <c:v>330</c:v>
                </c:pt>
                <c:pt idx="3">
                  <c:v>425</c:v>
                </c:pt>
                <c:pt idx="4">
                  <c:v>502</c:v>
                </c:pt>
                <c:pt idx="5">
                  <c:v>360</c:v>
                </c:pt>
                <c:pt idx="6">
                  <c:v>420</c:v>
                </c:pt>
                <c:pt idx="7">
                  <c:v>505</c:v>
                </c:pt>
                <c:pt idx="8">
                  <c:v>280</c:v>
                </c:pt>
                <c:pt idx="9">
                  <c:v>305</c:v>
                </c:pt>
                <c:pt idx="10">
                  <c:v>340</c:v>
                </c:pt>
                <c:pt idx="11">
                  <c:v>460</c:v>
                </c:pt>
                <c:pt idx="12">
                  <c:v>440</c:v>
                </c:pt>
                <c:pt idx="13">
                  <c:v>415</c:v>
                </c:pt>
                <c:pt idx="14">
                  <c:v>345</c:v>
                </c:pt>
                <c:pt idx="15">
                  <c:v>405</c:v>
                </c:pt>
                <c:pt idx="16">
                  <c:v>450</c:v>
                </c:pt>
                <c:pt idx="17">
                  <c:v>515</c:v>
                </c:pt>
                <c:pt idx="18">
                  <c:v>390</c:v>
                </c:pt>
                <c:pt idx="19">
                  <c:v>370</c:v>
                </c:pt>
                <c:pt idx="20">
                  <c:v>435</c:v>
                </c:pt>
                <c:pt idx="21">
                  <c:v>458</c:v>
                </c:pt>
                <c:pt idx="22">
                  <c:v>490</c:v>
                </c:pt>
                <c:pt idx="23">
                  <c:v>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0C-4E83-96F3-08D15FB1A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653352"/>
        <c:axId val="632654992"/>
      </c:scatterChart>
      <c:valAx>
        <c:axId val="63265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654992"/>
        <c:crosses val="autoZero"/>
        <c:crossBetween val="midCat"/>
      </c:valAx>
      <c:valAx>
        <c:axId val="63265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653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Еще график)))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Начало!$C$2:$C$25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Начало!$F$2:$F$25</c:f>
              <c:numCache>
                <c:formatCode>General</c:formatCode>
                <c:ptCount val="24"/>
                <c:pt idx="0">
                  <c:v>295.39405061796435</c:v>
                </c:pt>
                <c:pt idx="1">
                  <c:v>293.30123789656</c:v>
                </c:pt>
                <c:pt idx="2">
                  <c:v>360.27124498150044</c:v>
                </c:pt>
                <c:pt idx="3">
                  <c:v>416.77718845941899</c:v>
                </c:pt>
                <c:pt idx="4">
                  <c:v>471.19031921593313</c:v>
                </c:pt>
                <c:pt idx="5">
                  <c:v>458.63344288750676</c:v>
                </c:pt>
                <c:pt idx="6">
                  <c:v>462.81906833031553</c:v>
                </c:pt>
                <c:pt idx="7">
                  <c:v>460.72625560891117</c:v>
                </c:pt>
                <c:pt idx="8">
                  <c:v>299.57967606077318</c:v>
                </c:pt>
                <c:pt idx="9">
                  <c:v>353.99280681728726</c:v>
                </c:pt>
                <c:pt idx="10">
                  <c:v>374.92093403133117</c:v>
                </c:pt>
                <c:pt idx="11">
                  <c:v>433.51969023065408</c:v>
                </c:pt>
                <c:pt idx="12">
                  <c:v>425.14843934503654</c:v>
                </c:pt>
                <c:pt idx="13">
                  <c:v>420.96281390222777</c:v>
                </c:pt>
                <c:pt idx="14">
                  <c:v>404.22031213099262</c:v>
                </c:pt>
                <c:pt idx="15">
                  <c:v>450.26219200188922</c:v>
                </c:pt>
                <c:pt idx="16">
                  <c:v>458.63344288750676</c:v>
                </c:pt>
                <c:pt idx="17">
                  <c:v>483.74719554435944</c:v>
                </c:pt>
                <c:pt idx="18">
                  <c:v>379.10655947414</c:v>
                </c:pt>
                <c:pt idx="19">
                  <c:v>358.17843226009609</c:v>
                </c:pt>
                <c:pt idx="20">
                  <c:v>408.40593757380145</c:v>
                </c:pt>
                <c:pt idx="21">
                  <c:v>418.87000118082335</c:v>
                </c:pt>
                <c:pt idx="22">
                  <c:v>446.07656655908045</c:v>
                </c:pt>
                <c:pt idx="23">
                  <c:v>450.26219200188922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62-4032-B2C3-E9053663A52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Начало!$C$2:$C$25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Начало!$B$2:$B$25</c:f>
              <c:numCache>
                <c:formatCode>General</c:formatCode>
                <c:ptCount val="24"/>
                <c:pt idx="0">
                  <c:v>310</c:v>
                </c:pt>
                <c:pt idx="1">
                  <c:v>350</c:v>
                </c:pt>
                <c:pt idx="2">
                  <c:v>330</c:v>
                </c:pt>
                <c:pt idx="3">
                  <c:v>425</c:v>
                </c:pt>
                <c:pt idx="4">
                  <c:v>502</c:v>
                </c:pt>
                <c:pt idx="5">
                  <c:v>360</c:v>
                </c:pt>
                <c:pt idx="6">
                  <c:v>420</c:v>
                </c:pt>
                <c:pt idx="7">
                  <c:v>505</c:v>
                </c:pt>
                <c:pt idx="8">
                  <c:v>280</c:v>
                </c:pt>
                <c:pt idx="9">
                  <c:v>305</c:v>
                </c:pt>
                <c:pt idx="10">
                  <c:v>340</c:v>
                </c:pt>
                <c:pt idx="11">
                  <c:v>460</c:v>
                </c:pt>
                <c:pt idx="12">
                  <c:v>440</c:v>
                </c:pt>
                <c:pt idx="13">
                  <c:v>415</c:v>
                </c:pt>
                <c:pt idx="14">
                  <c:v>345</c:v>
                </c:pt>
                <c:pt idx="15">
                  <c:v>405</c:v>
                </c:pt>
                <c:pt idx="16">
                  <c:v>450</c:v>
                </c:pt>
                <c:pt idx="17">
                  <c:v>515</c:v>
                </c:pt>
                <c:pt idx="18">
                  <c:v>390</c:v>
                </c:pt>
                <c:pt idx="19">
                  <c:v>370</c:v>
                </c:pt>
                <c:pt idx="20">
                  <c:v>435</c:v>
                </c:pt>
                <c:pt idx="21">
                  <c:v>458</c:v>
                </c:pt>
                <c:pt idx="22">
                  <c:v>490</c:v>
                </c:pt>
                <c:pt idx="23">
                  <c:v>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62-4032-B2C3-E9053663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151224"/>
        <c:axId val="625150896"/>
      </c:scatterChart>
      <c:valAx>
        <c:axId val="62515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5150896"/>
        <c:crosses val="autoZero"/>
        <c:crossBetween val="midCat"/>
      </c:valAx>
      <c:valAx>
        <c:axId val="6251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5151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остатков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Начало!$K$2:$K$25</c:f>
              <c:numCache>
                <c:formatCode>General</c:formatCode>
                <c:ptCount val="24"/>
                <c:pt idx="0">
                  <c:v>14.605949382035647</c:v>
                </c:pt>
                <c:pt idx="1">
                  <c:v>56.698762103440004</c:v>
                </c:pt>
                <c:pt idx="2">
                  <c:v>-30.271244981500445</c:v>
                </c:pt>
                <c:pt idx="3">
                  <c:v>8.2228115405810058</c:v>
                </c:pt>
                <c:pt idx="4">
                  <c:v>30.80968078406687</c:v>
                </c:pt>
                <c:pt idx="5">
                  <c:v>-98.63344288750676</c:v>
                </c:pt>
                <c:pt idx="6">
                  <c:v>-42.819068330315531</c:v>
                </c:pt>
                <c:pt idx="7">
                  <c:v>44.273744391088826</c:v>
                </c:pt>
                <c:pt idx="8">
                  <c:v>-19.579676060773181</c:v>
                </c:pt>
                <c:pt idx="9">
                  <c:v>-48.99280681728726</c:v>
                </c:pt>
                <c:pt idx="10">
                  <c:v>-34.920934031331171</c:v>
                </c:pt>
                <c:pt idx="11">
                  <c:v>26.480309769345922</c:v>
                </c:pt>
                <c:pt idx="12">
                  <c:v>14.851560654963464</c:v>
                </c:pt>
                <c:pt idx="13">
                  <c:v>-5.9628139022277651</c:v>
                </c:pt>
                <c:pt idx="14">
                  <c:v>-59.220312130992625</c:v>
                </c:pt>
                <c:pt idx="15">
                  <c:v>-45.262192001889218</c:v>
                </c:pt>
                <c:pt idx="16">
                  <c:v>-8.6334428875067601</c:v>
                </c:pt>
                <c:pt idx="17">
                  <c:v>31.252804455640558</c:v>
                </c:pt>
                <c:pt idx="18">
                  <c:v>10.893440525860001</c:v>
                </c:pt>
                <c:pt idx="19">
                  <c:v>11.821567739903912</c:v>
                </c:pt>
                <c:pt idx="20">
                  <c:v>26.594062426198548</c:v>
                </c:pt>
                <c:pt idx="21">
                  <c:v>39.129998819176649</c:v>
                </c:pt>
                <c:pt idx="22">
                  <c:v>43.923433440919553</c:v>
                </c:pt>
                <c:pt idx="23">
                  <c:v>34.737807998110782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F-4CD5-8620-ABF56D5CC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149352"/>
        <c:axId val="627149680"/>
      </c:barChart>
      <c:catAx>
        <c:axId val="62714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149680"/>
        <c:crosses val="autoZero"/>
        <c:auto val="1"/>
        <c:lblAlgn val="ctr"/>
        <c:lblOffset val="100"/>
        <c:noMultiLvlLbl val="0"/>
      </c:catAx>
      <c:valAx>
        <c:axId val="6271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14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16</xdr:row>
      <xdr:rowOff>68580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83820</xdr:colOff>
          <xdr:row>29</xdr:row>
          <xdr:rowOff>15240</xdr:rowOff>
        </xdr:from>
        <xdr:to>
          <xdr:col>3</xdr:col>
          <xdr:colOff>289560</xdr:colOff>
          <xdr:row>30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31</xdr:row>
          <xdr:rowOff>0</xdr:rowOff>
        </xdr:from>
        <xdr:to>
          <xdr:col>2</xdr:col>
          <xdr:colOff>403860</xdr:colOff>
          <xdr:row>33</xdr:row>
          <xdr:rowOff>144780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342900</xdr:colOff>
          <xdr:row>36</xdr:row>
          <xdr:rowOff>83820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464820</xdr:colOff>
          <xdr:row>46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47</xdr:row>
          <xdr:rowOff>60960</xdr:rowOff>
        </xdr:from>
        <xdr:to>
          <xdr:col>2</xdr:col>
          <xdr:colOff>99060</xdr:colOff>
          <xdr:row>49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51</xdr:row>
          <xdr:rowOff>0</xdr:rowOff>
        </xdr:from>
        <xdr:to>
          <xdr:col>3</xdr:col>
          <xdr:colOff>38100</xdr:colOff>
          <xdr:row>55</xdr:row>
          <xdr:rowOff>121920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411480</xdr:colOff>
      <xdr:row>2</xdr:row>
      <xdr:rowOff>19050</xdr:rowOff>
    </xdr:from>
    <xdr:to>
      <xdr:col>20</xdr:col>
      <xdr:colOff>106680</xdr:colOff>
      <xdr:row>16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403860</xdr:colOff>
      <xdr:row>17</xdr:row>
      <xdr:rowOff>41910</xdr:rowOff>
    </xdr:from>
    <xdr:to>
      <xdr:col>20</xdr:col>
      <xdr:colOff>99060</xdr:colOff>
      <xdr:row>31</xdr:row>
      <xdr:rowOff>163830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396240</xdr:colOff>
      <xdr:row>33</xdr:row>
      <xdr:rowOff>64770</xdr:rowOff>
    </xdr:from>
    <xdr:to>
      <xdr:col>20</xdr:col>
      <xdr:colOff>91440</xdr:colOff>
      <xdr:row>48</xdr:row>
      <xdr:rowOff>64770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411480</xdr:colOff>
      <xdr:row>49</xdr:row>
      <xdr:rowOff>57150</xdr:rowOff>
    </xdr:from>
    <xdr:to>
      <xdr:col>20</xdr:col>
      <xdr:colOff>106680</xdr:colOff>
      <xdr:row>64</xdr:row>
      <xdr:rowOff>57150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57</xdr:row>
          <xdr:rowOff>0</xdr:rowOff>
        </xdr:from>
        <xdr:to>
          <xdr:col>6</xdr:col>
          <xdr:colOff>388620</xdr:colOff>
          <xdr:row>59</xdr:row>
          <xdr:rowOff>121920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67</xdr:row>
          <xdr:rowOff>0</xdr:rowOff>
        </xdr:from>
        <xdr:to>
          <xdr:col>3</xdr:col>
          <xdr:colOff>586740</xdr:colOff>
          <xdr:row>70</xdr:row>
          <xdr:rowOff>22860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1" Type="http://schemas.openxmlformats.org/officeDocument/2006/relationships/drawing" Target="../drawings/drawing2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7E3A-3A5B-43A7-8ECC-640E03A535C5}">
  <dimension ref="A1:I21"/>
  <sheetViews>
    <sheetView workbookViewId="0">
      <selection activeCell="B4" sqref="B4:B8"/>
    </sheetView>
  </sheetViews>
  <sheetFormatPr defaultRowHeight="14.4" x14ac:dyDescent="0.3"/>
  <sheetData>
    <row r="1" spans="1:9" x14ac:dyDescent="0.3">
      <c r="A1" t="s">
        <v>6</v>
      </c>
      <c r="D1" t="s">
        <v>61</v>
      </c>
    </row>
    <row r="2" spans="1:9" ht="15" thickBot="1" x14ac:dyDescent="0.35"/>
    <row r="3" spans="1:9" x14ac:dyDescent="0.3">
      <c r="A3" s="6" t="s">
        <v>7</v>
      </c>
      <c r="B3" s="6"/>
    </row>
    <row r="4" spans="1:9" x14ac:dyDescent="0.3">
      <c r="A4" s="3" t="s">
        <v>8</v>
      </c>
      <c r="B4" s="3">
        <v>0.82021968207961782</v>
      </c>
    </row>
    <row r="5" spans="1:9" x14ac:dyDescent="0.3">
      <c r="A5" s="3" t="s">
        <v>9</v>
      </c>
      <c r="B5" s="3">
        <v>0.67276032687078924</v>
      </c>
    </row>
    <row r="6" spans="1:9" x14ac:dyDescent="0.3">
      <c r="A6" s="3" t="s">
        <v>10</v>
      </c>
      <c r="B6" s="3">
        <v>0.6578857962740069</v>
      </c>
    </row>
    <row r="7" spans="1:9" x14ac:dyDescent="0.3">
      <c r="A7" s="3" t="s">
        <v>11</v>
      </c>
      <c r="B7" s="3">
        <v>40.49900301912735</v>
      </c>
    </row>
    <row r="8" spans="1:9" ht="15" thickBot="1" x14ac:dyDescent="0.35">
      <c r="A8" s="4" t="s">
        <v>12</v>
      </c>
      <c r="B8" s="4">
        <v>24</v>
      </c>
    </row>
    <row r="10" spans="1:9" ht="15" thickBot="1" x14ac:dyDescent="0.35">
      <c r="A10" t="s">
        <v>13</v>
      </c>
    </row>
    <row r="11" spans="1:9" x14ac:dyDescent="0.3">
      <c r="A11" s="5"/>
      <c r="B11" s="5" t="s">
        <v>18</v>
      </c>
      <c r="C11" s="5" t="s">
        <v>19</v>
      </c>
      <c r="D11" s="5" t="s">
        <v>20</v>
      </c>
      <c r="E11" s="5" t="s">
        <v>21</v>
      </c>
      <c r="F11" s="5" t="s">
        <v>22</v>
      </c>
    </row>
    <row r="12" spans="1:9" x14ac:dyDescent="0.3">
      <c r="A12" s="3" t="s">
        <v>14</v>
      </c>
      <c r="B12" s="3">
        <v>1</v>
      </c>
      <c r="C12" s="3">
        <v>74183.234931381026</v>
      </c>
      <c r="D12" s="3">
        <v>74183.234931381026</v>
      </c>
      <c r="E12" s="3">
        <v>45.229012269894568</v>
      </c>
      <c r="F12" s="3">
        <v>9.2675025649259798E-7</v>
      </c>
    </row>
    <row r="13" spans="1:9" x14ac:dyDescent="0.3">
      <c r="A13" s="3" t="s">
        <v>15</v>
      </c>
      <c r="B13" s="3">
        <v>22</v>
      </c>
      <c r="C13" s="3">
        <v>36083.723401952302</v>
      </c>
      <c r="D13" s="3">
        <v>1640.1692455432865</v>
      </c>
      <c r="E13" s="3"/>
      <c r="F13" s="3"/>
    </row>
    <row r="14" spans="1:9" ht="15" thickBot="1" x14ac:dyDescent="0.35">
      <c r="A14" s="4" t="s">
        <v>16</v>
      </c>
      <c r="B14" s="4">
        <v>23</v>
      </c>
      <c r="C14" s="4">
        <v>110266.95833333333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23</v>
      </c>
      <c r="C16" s="5" t="s">
        <v>11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</row>
    <row r="17" spans="1:9" x14ac:dyDescent="0.3">
      <c r="A17" s="3" t="s">
        <v>17</v>
      </c>
      <c r="B17" s="3">
        <v>132.15465834842172</v>
      </c>
      <c r="C17" s="3">
        <v>41.798639681436427</v>
      </c>
      <c r="D17" s="3">
        <v>3.1616975900561215</v>
      </c>
      <c r="E17" s="3">
        <v>4.5217043615146425E-3</v>
      </c>
      <c r="F17" s="3">
        <v>45.469585238066202</v>
      </c>
      <c r="G17" s="3">
        <v>218.83973145877724</v>
      </c>
      <c r="H17" s="3">
        <v>45.469585238066202</v>
      </c>
      <c r="I17" s="3">
        <v>218.83973145877724</v>
      </c>
    </row>
    <row r="18" spans="1:9" ht="15" thickBot="1" x14ac:dyDescent="0.35">
      <c r="A18" s="4" t="s">
        <v>30</v>
      </c>
      <c r="B18" s="4">
        <v>0.41856254428087836</v>
      </c>
      <c r="C18" s="4">
        <v>6.2237452876268543E-2</v>
      </c>
      <c r="D18" s="4">
        <v>6.725251836912471</v>
      </c>
      <c r="E18" s="4">
        <v>9.2675025649259798E-7</v>
      </c>
      <c r="F18" s="4">
        <v>0.28948996694583906</v>
      </c>
      <c r="G18" s="4">
        <v>0.54763512161591765</v>
      </c>
      <c r="H18" s="4">
        <v>0.28948996694583906</v>
      </c>
      <c r="I18" s="4">
        <v>0.54763512161591765</v>
      </c>
    </row>
    <row r="21" spans="1:9" x14ac:dyDescent="0.3">
      <c r="A2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A6F-D171-44D0-A286-FCE5A7B47D37}">
  <dimension ref="A1:K48"/>
  <sheetViews>
    <sheetView topLeftCell="A12" workbookViewId="0">
      <selection activeCell="D1" sqref="D1"/>
    </sheetView>
  </sheetViews>
  <sheetFormatPr defaultRowHeight="14.4" x14ac:dyDescent="0.3"/>
  <sheetData>
    <row r="1" spans="1:9" x14ac:dyDescent="0.3">
      <c r="A1" t="s">
        <v>6</v>
      </c>
      <c r="D1" t="s">
        <v>61</v>
      </c>
    </row>
    <row r="2" spans="1:9" ht="15" thickBot="1" x14ac:dyDescent="0.35"/>
    <row r="3" spans="1:9" x14ac:dyDescent="0.3">
      <c r="A3" s="6" t="s">
        <v>7</v>
      </c>
      <c r="B3" s="6"/>
    </row>
    <row r="4" spans="1:9" x14ac:dyDescent="0.3">
      <c r="A4" s="3" t="s">
        <v>8</v>
      </c>
      <c r="B4" s="3">
        <v>0.82021968207961782</v>
      </c>
    </row>
    <row r="5" spans="1:9" x14ac:dyDescent="0.3">
      <c r="A5" s="3" t="s">
        <v>9</v>
      </c>
      <c r="B5" s="3">
        <v>0.67276032687078924</v>
      </c>
    </row>
    <row r="6" spans="1:9" x14ac:dyDescent="0.3">
      <c r="A6" s="3" t="s">
        <v>10</v>
      </c>
      <c r="B6" s="3">
        <v>0.6578857962740069</v>
      </c>
    </row>
    <row r="7" spans="1:9" x14ac:dyDescent="0.3">
      <c r="A7" s="3" t="s">
        <v>11</v>
      </c>
      <c r="B7" s="3">
        <v>40.49900301912735</v>
      </c>
    </row>
    <row r="8" spans="1:9" ht="15" thickBot="1" x14ac:dyDescent="0.35">
      <c r="A8" s="4" t="s">
        <v>12</v>
      </c>
      <c r="B8" s="4">
        <v>24</v>
      </c>
    </row>
    <row r="10" spans="1:9" ht="15" thickBot="1" x14ac:dyDescent="0.35">
      <c r="A10" t="s">
        <v>13</v>
      </c>
    </row>
    <row r="11" spans="1:9" x14ac:dyDescent="0.3">
      <c r="A11" s="5"/>
      <c r="B11" s="5" t="s">
        <v>18</v>
      </c>
      <c r="C11" s="5" t="s">
        <v>19</v>
      </c>
      <c r="D11" s="5" t="s">
        <v>20</v>
      </c>
      <c r="E11" s="5" t="s">
        <v>21</v>
      </c>
      <c r="F11" s="5" t="s">
        <v>22</v>
      </c>
    </row>
    <row r="12" spans="1:9" x14ac:dyDescent="0.3">
      <c r="A12" s="3" t="s">
        <v>14</v>
      </c>
      <c r="B12" s="3">
        <v>1</v>
      </c>
      <c r="C12" s="3">
        <v>74183.234931381026</v>
      </c>
      <c r="D12" s="3">
        <v>74183.234931381026</v>
      </c>
      <c r="E12" s="3">
        <v>45.229012269894568</v>
      </c>
      <c r="F12" s="3">
        <v>9.2675025649259798E-7</v>
      </c>
    </row>
    <row r="13" spans="1:9" x14ac:dyDescent="0.3">
      <c r="A13" s="3" t="s">
        <v>15</v>
      </c>
      <c r="B13" s="3">
        <v>22</v>
      </c>
      <c r="C13" s="3">
        <v>36083.723401952302</v>
      </c>
      <c r="D13" s="3">
        <v>1640.1692455432865</v>
      </c>
      <c r="E13" s="3"/>
      <c r="F13" s="3"/>
    </row>
    <row r="14" spans="1:9" ht="15" thickBot="1" x14ac:dyDescent="0.35">
      <c r="A14" s="4" t="s">
        <v>16</v>
      </c>
      <c r="B14" s="4">
        <v>23</v>
      </c>
      <c r="C14" s="4">
        <v>110266.95833333333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23</v>
      </c>
      <c r="C16" s="5" t="s">
        <v>11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</row>
    <row r="17" spans="1:11" x14ac:dyDescent="0.3">
      <c r="A17" s="3" t="s">
        <v>17</v>
      </c>
      <c r="B17" s="3">
        <v>132.15465834842172</v>
      </c>
      <c r="C17" s="3">
        <v>41.798639681436427</v>
      </c>
      <c r="D17" s="3">
        <v>3.1616975900561215</v>
      </c>
      <c r="E17" s="3">
        <v>4.5217043615146425E-3</v>
      </c>
      <c r="F17" s="3">
        <v>45.469585238066202</v>
      </c>
      <c r="G17" s="3">
        <v>218.83973145877724</v>
      </c>
      <c r="H17" s="3">
        <v>45.469585238066202</v>
      </c>
      <c r="I17" s="3">
        <v>218.83973145877724</v>
      </c>
    </row>
    <row r="18" spans="1:11" ht="15" thickBot="1" x14ac:dyDescent="0.35">
      <c r="A18" s="4" t="s">
        <v>30</v>
      </c>
      <c r="B18" s="4">
        <v>0.41856254428087836</v>
      </c>
      <c r="C18" s="4">
        <v>6.2237452876268543E-2</v>
      </c>
      <c r="D18" s="4">
        <v>6.725251836912471</v>
      </c>
      <c r="E18" s="4">
        <v>9.2675025649259798E-7</v>
      </c>
      <c r="F18" s="4">
        <v>0.28948996694583906</v>
      </c>
      <c r="G18" s="4">
        <v>0.54763512161591765</v>
      </c>
      <c r="H18" s="4">
        <v>0.28948996694583906</v>
      </c>
      <c r="I18" s="4">
        <v>0.54763512161591765</v>
      </c>
    </row>
    <row r="19" spans="1:11" x14ac:dyDescent="0.3">
      <c r="K19" t="s">
        <v>61</v>
      </c>
    </row>
    <row r="22" spans="1:11" x14ac:dyDescent="0.3">
      <c r="A22" t="s">
        <v>44</v>
      </c>
    </row>
    <row r="23" spans="1:11" ht="15" thickBot="1" x14ac:dyDescent="0.35"/>
    <row r="24" spans="1:11" x14ac:dyDescent="0.3">
      <c r="A24" s="5" t="s">
        <v>45</v>
      </c>
      <c r="B24" s="5" t="s">
        <v>46</v>
      </c>
      <c r="C24" s="5" t="s">
        <v>47</v>
      </c>
    </row>
    <row r="25" spans="1:11" x14ac:dyDescent="0.3">
      <c r="A25" s="3">
        <v>1</v>
      </c>
      <c r="B25" s="3">
        <v>295.39405061796424</v>
      </c>
      <c r="C25" s="3">
        <v>14.60594938203576</v>
      </c>
    </row>
    <row r="26" spans="1:11" x14ac:dyDescent="0.3">
      <c r="A26" s="3">
        <v>2</v>
      </c>
      <c r="B26" s="3">
        <v>293.30123789655988</v>
      </c>
      <c r="C26" s="3">
        <v>56.698762103440117</v>
      </c>
    </row>
    <row r="27" spans="1:11" x14ac:dyDescent="0.3">
      <c r="A27" s="3">
        <v>3</v>
      </c>
      <c r="B27" s="3">
        <v>360.27124498150044</v>
      </c>
      <c r="C27" s="3">
        <v>-30.271244981500445</v>
      </c>
    </row>
    <row r="28" spans="1:11" x14ac:dyDescent="0.3">
      <c r="A28" s="3">
        <v>4</v>
      </c>
      <c r="B28" s="3">
        <v>416.77718845941899</v>
      </c>
      <c r="C28" s="3">
        <v>8.2228115405810058</v>
      </c>
    </row>
    <row r="29" spans="1:11" x14ac:dyDescent="0.3">
      <c r="A29" s="3">
        <v>5</v>
      </c>
      <c r="B29" s="3">
        <v>471.19031921593319</v>
      </c>
      <c r="C29" s="3">
        <v>30.809680784066813</v>
      </c>
    </row>
    <row r="30" spans="1:11" x14ac:dyDescent="0.3">
      <c r="A30" s="3">
        <v>6</v>
      </c>
      <c r="B30" s="3">
        <v>458.63344288750682</v>
      </c>
      <c r="C30" s="3">
        <v>-98.633442887506817</v>
      </c>
    </row>
    <row r="31" spans="1:11" x14ac:dyDescent="0.3">
      <c r="A31" s="3">
        <v>7</v>
      </c>
      <c r="B31" s="3">
        <v>462.81906833031564</v>
      </c>
      <c r="C31" s="3">
        <v>-42.819068330315645</v>
      </c>
    </row>
    <row r="32" spans="1:11" x14ac:dyDescent="0.3">
      <c r="A32" s="3">
        <v>8</v>
      </c>
      <c r="B32" s="3">
        <v>460.72625560891123</v>
      </c>
      <c r="C32" s="3">
        <v>44.273744391088769</v>
      </c>
    </row>
    <row r="33" spans="1:3" x14ac:dyDescent="0.3">
      <c r="A33" s="3">
        <v>9</v>
      </c>
      <c r="B33" s="3">
        <v>299.57967606077307</v>
      </c>
      <c r="C33" s="3">
        <v>-19.579676060773068</v>
      </c>
    </row>
    <row r="34" spans="1:3" x14ac:dyDescent="0.3">
      <c r="A34" s="3">
        <v>10</v>
      </c>
      <c r="B34" s="3">
        <v>353.99280681728726</v>
      </c>
      <c r="C34" s="3">
        <v>-48.99280681728726</v>
      </c>
    </row>
    <row r="35" spans="1:3" x14ac:dyDescent="0.3">
      <c r="A35" s="3">
        <v>11</v>
      </c>
      <c r="B35" s="3">
        <v>374.92093403133117</v>
      </c>
      <c r="C35" s="3">
        <v>-34.920934031331171</v>
      </c>
    </row>
    <row r="36" spans="1:3" x14ac:dyDescent="0.3">
      <c r="A36" s="3">
        <v>12</v>
      </c>
      <c r="B36" s="3">
        <v>433.51969023065413</v>
      </c>
      <c r="C36" s="3">
        <v>26.480309769345865</v>
      </c>
    </row>
    <row r="37" spans="1:3" x14ac:dyDescent="0.3">
      <c r="A37" s="3">
        <v>13</v>
      </c>
      <c r="B37" s="3">
        <v>425.14843934503659</v>
      </c>
      <c r="C37" s="3">
        <v>14.851560654963407</v>
      </c>
    </row>
    <row r="38" spans="1:3" x14ac:dyDescent="0.3">
      <c r="A38" s="3">
        <v>14</v>
      </c>
      <c r="B38" s="3">
        <v>420.96281390222777</v>
      </c>
      <c r="C38" s="3">
        <v>-5.9628139022277651</v>
      </c>
    </row>
    <row r="39" spans="1:3" x14ac:dyDescent="0.3">
      <c r="A39" s="3">
        <v>15</v>
      </c>
      <c r="B39" s="3">
        <v>404.22031213099262</v>
      </c>
      <c r="C39" s="3">
        <v>-59.220312130992625</v>
      </c>
    </row>
    <row r="40" spans="1:3" x14ac:dyDescent="0.3">
      <c r="A40" s="3">
        <v>16</v>
      </c>
      <c r="B40" s="3">
        <v>450.26219200188928</v>
      </c>
      <c r="C40" s="3">
        <v>-45.262192001889275</v>
      </c>
    </row>
    <row r="41" spans="1:3" x14ac:dyDescent="0.3">
      <c r="A41" s="3">
        <v>17</v>
      </c>
      <c r="B41" s="3">
        <v>458.63344288750682</v>
      </c>
      <c r="C41" s="3">
        <v>-8.633442887506817</v>
      </c>
    </row>
    <row r="42" spans="1:3" x14ac:dyDescent="0.3">
      <c r="A42" s="3">
        <v>18</v>
      </c>
      <c r="B42" s="3">
        <v>483.74719554435956</v>
      </c>
      <c r="C42" s="3">
        <v>31.252804455640444</v>
      </c>
    </row>
    <row r="43" spans="1:3" x14ac:dyDescent="0.3">
      <c r="A43" s="3">
        <v>19</v>
      </c>
      <c r="B43" s="3">
        <v>379.10655947413994</v>
      </c>
      <c r="C43" s="3">
        <v>10.893440525860058</v>
      </c>
    </row>
    <row r="44" spans="1:3" x14ac:dyDescent="0.3">
      <c r="A44" s="3">
        <v>20</v>
      </c>
      <c r="B44" s="3">
        <v>358.17843226009603</v>
      </c>
      <c r="C44" s="3">
        <v>11.821567739903969</v>
      </c>
    </row>
    <row r="45" spans="1:3" x14ac:dyDescent="0.3">
      <c r="A45" s="3">
        <v>21</v>
      </c>
      <c r="B45" s="3">
        <v>408.40593757380145</v>
      </c>
      <c r="C45" s="3">
        <v>26.594062426198548</v>
      </c>
    </row>
    <row r="46" spans="1:3" x14ac:dyDescent="0.3">
      <c r="A46" s="3">
        <v>22</v>
      </c>
      <c r="B46" s="3">
        <v>418.87000118082341</v>
      </c>
      <c r="C46" s="3">
        <v>39.129998819176592</v>
      </c>
    </row>
    <row r="47" spans="1:3" x14ac:dyDescent="0.3">
      <c r="A47" s="3">
        <v>23</v>
      </c>
      <c r="B47" s="3">
        <v>446.0765665590805</v>
      </c>
      <c r="C47" s="3">
        <v>43.923433440919496</v>
      </c>
    </row>
    <row r="48" spans="1:3" ht="15" thickBot="1" x14ac:dyDescent="0.35">
      <c r="A48" s="4">
        <v>24</v>
      </c>
      <c r="B48" s="4">
        <v>450.26219200188928</v>
      </c>
      <c r="C48" s="4">
        <v>34.737807998110725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F2" sqref="F2"/>
    </sheetView>
  </sheetViews>
  <sheetFormatPr defaultRowHeight="14.4" x14ac:dyDescent="0.3"/>
  <cols>
    <col min="9" max="9" width="9.6640625" bestFit="1" customWidth="1"/>
    <col min="10" max="10" width="11.6640625" bestFit="1" customWidth="1"/>
  </cols>
  <sheetData>
    <row r="1" spans="2:14" x14ac:dyDescent="0.3">
      <c r="B1" t="s">
        <v>0</v>
      </c>
      <c r="C1" t="s">
        <v>1</v>
      </c>
      <c r="D1" t="s">
        <v>4</v>
      </c>
      <c r="E1" t="s">
        <v>5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52</v>
      </c>
    </row>
    <row r="2" spans="2:14" ht="15" thickBot="1" x14ac:dyDescent="0.35">
      <c r="B2" s="1">
        <v>310</v>
      </c>
      <c r="C2" s="1">
        <v>390</v>
      </c>
      <c r="D2">
        <f>B2*C2</f>
        <v>120900</v>
      </c>
      <c r="E2">
        <f>C2*C2</f>
        <v>152100</v>
      </c>
      <c r="F2">
        <f>E$36+E$33*C2</f>
        <v>295.39405061796435</v>
      </c>
      <c r="G2">
        <f>F2-B26</f>
        <v>-112.31428271536896</v>
      </c>
      <c r="H2">
        <f>B2-B$26</f>
        <v>-97.708333333333314</v>
      </c>
      <c r="I2">
        <f>(B2-B$26)^2</f>
        <v>9546.9184027777737</v>
      </c>
      <c r="J2">
        <f>(F2-B$26)^2</f>
        <v>12614.498101867826</v>
      </c>
      <c r="K2">
        <f>B2-F2</f>
        <v>14.605949382035647</v>
      </c>
      <c r="L2">
        <f>ABS(K2/B2)</f>
        <v>4.7115965748502082E-2</v>
      </c>
      <c r="N2" t="s">
        <v>61</v>
      </c>
    </row>
    <row r="3" spans="2:14" ht="15" thickBot="1" x14ac:dyDescent="0.35">
      <c r="B3" s="1">
        <v>350</v>
      </c>
      <c r="C3" s="1">
        <v>385</v>
      </c>
      <c r="D3">
        <f t="shared" ref="D3:D25" si="0">B3*C3</f>
        <v>134750</v>
      </c>
      <c r="E3">
        <f t="shared" ref="E3:E25" si="1">C3*C3</f>
        <v>148225</v>
      </c>
      <c r="F3">
        <f t="shared" ref="F3:F25" si="2">E$36+E$33*C3</f>
        <v>293.30123789656</v>
      </c>
      <c r="G3">
        <f t="shared" ref="G3:G25" si="3">F3-B27</f>
        <v>-4500.9143418135918</v>
      </c>
      <c r="H3">
        <f t="shared" ref="H3:H24" si="4">B3-B$26</f>
        <v>-57.708333333333314</v>
      </c>
      <c r="I3">
        <f t="shared" ref="I3:I25" si="5">(B3-B$26)^2</f>
        <v>3330.251736111109</v>
      </c>
      <c r="J3">
        <f t="shared" ref="J3:J25" si="6">(F3-B$26)^2</f>
        <v>13088.983486278958</v>
      </c>
      <c r="K3">
        <f t="shared" ref="K3:K25" si="7">B3-F3</f>
        <v>56.698762103440004</v>
      </c>
      <c r="L3">
        <f t="shared" ref="L3:L25" si="8">ABS(K3/B3)</f>
        <v>0.16199646315268573</v>
      </c>
    </row>
    <row r="4" spans="2:14" ht="15" thickBot="1" x14ac:dyDescent="0.35">
      <c r="B4" s="1">
        <v>330</v>
      </c>
      <c r="C4" s="1">
        <v>545</v>
      </c>
      <c r="D4">
        <f t="shared" si="0"/>
        <v>179850</v>
      </c>
      <c r="E4">
        <f t="shared" si="1"/>
        <v>297025</v>
      </c>
      <c r="F4">
        <f t="shared" si="2"/>
        <v>360.27124498150044</v>
      </c>
      <c r="G4">
        <f t="shared" si="3"/>
        <v>291.03097072070517</v>
      </c>
      <c r="H4">
        <f t="shared" si="4"/>
        <v>-77.708333333333314</v>
      </c>
      <c r="I4">
        <f t="shared" si="5"/>
        <v>6038.5850694444416</v>
      </c>
      <c r="J4">
        <f t="shared" si="6"/>
        <v>2250.2773512995977</v>
      </c>
      <c r="K4">
        <f t="shared" si="7"/>
        <v>-30.271244981500445</v>
      </c>
      <c r="L4">
        <f t="shared" si="8"/>
        <v>9.17310453984862E-2</v>
      </c>
    </row>
    <row r="5" spans="2:14" ht="15" thickBot="1" x14ac:dyDescent="0.35">
      <c r="B5" s="1">
        <v>425</v>
      </c>
      <c r="C5" s="1">
        <v>680</v>
      </c>
      <c r="D5">
        <f t="shared" si="0"/>
        <v>289000</v>
      </c>
      <c r="E5">
        <f t="shared" si="1"/>
        <v>462400</v>
      </c>
      <c r="F5">
        <f t="shared" si="2"/>
        <v>416.77718845941899</v>
      </c>
      <c r="G5">
        <f t="shared" si="3"/>
        <v>348.99476745498583</v>
      </c>
      <c r="H5">
        <f t="shared" si="4"/>
        <v>17.291666666666686</v>
      </c>
      <c r="I5">
        <f t="shared" si="5"/>
        <v>299.00173611111177</v>
      </c>
      <c r="J5">
        <f t="shared" si="6"/>
        <v>82.244133297930517</v>
      </c>
      <c r="K5">
        <f t="shared" si="7"/>
        <v>8.2228115405810058</v>
      </c>
      <c r="L5">
        <f t="shared" si="8"/>
        <v>1.9347791860190602E-2</v>
      </c>
    </row>
    <row r="6" spans="2:14" ht="15" thickBot="1" x14ac:dyDescent="0.35">
      <c r="B6" s="1">
        <v>502</v>
      </c>
      <c r="C6" s="1">
        <v>810</v>
      </c>
      <c r="D6">
        <f t="shared" si="0"/>
        <v>406620</v>
      </c>
      <c r="E6">
        <f t="shared" si="1"/>
        <v>656100</v>
      </c>
      <c r="F6">
        <f t="shared" si="2"/>
        <v>471.19031921593313</v>
      </c>
      <c r="G6">
        <f t="shared" si="3"/>
        <v>471.19031921593313</v>
      </c>
      <c r="H6">
        <f t="shared" si="4"/>
        <v>94.291666666666686</v>
      </c>
      <c r="I6">
        <f t="shared" si="5"/>
        <v>8890.918402777781</v>
      </c>
      <c r="J6">
        <f t="shared" si="6"/>
        <v>4029.9625315986023</v>
      </c>
      <c r="K6">
        <f t="shared" si="7"/>
        <v>30.80968078406687</v>
      </c>
      <c r="L6">
        <f t="shared" si="8"/>
        <v>6.1373866103718866E-2</v>
      </c>
    </row>
    <row r="7" spans="2:14" ht="15" thickBot="1" x14ac:dyDescent="0.35">
      <c r="B7" s="1">
        <v>360</v>
      </c>
      <c r="C7" s="1">
        <v>780</v>
      </c>
      <c r="D7">
        <f t="shared" si="0"/>
        <v>280800</v>
      </c>
      <c r="E7">
        <f t="shared" si="1"/>
        <v>608400</v>
      </c>
      <c r="F7">
        <f t="shared" si="2"/>
        <v>458.63344288750676</v>
      </c>
      <c r="G7">
        <f t="shared" si="3"/>
        <v>458.63344288750676</v>
      </c>
      <c r="H7">
        <f t="shared" si="4"/>
        <v>-47.708333333333314</v>
      </c>
      <c r="I7">
        <f t="shared" si="5"/>
        <v>2276.0850694444425</v>
      </c>
      <c r="J7">
        <f t="shared" si="6"/>
        <v>2593.3667831045677</v>
      </c>
      <c r="K7">
        <f t="shared" si="7"/>
        <v>-98.63344288750676</v>
      </c>
      <c r="L7">
        <f t="shared" si="8"/>
        <v>0.27398178579862986</v>
      </c>
    </row>
    <row r="8" spans="2:14" ht="15" thickBot="1" x14ac:dyDescent="0.35">
      <c r="B8" s="1">
        <v>420</v>
      </c>
      <c r="C8" s="1">
        <v>790</v>
      </c>
      <c r="D8">
        <f t="shared" si="0"/>
        <v>331800</v>
      </c>
      <c r="E8">
        <f t="shared" si="1"/>
        <v>624100</v>
      </c>
      <c r="F8">
        <f t="shared" si="2"/>
        <v>462.81906833031553</v>
      </c>
      <c r="G8">
        <f t="shared" si="3"/>
        <v>462.81906833031553</v>
      </c>
      <c r="H8">
        <f t="shared" si="4"/>
        <v>12.291666666666686</v>
      </c>
      <c r="I8">
        <f t="shared" si="5"/>
        <v>151.08506944444491</v>
      </c>
      <c r="J8">
        <f t="shared" si="6"/>
        <v>3037.1931119076003</v>
      </c>
      <c r="K8">
        <f t="shared" si="7"/>
        <v>-42.819068330315531</v>
      </c>
      <c r="L8">
        <f t="shared" si="8"/>
        <v>0.10195016269122746</v>
      </c>
    </row>
    <row r="9" spans="2:14" ht="15" thickBot="1" x14ac:dyDescent="0.35">
      <c r="B9" s="1">
        <v>505</v>
      </c>
      <c r="C9" s="1">
        <v>785</v>
      </c>
      <c r="D9">
        <f t="shared" si="0"/>
        <v>396425</v>
      </c>
      <c r="E9">
        <f t="shared" si="1"/>
        <v>616225</v>
      </c>
      <c r="F9">
        <f t="shared" si="2"/>
        <v>460.72625560891117</v>
      </c>
      <c r="G9">
        <f t="shared" si="3"/>
        <v>460.72625560891117</v>
      </c>
      <c r="H9">
        <f t="shared" si="4"/>
        <v>97.291666666666686</v>
      </c>
      <c r="I9">
        <f t="shared" si="5"/>
        <v>9465.668402777781</v>
      </c>
      <c r="J9">
        <f t="shared" si="6"/>
        <v>2810.9000824192149</v>
      </c>
      <c r="K9">
        <f t="shared" si="7"/>
        <v>44.273744391088826</v>
      </c>
      <c r="L9">
        <f t="shared" si="8"/>
        <v>8.7670780972453122E-2</v>
      </c>
    </row>
    <row r="10" spans="2:14" ht="15" thickBot="1" x14ac:dyDescent="0.35">
      <c r="B10" s="1">
        <v>280</v>
      </c>
      <c r="C10" s="1">
        <v>400</v>
      </c>
      <c r="D10">
        <f t="shared" si="0"/>
        <v>112000</v>
      </c>
      <c r="E10">
        <f t="shared" si="1"/>
        <v>160000</v>
      </c>
      <c r="F10">
        <f t="shared" si="2"/>
        <v>299.57967606077318</v>
      </c>
      <c r="G10">
        <f t="shared" si="3"/>
        <v>299.57967606077318</v>
      </c>
      <c r="H10">
        <f t="shared" si="4"/>
        <v>-127.70833333333331</v>
      </c>
      <c r="I10">
        <f t="shared" si="5"/>
        <v>16309.418402777774</v>
      </c>
      <c r="J10">
        <f t="shared" si="6"/>
        <v>11691.806523566771</v>
      </c>
      <c r="K10">
        <f t="shared" si="7"/>
        <v>-19.579676060773181</v>
      </c>
      <c r="L10">
        <f t="shared" si="8"/>
        <v>6.9927414502761367E-2</v>
      </c>
    </row>
    <row r="11" spans="2:14" ht="15" thickBot="1" x14ac:dyDescent="0.35">
      <c r="B11" s="1">
        <v>305</v>
      </c>
      <c r="C11" s="1">
        <v>530</v>
      </c>
      <c r="D11">
        <f t="shared" si="0"/>
        <v>161650</v>
      </c>
      <c r="E11">
        <f t="shared" si="1"/>
        <v>280900</v>
      </c>
      <c r="F11">
        <f t="shared" si="2"/>
        <v>353.99280681728726</v>
      </c>
      <c r="G11">
        <f t="shared" si="3"/>
        <v>353.99280681728726</v>
      </c>
      <c r="H11">
        <f t="shared" si="4"/>
        <v>-102.70833333333331</v>
      </c>
      <c r="I11">
        <f t="shared" si="5"/>
        <v>10549.001736111108</v>
      </c>
      <c r="J11">
        <f t="shared" si="6"/>
        <v>2885.3577888960467</v>
      </c>
      <c r="K11">
        <f t="shared" si="7"/>
        <v>-48.99280681728726</v>
      </c>
      <c r="L11">
        <f t="shared" si="8"/>
        <v>0.16063215349930249</v>
      </c>
    </row>
    <row r="12" spans="2:14" ht="15" thickBot="1" x14ac:dyDescent="0.35">
      <c r="B12" s="1">
        <v>340</v>
      </c>
      <c r="C12" s="1">
        <v>580</v>
      </c>
      <c r="D12">
        <f t="shared" si="0"/>
        <v>197200</v>
      </c>
      <c r="E12">
        <f t="shared" si="1"/>
        <v>336400</v>
      </c>
      <c r="F12">
        <f t="shared" si="2"/>
        <v>374.92093403133117</v>
      </c>
      <c r="G12">
        <f t="shared" si="3"/>
        <v>374.92093403133117</v>
      </c>
      <c r="H12">
        <f t="shared" si="4"/>
        <v>-67.708333333333314</v>
      </c>
      <c r="I12">
        <f t="shared" si="5"/>
        <v>4584.4184027777756</v>
      </c>
      <c r="J12">
        <f t="shared" si="6"/>
        <v>1075.0135529889305</v>
      </c>
      <c r="K12">
        <f t="shared" si="7"/>
        <v>-34.920934031331171</v>
      </c>
      <c r="L12">
        <f t="shared" si="8"/>
        <v>0.10270862950391521</v>
      </c>
    </row>
    <row r="13" spans="2:14" ht="15" thickBot="1" x14ac:dyDescent="0.35">
      <c r="B13" s="1">
        <v>460</v>
      </c>
      <c r="C13" s="1">
        <v>720</v>
      </c>
      <c r="D13">
        <f t="shared" si="0"/>
        <v>331200</v>
      </c>
      <c r="E13">
        <f t="shared" si="1"/>
        <v>518400</v>
      </c>
      <c r="F13">
        <f t="shared" si="2"/>
        <v>433.51969023065408</v>
      </c>
      <c r="G13">
        <f t="shared" si="3"/>
        <v>433.51969023065408</v>
      </c>
      <c r="H13">
        <f t="shared" si="4"/>
        <v>52.291666666666686</v>
      </c>
      <c r="I13">
        <f t="shared" si="5"/>
        <v>2734.4184027777796</v>
      </c>
      <c r="J13">
        <f t="shared" si="6"/>
        <v>666.22614488086811</v>
      </c>
      <c r="K13">
        <f t="shared" si="7"/>
        <v>26.480309769345922</v>
      </c>
      <c r="L13">
        <f t="shared" si="8"/>
        <v>5.7565890802925915E-2</v>
      </c>
    </row>
    <row r="14" spans="2:14" ht="15" thickBot="1" x14ac:dyDescent="0.35">
      <c r="B14" s="1">
        <v>440</v>
      </c>
      <c r="C14" s="1">
        <v>700</v>
      </c>
      <c r="D14">
        <f t="shared" si="0"/>
        <v>308000</v>
      </c>
      <c r="E14">
        <f t="shared" si="1"/>
        <v>490000</v>
      </c>
      <c r="F14">
        <f t="shared" si="2"/>
        <v>425.14843934503654</v>
      </c>
      <c r="G14">
        <f t="shared" si="3"/>
        <v>425.14843934503654</v>
      </c>
      <c r="H14">
        <f t="shared" si="4"/>
        <v>32.291666666666686</v>
      </c>
      <c r="I14">
        <f t="shared" si="5"/>
        <v>1042.7517361111122</v>
      </c>
      <c r="J14">
        <f t="shared" si="6"/>
        <v>304.15729769944687</v>
      </c>
      <c r="K14">
        <f t="shared" si="7"/>
        <v>14.851560654963464</v>
      </c>
      <c r="L14">
        <f t="shared" si="8"/>
        <v>3.3753546943098782E-2</v>
      </c>
    </row>
    <row r="15" spans="2:14" ht="15" thickBot="1" x14ac:dyDescent="0.35">
      <c r="B15" s="1">
        <v>415</v>
      </c>
      <c r="C15" s="1">
        <v>690</v>
      </c>
      <c r="D15">
        <f t="shared" si="0"/>
        <v>286350</v>
      </c>
      <c r="E15">
        <f t="shared" si="1"/>
        <v>476100</v>
      </c>
      <c r="F15">
        <f t="shared" si="2"/>
        <v>420.96281390222777</v>
      </c>
      <c r="G15">
        <f t="shared" si="3"/>
        <v>420.96281390222777</v>
      </c>
      <c r="H15">
        <f t="shared" si="4"/>
        <v>7.2916666666666856</v>
      </c>
      <c r="I15">
        <f t="shared" si="5"/>
        <v>53.168402777778056</v>
      </c>
      <c r="J15">
        <f t="shared" si="6"/>
        <v>175.68125515120056</v>
      </c>
      <c r="K15">
        <f t="shared" si="7"/>
        <v>-5.9628139022277651</v>
      </c>
      <c r="L15">
        <f t="shared" si="8"/>
        <v>1.4368226270428349E-2</v>
      </c>
    </row>
    <row r="16" spans="2:14" ht="15" thickBot="1" x14ac:dyDescent="0.35">
      <c r="B16" s="1">
        <v>345</v>
      </c>
      <c r="C16" s="1">
        <v>650</v>
      </c>
      <c r="D16">
        <f t="shared" si="0"/>
        <v>224250</v>
      </c>
      <c r="E16">
        <f t="shared" si="1"/>
        <v>422500</v>
      </c>
      <c r="F16">
        <f t="shared" si="2"/>
        <v>404.22031213099262</v>
      </c>
      <c r="G16">
        <f t="shared" si="3"/>
        <v>404.22031213099262</v>
      </c>
      <c r="H16">
        <f t="shared" si="4"/>
        <v>-62.708333333333314</v>
      </c>
      <c r="I16">
        <f t="shared" si="5"/>
        <v>3932.3350694444421</v>
      </c>
      <c r="J16">
        <f t="shared" si="6"/>
        <v>12.166291907978191</v>
      </c>
      <c r="K16">
        <f t="shared" si="7"/>
        <v>-59.220312130992625</v>
      </c>
      <c r="L16">
        <f t="shared" si="8"/>
        <v>0.17165307864055834</v>
      </c>
    </row>
    <row r="17" spans="1:12" ht="15" thickBot="1" x14ac:dyDescent="0.35">
      <c r="B17" s="1">
        <v>405</v>
      </c>
      <c r="C17" s="1">
        <v>760</v>
      </c>
      <c r="D17">
        <f t="shared" si="0"/>
        <v>307800</v>
      </c>
      <c r="E17">
        <f t="shared" si="1"/>
        <v>577600</v>
      </c>
      <c r="F17">
        <f t="shared" si="2"/>
        <v>450.26219200188922</v>
      </c>
      <c r="G17">
        <f t="shared" si="3"/>
        <v>450.26219200188922</v>
      </c>
      <c r="H17">
        <f t="shared" si="4"/>
        <v>-2.7083333333333144</v>
      </c>
      <c r="I17">
        <f t="shared" si="5"/>
        <v>7.3350694444443416</v>
      </c>
      <c r="J17">
        <f t="shared" si="6"/>
        <v>1810.8308875834305</v>
      </c>
      <c r="K17">
        <f t="shared" si="7"/>
        <v>-45.262192001889218</v>
      </c>
      <c r="L17">
        <f t="shared" si="8"/>
        <v>0.11175849877009683</v>
      </c>
    </row>
    <row r="18" spans="1:12" ht="15" thickBot="1" x14ac:dyDescent="0.35">
      <c r="B18" s="1">
        <v>450</v>
      </c>
      <c r="C18" s="1">
        <v>780</v>
      </c>
      <c r="D18">
        <f t="shared" si="0"/>
        <v>351000</v>
      </c>
      <c r="E18">
        <f t="shared" si="1"/>
        <v>608400</v>
      </c>
      <c r="F18">
        <f t="shared" si="2"/>
        <v>458.63344288750676</v>
      </c>
      <c r="G18">
        <f t="shared" si="3"/>
        <v>458.63344288750676</v>
      </c>
      <c r="H18">
        <f t="shared" si="4"/>
        <v>42.291666666666686</v>
      </c>
      <c r="I18">
        <f t="shared" si="5"/>
        <v>1788.5850694444459</v>
      </c>
      <c r="J18">
        <f t="shared" si="6"/>
        <v>2593.3667831045677</v>
      </c>
      <c r="K18">
        <f t="shared" si="7"/>
        <v>-8.6334428875067601</v>
      </c>
      <c r="L18">
        <f t="shared" si="8"/>
        <v>1.918542863890391E-2</v>
      </c>
    </row>
    <row r="19" spans="1:12" ht="15" thickBot="1" x14ac:dyDescent="0.35">
      <c r="B19" s="1">
        <v>515</v>
      </c>
      <c r="C19" s="1">
        <v>840</v>
      </c>
      <c r="D19">
        <f t="shared" si="0"/>
        <v>432600</v>
      </c>
      <c r="E19">
        <f t="shared" si="1"/>
        <v>705600</v>
      </c>
      <c r="F19">
        <f t="shared" si="2"/>
        <v>483.74719554435944</v>
      </c>
      <c r="G19">
        <f t="shared" si="3"/>
        <v>483.74719554435944</v>
      </c>
      <c r="H19">
        <f t="shared" si="4"/>
        <v>107.29166666666669</v>
      </c>
      <c r="I19">
        <f t="shared" si="5"/>
        <v>11511.501736111115</v>
      </c>
      <c r="J19">
        <f t="shared" si="6"/>
        <v>5781.908566347417</v>
      </c>
      <c r="K19">
        <f t="shared" si="7"/>
        <v>31.252804455640558</v>
      </c>
      <c r="L19">
        <f t="shared" si="8"/>
        <v>6.0685057195418557E-2</v>
      </c>
    </row>
    <row r="20" spans="1:12" ht="15" thickBot="1" x14ac:dyDescent="0.35">
      <c r="B20" s="1">
        <v>390</v>
      </c>
      <c r="C20" s="1">
        <v>590</v>
      </c>
      <c r="D20">
        <f t="shared" si="0"/>
        <v>230100</v>
      </c>
      <c r="E20">
        <f t="shared" si="1"/>
        <v>348100</v>
      </c>
      <c r="F20">
        <f t="shared" si="2"/>
        <v>379.10655947414</v>
      </c>
      <c r="G20">
        <f t="shared" si="3"/>
        <v>379.10655947414</v>
      </c>
      <c r="H20">
        <f t="shared" si="4"/>
        <v>-17.708333333333314</v>
      </c>
      <c r="I20">
        <f t="shared" si="5"/>
        <v>313.58506944444377</v>
      </c>
      <c r="J20">
        <f t="shared" si="6"/>
        <v>818.06146789243405</v>
      </c>
      <c r="K20">
        <f t="shared" si="7"/>
        <v>10.893440525860001</v>
      </c>
      <c r="L20">
        <f t="shared" si="8"/>
        <v>2.7931898784256413E-2</v>
      </c>
    </row>
    <row r="21" spans="1:12" ht="15" thickBot="1" x14ac:dyDescent="0.35">
      <c r="B21" s="1">
        <v>370</v>
      </c>
      <c r="C21" s="1">
        <v>540</v>
      </c>
      <c r="D21">
        <f t="shared" si="0"/>
        <v>199800</v>
      </c>
      <c r="E21">
        <f t="shared" si="1"/>
        <v>291600</v>
      </c>
      <c r="F21">
        <f t="shared" si="2"/>
        <v>358.17843226009609</v>
      </c>
      <c r="G21">
        <f t="shared" si="3"/>
        <v>358.17843226009609</v>
      </c>
      <c r="H21">
        <f t="shared" si="4"/>
        <v>-37.708333333333314</v>
      </c>
      <c r="I21">
        <f t="shared" si="5"/>
        <v>1421.9184027777762</v>
      </c>
      <c r="J21">
        <f t="shared" si="6"/>
        <v>2453.2111003246664</v>
      </c>
      <c r="K21">
        <f t="shared" si="7"/>
        <v>11.821567739903912</v>
      </c>
      <c r="L21">
        <f t="shared" si="8"/>
        <v>3.1950183080821384E-2</v>
      </c>
    </row>
    <row r="22" spans="1:12" ht="15" thickBot="1" x14ac:dyDescent="0.35">
      <c r="B22" s="1">
        <v>435</v>
      </c>
      <c r="C22" s="1">
        <v>660</v>
      </c>
      <c r="D22">
        <f t="shared" si="0"/>
        <v>287100</v>
      </c>
      <c r="E22">
        <f t="shared" si="1"/>
        <v>435600</v>
      </c>
      <c r="F22">
        <f t="shared" si="2"/>
        <v>408.40593757380145</v>
      </c>
      <c r="G22">
        <f t="shared" si="3"/>
        <v>408.40593757380145</v>
      </c>
      <c r="H22">
        <f t="shared" si="4"/>
        <v>27.291666666666686</v>
      </c>
      <c r="I22">
        <f t="shared" si="5"/>
        <v>744.83506944444548</v>
      </c>
      <c r="J22">
        <f t="shared" si="6"/>
        <v>0.48665167631912765</v>
      </c>
      <c r="K22">
        <f t="shared" si="7"/>
        <v>26.594062426198548</v>
      </c>
      <c r="L22">
        <f t="shared" si="8"/>
        <v>6.1135775692410452E-2</v>
      </c>
    </row>
    <row r="23" spans="1:12" ht="15" thickBot="1" x14ac:dyDescent="0.35">
      <c r="B23" s="1">
        <v>458</v>
      </c>
      <c r="C23" s="1">
        <v>685</v>
      </c>
      <c r="D23">
        <f t="shared" si="0"/>
        <v>313730</v>
      </c>
      <c r="E23">
        <f t="shared" si="1"/>
        <v>469225</v>
      </c>
      <c r="F23">
        <f t="shared" si="2"/>
        <v>418.87000118082335</v>
      </c>
      <c r="G23">
        <f t="shared" si="3"/>
        <v>418.87000118082335</v>
      </c>
      <c r="H23">
        <f t="shared" si="4"/>
        <v>50.291666666666686</v>
      </c>
      <c r="I23">
        <f t="shared" si="5"/>
        <v>2529.2517361111131</v>
      </c>
      <c r="J23">
        <f t="shared" si="6"/>
        <v>124.58282913769287</v>
      </c>
      <c r="K23">
        <f t="shared" si="7"/>
        <v>39.129998819176649</v>
      </c>
      <c r="L23">
        <f t="shared" si="8"/>
        <v>8.5436678644490505E-2</v>
      </c>
    </row>
    <row r="24" spans="1:12" ht="15" thickBot="1" x14ac:dyDescent="0.35">
      <c r="B24" s="1">
        <v>490</v>
      </c>
      <c r="C24" s="1">
        <v>750</v>
      </c>
      <c r="D24">
        <f t="shared" si="0"/>
        <v>367500</v>
      </c>
      <c r="E24">
        <f t="shared" si="1"/>
        <v>562500</v>
      </c>
      <c r="F24">
        <f t="shared" si="2"/>
        <v>446.07656655908045</v>
      </c>
      <c r="G24">
        <f t="shared" si="3"/>
        <v>446.07656655908045</v>
      </c>
      <c r="H24">
        <f t="shared" si="4"/>
        <v>82.291666666666686</v>
      </c>
      <c r="I24">
        <f t="shared" si="5"/>
        <v>6771.918402777781</v>
      </c>
      <c r="J24">
        <f t="shared" si="6"/>
        <v>1472.1213208653262</v>
      </c>
      <c r="K24">
        <f t="shared" si="7"/>
        <v>43.923433440919553</v>
      </c>
      <c r="L24">
        <f t="shared" si="8"/>
        <v>8.9639660083509293E-2</v>
      </c>
    </row>
    <row r="25" spans="1:12" ht="15" thickBot="1" x14ac:dyDescent="0.35">
      <c r="B25" s="1">
        <v>485</v>
      </c>
      <c r="C25" s="1">
        <v>760</v>
      </c>
      <c r="D25">
        <f t="shared" si="0"/>
        <v>368600</v>
      </c>
      <c r="E25">
        <f t="shared" si="1"/>
        <v>577600</v>
      </c>
      <c r="F25">
        <f t="shared" si="2"/>
        <v>450.26219200188922</v>
      </c>
      <c r="G25">
        <f t="shared" si="3"/>
        <v>450.26219200188922</v>
      </c>
      <c r="H25">
        <f>B25-B$26</f>
        <v>77.291666666666686</v>
      </c>
      <c r="I25">
        <f t="shared" si="5"/>
        <v>5974.001736111114</v>
      </c>
      <c r="J25">
        <f t="shared" si="6"/>
        <v>1810.8308875834305</v>
      </c>
      <c r="K25">
        <f t="shared" si="7"/>
        <v>34.737807998110782</v>
      </c>
      <c r="L25">
        <f t="shared" si="8"/>
        <v>7.1624346387857279E-2</v>
      </c>
    </row>
    <row r="26" spans="1:12" x14ac:dyDescent="0.3">
      <c r="A26" t="s">
        <v>3</v>
      </c>
      <c r="B26" s="2">
        <f>AVERAGE(B2:B25)</f>
        <v>407.70833333333331</v>
      </c>
      <c r="C26" s="2">
        <f t="shared" ref="C26:L26" si="9">AVERAGE(C2:C25)</f>
        <v>658.33333333333337</v>
      </c>
      <c r="D26" s="2">
        <f t="shared" si="9"/>
        <v>275792.70833333331</v>
      </c>
      <c r="E26" s="2">
        <f t="shared" si="9"/>
        <v>451045.83333333331</v>
      </c>
      <c r="F26" s="2">
        <f t="shared" si="9"/>
        <v>407.70833333333343</v>
      </c>
      <c r="G26" s="2">
        <f t="shared" si="9"/>
        <v>185.25222465380355</v>
      </c>
      <c r="H26" s="2">
        <f t="shared" si="9"/>
        <v>1.8947806286936004E-14</v>
      </c>
      <c r="I26" s="2">
        <f t="shared" si="9"/>
        <v>4594.4565972222217</v>
      </c>
      <c r="J26" s="2">
        <f t="shared" si="9"/>
        <v>3090.9681221408678</v>
      </c>
      <c r="K26" s="2">
        <f t="shared" si="9"/>
        <v>4.2632564145606011E-14</v>
      </c>
      <c r="L26" s="2">
        <f t="shared" si="9"/>
        <v>8.3963513715277036E-2</v>
      </c>
    </row>
    <row r="27" spans="1:12" x14ac:dyDescent="0.3">
      <c r="A27" t="s">
        <v>32</v>
      </c>
      <c r="B27" s="2">
        <f>_xlfn.VAR.S(B2:B25)</f>
        <v>4794.2155797101514</v>
      </c>
      <c r="C27" s="2">
        <f t="shared" ref="C27:L27" si="10">_xlfn.VAR.S(C2:C25)</f>
        <v>18410.144927536257</v>
      </c>
      <c r="D27" s="2">
        <f t="shared" si="10"/>
        <v>8640226919.5199242</v>
      </c>
      <c r="E27" s="2">
        <f t="shared" si="10"/>
        <v>27559102699.275349</v>
      </c>
      <c r="F27" s="2">
        <f t="shared" si="10"/>
        <v>3225.3580404947429</v>
      </c>
      <c r="G27" s="2">
        <f t="shared" si="10"/>
        <v>1010457.6922982429</v>
      </c>
      <c r="H27" s="2">
        <f t="shared" si="10"/>
        <v>4794.215579710145</v>
      </c>
      <c r="I27" s="2">
        <f t="shared" si="10"/>
        <v>19768757.490325589</v>
      </c>
      <c r="J27" s="2">
        <f t="shared" si="10"/>
        <v>15158366.537934449</v>
      </c>
      <c r="K27" s="2">
        <f t="shared" si="10"/>
        <v>1568.8575392153161</v>
      </c>
      <c r="L27" s="2">
        <f t="shared" si="10"/>
        <v>3.6033715299236906E-3</v>
      </c>
    </row>
    <row r="28" spans="1:12" x14ac:dyDescent="0.3">
      <c r="A28" t="s">
        <v>37</v>
      </c>
      <c r="B28">
        <f>_xlfn.STDEV.S(B2:B25)</f>
        <v>69.240274260795289</v>
      </c>
      <c r="C28">
        <f t="shared" ref="C28:L28" si="11">_xlfn.STDEV.S(C2:C25)</f>
        <v>135.68398920851442</v>
      </c>
      <c r="D28">
        <f t="shared" si="11"/>
        <v>92952.820933632363</v>
      </c>
      <c r="E28">
        <f t="shared" si="11"/>
        <v>166009.34521669359</v>
      </c>
      <c r="F28">
        <f t="shared" si="11"/>
        <v>56.792235741294277</v>
      </c>
      <c r="G28">
        <f t="shared" si="11"/>
        <v>1005.2152467497908</v>
      </c>
      <c r="H28">
        <f t="shared" si="11"/>
        <v>69.240274260795246</v>
      </c>
      <c r="I28">
        <f t="shared" si="11"/>
        <v>4446.2070903552831</v>
      </c>
      <c r="J28">
        <f t="shared" si="11"/>
        <v>3893.3746978597433</v>
      </c>
      <c r="K28">
        <f t="shared" si="11"/>
        <v>39.608806334138826</v>
      </c>
      <c r="L28">
        <f t="shared" si="11"/>
        <v>6.0028089507527145E-2</v>
      </c>
    </row>
    <row r="29" spans="1:12" x14ac:dyDescent="0.3">
      <c r="A29" t="s">
        <v>36</v>
      </c>
      <c r="B29">
        <f>_xlfn.STDEV.P(B2:B25)</f>
        <v>67.782421004433161</v>
      </c>
      <c r="C29">
        <f t="shared" ref="C29:L29" si="12">_xlfn.STDEV.P(C2:C25)</f>
        <v>132.8271642231195</v>
      </c>
      <c r="D29">
        <f t="shared" si="12"/>
        <v>90995.700253033545</v>
      </c>
      <c r="E29">
        <f t="shared" si="12"/>
        <v>162514.02017509818</v>
      </c>
      <c r="F29">
        <f t="shared" si="12"/>
        <v>55.596475806842193</v>
      </c>
      <c r="G29">
        <f t="shared" si="12"/>
        <v>984.05045015613041</v>
      </c>
      <c r="H29">
        <f t="shared" si="12"/>
        <v>67.782421004433161</v>
      </c>
      <c r="I29">
        <f t="shared" si="12"/>
        <v>4352.5922461864056</v>
      </c>
      <c r="J29">
        <f t="shared" si="12"/>
        <v>3811.3997339805728</v>
      </c>
      <c r="K29">
        <f t="shared" si="12"/>
        <v>38.774843327618292</v>
      </c>
      <c r="L29">
        <f t="shared" si="12"/>
        <v>5.8764198705591179E-2</v>
      </c>
    </row>
    <row r="33" spans="3:6" x14ac:dyDescent="0.3">
      <c r="D33" t="s">
        <v>2</v>
      </c>
      <c r="E33">
        <f>(D26-B26*C26)/(E26-C26*C26)</f>
        <v>0.41856254428087791</v>
      </c>
    </row>
    <row r="36" spans="3:6" x14ac:dyDescent="0.3">
      <c r="D36" t="s">
        <v>2</v>
      </c>
      <c r="E36">
        <f>B26-E33*C26</f>
        <v>132.154658348422</v>
      </c>
    </row>
    <row r="38" spans="3:6" x14ac:dyDescent="0.3">
      <c r="C38" t="s">
        <v>31</v>
      </c>
      <c r="D38" t="s">
        <v>2</v>
      </c>
      <c r="E38" cm="1">
        <f t="array" ref="E38:F42">LINEST(B2:B25,C2:C25,1,1)</f>
        <v>0.41856254428087836</v>
      </c>
      <c r="F38">
        <v>132.15465834842172</v>
      </c>
    </row>
    <row r="39" spans="3:6" x14ac:dyDescent="0.3">
      <c r="E39">
        <v>6.2237452876268543E-2</v>
      </c>
      <c r="F39">
        <v>41.798639681436427</v>
      </c>
    </row>
    <row r="40" spans="3:6" x14ac:dyDescent="0.3">
      <c r="E40">
        <v>0.67276032687078924</v>
      </c>
      <c r="F40">
        <v>40.49900301912735</v>
      </c>
    </row>
    <row r="41" spans="3:6" x14ac:dyDescent="0.3">
      <c r="E41">
        <v>45.229012269894568</v>
      </c>
      <c r="F41">
        <v>22</v>
      </c>
    </row>
    <row r="42" spans="3:6" x14ac:dyDescent="0.3">
      <c r="E42">
        <v>74183.234931381026</v>
      </c>
      <c r="F42">
        <v>36083.723401952302</v>
      </c>
    </row>
    <row r="45" spans="3:6" x14ac:dyDescent="0.3">
      <c r="D45" t="s">
        <v>2</v>
      </c>
      <c r="E45">
        <f>(D26-B26*C26)/(C28*B28)</f>
        <v>0.7860438619929625</v>
      </c>
      <c r="F45" t="s">
        <v>33</v>
      </c>
    </row>
    <row r="46" spans="3:6" x14ac:dyDescent="0.3">
      <c r="E46">
        <f>CORREL(B2:B25,C2:C25)</f>
        <v>0.82021968207961837</v>
      </c>
      <c r="F46" t="s">
        <v>35</v>
      </c>
    </row>
    <row r="47" spans="3:6" x14ac:dyDescent="0.3">
      <c r="E47">
        <f>E45*(24/23)</f>
        <v>0.82021968207961304</v>
      </c>
      <c r="F47" t="s">
        <v>34</v>
      </c>
    </row>
    <row r="49" spans="4:8" x14ac:dyDescent="0.3">
      <c r="D49" t="s">
        <v>2</v>
      </c>
      <c r="E49">
        <f>E46*E46</f>
        <v>0.67276032687079024</v>
      </c>
    </row>
    <row r="54" spans="4:8" x14ac:dyDescent="0.3">
      <c r="D54" t="s">
        <v>2</v>
      </c>
      <c r="E54" cm="1">
        <f t="array" ref="E54">SUM(J2:J25/I2:I25)</f>
        <v>286.68877246306408</v>
      </c>
    </row>
    <row r="59" spans="4:8" x14ac:dyDescent="0.3">
      <c r="H59">
        <f>E49/(1-E49)*(24-2)</f>
        <v>45.229012269894781</v>
      </c>
    </row>
    <row r="62" spans="4:8" x14ac:dyDescent="0.3">
      <c r="F62" t="s">
        <v>48</v>
      </c>
      <c r="H62">
        <v>0.05</v>
      </c>
    </row>
    <row r="63" spans="4:8" x14ac:dyDescent="0.3">
      <c r="F63" t="s">
        <v>49</v>
      </c>
      <c r="H63">
        <v>1</v>
      </c>
    </row>
    <row r="64" spans="4:8" x14ac:dyDescent="0.3">
      <c r="F64" t="s">
        <v>50</v>
      </c>
      <c r="H64">
        <v>22</v>
      </c>
    </row>
    <row r="65" spans="4:14" x14ac:dyDescent="0.3">
      <c r="D65" t="s">
        <v>51</v>
      </c>
      <c r="E65" t="s">
        <v>2</v>
      </c>
      <c r="F65">
        <f>FINV(H62,H63,H64)</f>
        <v>4.3009495017776587</v>
      </c>
    </row>
    <row r="66" spans="4:14" x14ac:dyDescent="0.3">
      <c r="N66" t="s">
        <v>61</v>
      </c>
    </row>
    <row r="69" spans="4:14" x14ac:dyDescent="0.3">
      <c r="E69" t="s">
        <v>2</v>
      </c>
      <c r="F69">
        <f>L26*100</f>
        <v>8.3963513715277038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1</xdr:col>
                <xdr:colOff>83820</xdr:colOff>
                <xdr:row>29</xdr:row>
                <xdr:rowOff>15240</xdr:rowOff>
              </from>
              <to>
                <xdr:col>3</xdr:col>
                <xdr:colOff>289560</xdr:colOff>
                <xdr:row>30</xdr:row>
                <xdr:rowOff>114300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1</xdr:col>
                <xdr:colOff>0</xdr:colOff>
                <xdr:row>31</xdr:row>
                <xdr:rowOff>0</xdr:rowOff>
              </from>
              <to>
                <xdr:col>2</xdr:col>
                <xdr:colOff>403860</xdr:colOff>
                <xdr:row>33</xdr:row>
                <xdr:rowOff>144780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7" r:id="rId7">
          <objectPr defaultSize="0" autoPict="0" r:id="rId8">
            <anchor moveWithCells="1" sizeWithCells="1">
              <from>
                <xdr:col>1</xdr:col>
                <xdr:colOff>0</xdr:colOff>
                <xdr:row>35</xdr:row>
                <xdr:rowOff>0</xdr:rowOff>
              </from>
              <to>
                <xdr:col>2</xdr:col>
                <xdr:colOff>342900</xdr:colOff>
                <xdr:row>36</xdr:row>
                <xdr:rowOff>83820</xdr:rowOff>
              </to>
            </anchor>
          </objectPr>
        </oleObject>
      </mc:Choice>
      <mc:Fallback>
        <oleObject progId="Equation.3" shapeId="1027" r:id="rId7"/>
      </mc:Fallback>
    </mc:AlternateContent>
    <mc:AlternateContent xmlns:mc="http://schemas.openxmlformats.org/markup-compatibility/2006">
      <mc:Choice Requires="x14">
        <oleObject progId="Equation.3" shapeId="1028" r:id="rId9">
          <objectPr defaultSize="0" autoPict="0" r:id="rId10">
            <anchor moveWithCells="1" sizeWithCells="1">
              <from>
                <xdr:col>1</xdr:col>
                <xdr:colOff>0</xdr:colOff>
                <xdr:row>43</xdr:row>
                <xdr:rowOff>0</xdr:rowOff>
              </from>
              <to>
                <xdr:col>2</xdr:col>
                <xdr:colOff>464820</xdr:colOff>
                <xdr:row>46</xdr:row>
                <xdr:rowOff>0</xdr:rowOff>
              </to>
            </anchor>
          </objectPr>
        </oleObject>
      </mc:Choice>
      <mc:Fallback>
        <oleObject progId="Equation.3" shapeId="1028" r:id="rId9"/>
      </mc:Fallback>
    </mc:AlternateContent>
    <mc:AlternateContent xmlns:mc="http://schemas.openxmlformats.org/markup-compatibility/2006">
      <mc:Choice Requires="x14">
        <oleObject progId="Equation.3" shapeId="1029" r:id="rId11">
          <objectPr defaultSize="0" autoPict="0" r:id="rId12">
            <anchor moveWithCells="1" sizeWithCells="1">
              <from>
                <xdr:col>1</xdr:col>
                <xdr:colOff>38100</xdr:colOff>
                <xdr:row>47</xdr:row>
                <xdr:rowOff>60960</xdr:rowOff>
              </from>
              <to>
                <xdr:col>2</xdr:col>
                <xdr:colOff>99060</xdr:colOff>
                <xdr:row>49</xdr:row>
                <xdr:rowOff>38100</xdr:rowOff>
              </to>
            </anchor>
          </objectPr>
        </oleObject>
      </mc:Choice>
      <mc:Fallback>
        <oleObject progId="Equation.3" shapeId="1029" r:id="rId11"/>
      </mc:Fallback>
    </mc:AlternateContent>
    <mc:AlternateContent xmlns:mc="http://schemas.openxmlformats.org/markup-compatibility/2006">
      <mc:Choice Requires="x14">
        <oleObject progId="Equation.3" shapeId="1030" r:id="rId13">
          <objectPr defaultSize="0" autoPict="0" r:id="rId14">
            <anchor moveWithCells="1" sizeWithCells="1">
              <from>
                <xdr:col>1</xdr:col>
                <xdr:colOff>0</xdr:colOff>
                <xdr:row>51</xdr:row>
                <xdr:rowOff>0</xdr:rowOff>
              </from>
              <to>
                <xdr:col>3</xdr:col>
                <xdr:colOff>38100</xdr:colOff>
                <xdr:row>55</xdr:row>
                <xdr:rowOff>121920</xdr:rowOff>
              </to>
            </anchor>
          </objectPr>
        </oleObject>
      </mc:Choice>
      <mc:Fallback>
        <oleObject progId="Equation.3" shapeId="1030" r:id="rId13"/>
      </mc:Fallback>
    </mc:AlternateContent>
    <mc:AlternateContent xmlns:mc="http://schemas.openxmlformats.org/markup-compatibility/2006">
      <mc:Choice Requires="x14">
        <oleObject progId="Equation.3" shapeId="1031" r:id="rId15">
          <objectPr defaultSize="0" autoPict="0" r:id="rId16">
            <anchor moveWithCells="1" sizeWithCells="1">
              <from>
                <xdr:col>1</xdr:col>
                <xdr:colOff>0</xdr:colOff>
                <xdr:row>57</xdr:row>
                <xdr:rowOff>0</xdr:rowOff>
              </from>
              <to>
                <xdr:col>6</xdr:col>
                <xdr:colOff>388620</xdr:colOff>
                <xdr:row>59</xdr:row>
                <xdr:rowOff>121920</xdr:rowOff>
              </to>
            </anchor>
          </objectPr>
        </oleObject>
      </mc:Choice>
      <mc:Fallback>
        <oleObject progId="Equation.3" shapeId="1031" r:id="rId15"/>
      </mc:Fallback>
    </mc:AlternateContent>
    <mc:AlternateContent xmlns:mc="http://schemas.openxmlformats.org/markup-compatibility/2006">
      <mc:Choice Requires="x14">
        <oleObject progId="Equation.3" shapeId="1032" r:id="rId17">
          <objectPr defaultSize="0" autoPict="0" r:id="rId18">
            <anchor moveWithCells="1" sizeWithCells="1">
              <from>
                <xdr:col>1</xdr:col>
                <xdr:colOff>0</xdr:colOff>
                <xdr:row>67</xdr:row>
                <xdr:rowOff>0</xdr:rowOff>
              </from>
              <to>
                <xdr:col>3</xdr:col>
                <xdr:colOff>586740</xdr:colOff>
                <xdr:row>70</xdr:row>
                <xdr:rowOff>22860</xdr:rowOff>
              </to>
            </anchor>
          </objectPr>
        </oleObject>
      </mc:Choice>
      <mc:Fallback>
        <oleObject progId="Equation.3" shapeId="1032" r:id="rId1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658-2399-4F9E-827B-11E5069A1114}">
  <dimension ref="A1:C38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61</v>
      </c>
    </row>
    <row r="2" spans="1:3" ht="15" thickBot="1" x14ac:dyDescent="0.35">
      <c r="A2" s="1">
        <v>310</v>
      </c>
      <c r="B2" s="1">
        <v>390</v>
      </c>
    </row>
    <row r="3" spans="1:3" ht="15" thickBot="1" x14ac:dyDescent="0.35">
      <c r="A3" s="1">
        <v>350</v>
      </c>
      <c r="B3" s="1">
        <v>385</v>
      </c>
    </row>
    <row r="4" spans="1:3" ht="15" thickBot="1" x14ac:dyDescent="0.35">
      <c r="A4" s="1">
        <v>330</v>
      </c>
      <c r="B4" s="1">
        <v>545</v>
      </c>
    </row>
    <row r="5" spans="1:3" ht="15" thickBot="1" x14ac:dyDescent="0.35">
      <c r="A5" s="1">
        <v>425</v>
      </c>
      <c r="B5" s="1">
        <v>680</v>
      </c>
    </row>
    <row r="6" spans="1:3" ht="15" thickBot="1" x14ac:dyDescent="0.35">
      <c r="A6" s="1">
        <v>502</v>
      </c>
      <c r="B6" s="1">
        <v>810</v>
      </c>
    </row>
    <row r="7" spans="1:3" ht="15" thickBot="1" x14ac:dyDescent="0.35">
      <c r="A7" s="1">
        <v>360</v>
      </c>
      <c r="B7" s="1">
        <v>780</v>
      </c>
    </row>
    <row r="8" spans="1:3" ht="15" thickBot="1" x14ac:dyDescent="0.35">
      <c r="A8" s="1">
        <v>420</v>
      </c>
      <c r="B8" s="1">
        <v>790</v>
      </c>
    </row>
    <row r="9" spans="1:3" ht="15" thickBot="1" x14ac:dyDescent="0.35">
      <c r="A9" s="1">
        <v>505</v>
      </c>
      <c r="B9" s="1">
        <v>785</v>
      </c>
    </row>
    <row r="10" spans="1:3" ht="15" thickBot="1" x14ac:dyDescent="0.35">
      <c r="A10" s="1">
        <v>280</v>
      </c>
      <c r="B10" s="1">
        <v>400</v>
      </c>
    </row>
    <row r="11" spans="1:3" ht="15" thickBot="1" x14ac:dyDescent="0.35">
      <c r="A11" s="1">
        <v>305</v>
      </c>
      <c r="B11" s="1">
        <v>530</v>
      </c>
    </row>
    <row r="12" spans="1:3" ht="15" thickBot="1" x14ac:dyDescent="0.35">
      <c r="A12" s="1">
        <v>340</v>
      </c>
      <c r="B12" s="1">
        <v>580</v>
      </c>
    </row>
    <row r="13" spans="1:3" ht="15" thickBot="1" x14ac:dyDescent="0.35">
      <c r="A13" s="1">
        <v>460</v>
      </c>
      <c r="B13" s="1">
        <v>720</v>
      </c>
    </row>
    <row r="14" spans="1:3" ht="15" thickBot="1" x14ac:dyDescent="0.35">
      <c r="A14" s="1">
        <v>440</v>
      </c>
      <c r="B14" s="1">
        <v>700</v>
      </c>
    </row>
    <row r="15" spans="1:3" ht="15" thickBot="1" x14ac:dyDescent="0.35">
      <c r="A15" s="1">
        <v>415</v>
      </c>
      <c r="B15" s="1">
        <v>690</v>
      </c>
    </row>
    <row r="16" spans="1:3" ht="15" thickBot="1" x14ac:dyDescent="0.35">
      <c r="A16" s="1">
        <v>345</v>
      </c>
      <c r="B16" s="1">
        <v>650</v>
      </c>
    </row>
    <row r="17" spans="1:3" ht="15" thickBot="1" x14ac:dyDescent="0.35">
      <c r="A17" s="1">
        <v>405</v>
      </c>
      <c r="B17" s="1">
        <v>760</v>
      </c>
    </row>
    <row r="18" spans="1:3" ht="15" thickBot="1" x14ac:dyDescent="0.35">
      <c r="A18" s="1">
        <v>450</v>
      </c>
      <c r="B18" s="1">
        <v>780</v>
      </c>
    </row>
    <row r="19" spans="1:3" ht="15" thickBot="1" x14ac:dyDescent="0.35">
      <c r="A19" s="1">
        <v>515</v>
      </c>
      <c r="B19" s="1">
        <v>840</v>
      </c>
    </row>
    <row r="20" spans="1:3" ht="15" thickBot="1" x14ac:dyDescent="0.35">
      <c r="A20" s="1">
        <v>390</v>
      </c>
      <c r="B20" s="1">
        <v>590</v>
      </c>
    </row>
    <row r="21" spans="1:3" ht="15" thickBot="1" x14ac:dyDescent="0.35">
      <c r="A21" s="1">
        <v>370</v>
      </c>
      <c r="B21" s="1">
        <v>540</v>
      </c>
    </row>
    <row r="22" spans="1:3" ht="15" thickBot="1" x14ac:dyDescent="0.35">
      <c r="A22" s="1">
        <v>435</v>
      </c>
      <c r="B22" s="1">
        <v>660</v>
      </c>
    </row>
    <row r="23" spans="1:3" ht="15" thickBot="1" x14ac:dyDescent="0.35">
      <c r="A23" s="1">
        <v>458</v>
      </c>
      <c r="B23" s="1">
        <v>685</v>
      </c>
    </row>
    <row r="24" spans="1:3" ht="15" thickBot="1" x14ac:dyDescent="0.35">
      <c r="A24" s="1">
        <v>490</v>
      </c>
      <c r="B24" s="1">
        <v>750</v>
      </c>
    </row>
    <row r="25" spans="1:3" ht="15" thickBot="1" x14ac:dyDescent="0.35">
      <c r="A25" s="1">
        <v>485</v>
      </c>
      <c r="B25" s="1">
        <v>760</v>
      </c>
    </row>
    <row r="28" spans="1:3" x14ac:dyDescent="0.3">
      <c r="A28" t="s">
        <v>61</v>
      </c>
    </row>
    <row r="29" spans="1:3" x14ac:dyDescent="0.3">
      <c r="A29" t="s">
        <v>55</v>
      </c>
      <c r="B29">
        <f>-(A20-A21)/A20*100</f>
        <v>-5.1282051282051277</v>
      </c>
      <c r="C29">
        <f>-(B20-B21)/B20*100</f>
        <v>-8.4745762711864394</v>
      </c>
    </row>
    <row r="30" spans="1:3" x14ac:dyDescent="0.3">
      <c r="A30" t="s">
        <v>56</v>
      </c>
      <c r="B30">
        <f t="shared" ref="B30:C33" si="0">-(A21-A22)/A21*100</f>
        <v>17.567567567567568</v>
      </c>
      <c r="C30">
        <f t="shared" si="0"/>
        <v>22.222222222222221</v>
      </c>
    </row>
    <row r="31" spans="1:3" x14ac:dyDescent="0.3">
      <c r="A31" t="s">
        <v>57</v>
      </c>
      <c r="B31">
        <f t="shared" si="0"/>
        <v>5.2873563218390807</v>
      </c>
      <c r="C31">
        <f t="shared" si="0"/>
        <v>3.7878787878787881</v>
      </c>
    </row>
    <row r="32" spans="1:3" x14ac:dyDescent="0.3">
      <c r="A32" t="s">
        <v>54</v>
      </c>
      <c r="B32">
        <f t="shared" si="0"/>
        <v>6.9868995633187767</v>
      </c>
      <c r="C32">
        <f t="shared" si="0"/>
        <v>9.4890510948905096</v>
      </c>
    </row>
    <row r="33" spans="1:3" x14ac:dyDescent="0.3">
      <c r="A33" t="s">
        <v>53</v>
      </c>
      <c r="B33">
        <f t="shared" si="0"/>
        <v>-1.0204081632653061</v>
      </c>
      <c r="C33">
        <f t="shared" si="0"/>
        <v>1.3333333333333335</v>
      </c>
    </row>
    <row r="34" spans="1:3" x14ac:dyDescent="0.3">
      <c r="A34" t="s">
        <v>58</v>
      </c>
      <c r="B34">
        <f>AVERAGE(B29:B33)</f>
        <v>4.7386420322509988</v>
      </c>
      <c r="C34">
        <f>AVERAGE(C29:C33)</f>
        <v>5.6715818334276822</v>
      </c>
    </row>
    <row r="35" spans="1:3" x14ac:dyDescent="0.3">
      <c r="A35" t="s">
        <v>59</v>
      </c>
      <c r="B35">
        <f>B34*1.08</f>
        <v>5.1177333948310793</v>
      </c>
    </row>
    <row r="36" spans="1:3" x14ac:dyDescent="0.3">
      <c r="A36" t="s">
        <v>60</v>
      </c>
      <c r="B36">
        <f>B34*1.12</f>
        <v>5.3072790761211195</v>
      </c>
    </row>
    <row r="37" spans="1:3" x14ac:dyDescent="0.3">
      <c r="A37">
        <v>25</v>
      </c>
      <c r="B37">
        <f>A25*(1+B35/100)</f>
        <v>509.82100696493075</v>
      </c>
    </row>
    <row r="38" spans="1:3" x14ac:dyDescent="0.3">
      <c r="A38">
        <v>26</v>
      </c>
      <c r="B38">
        <f>B37*(1+B36/100)</f>
        <v>536.87863059325048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Регрессия</vt:lpstr>
      <vt:lpstr>Остатки</vt:lpstr>
      <vt:lpstr>Начало</vt:lpstr>
      <vt:lpstr>Рост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2020-10-03T08:49:59Z</dcterms:modified>
</cp:coreProperties>
</file>