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E5F78B-9756-4FCC-8481-B1982CFBF4F1}" xr6:coauthVersionLast="41" xr6:coauthVersionMax="41" xr10:uidLastSave="{00000000-0000-0000-0000-000000000000}"/>
  <bookViews>
    <workbookView xWindow="-108" yWindow="-108" windowWidth="23256" windowHeight="13176" activeTab="1" xr2:uid="{00000000-000D-0000-FFFF-FFFF00000000}"/>
  </bookViews>
  <sheets>
    <sheet name="12-1" sheetId="2" r:id="rId1"/>
    <sheet name="12-2" sheetId="3" r:id="rId2"/>
    <sheet name="12-3" sheetId="1" r:id="rId3"/>
    <sheet name="12-4" sheetId="4" r:id="rId4"/>
    <sheet name="13-1" sheetId="7" r:id="rId5"/>
    <sheet name="13-2" sheetId="8" r:id="rId6"/>
    <sheet name="14" sheetId="10" r:id="rId7"/>
    <sheet name="15-1" sheetId="11" r:id="rId8"/>
    <sheet name="15-2" sheetId="12" r:id="rId9"/>
    <sheet name="16" sheetId="13" r:id="rId10"/>
    <sheet name="17" sheetId="14" r:id="rId11"/>
  </sheets>
  <definedNames>
    <definedName name="solver_adj" localSheetId="1" hidden="1">'12-2'!#REF!</definedName>
    <definedName name="solver_adj" localSheetId="2" hidden="1">'12-3'!$E$4:$E$7</definedName>
    <definedName name="solver_adj" localSheetId="3" hidden="1">'12-4'!$E$4:$E$7</definedName>
    <definedName name="solver_adj" localSheetId="5" hidden="1">'13-2'!$E$4:$E$7</definedName>
    <definedName name="solver_adj" localSheetId="6" hidden="1">'14'!#REF!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eng" localSheetId="1" hidden="1">1</definedName>
    <definedName name="solver_eng" localSheetId="2" hidden="1">3</definedName>
    <definedName name="solver_eng" localSheetId="3" hidden="1">3</definedName>
    <definedName name="solver_eng" localSheetId="5" hidden="1">3</definedName>
    <definedName name="solver_eng" localSheetId="6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lhs1" localSheetId="1" hidden="1">'12-2'!#REF!</definedName>
    <definedName name="solver_lhs1" localSheetId="2" hidden="1">'12-3'!$E$12</definedName>
    <definedName name="solver_lhs1" localSheetId="3" hidden="1">'12-4'!$E$13</definedName>
    <definedName name="solver_lhs1" localSheetId="5" hidden="1">'13-2'!$E$12</definedName>
    <definedName name="solver_lhs1" localSheetId="6" hidden="1">'14'!#REF!</definedName>
    <definedName name="solver_lhs2" localSheetId="1" hidden="1">'12-2'!#REF!</definedName>
    <definedName name="solver_lhs2" localSheetId="2" hidden="1">'12-3'!$E$13</definedName>
    <definedName name="solver_lhs2" localSheetId="3" hidden="1">'12-4'!$E$4:$E$7</definedName>
    <definedName name="solver_lhs2" localSheetId="5" hidden="1">'13-2'!$E$13</definedName>
    <definedName name="solver_lhs2" localSheetId="6" hidden="1">'14'!#REF!</definedName>
    <definedName name="solver_lhs3" localSheetId="2" hidden="1">'12-3'!$E$4:$E$7</definedName>
    <definedName name="solver_lhs3" localSheetId="3" hidden="1">'12-4'!$E$4:$E$7</definedName>
    <definedName name="solver_lhs3" localSheetId="5" hidden="1">'13-2'!$E$4:$E$7</definedName>
    <definedName name="solver_lhs4" localSheetId="2" hidden="1">'12-3'!$E$4:$E$7</definedName>
    <definedName name="solver_lhs4" localSheetId="3" hidden="1">'12-4'!$E$4:$E$7</definedName>
    <definedName name="solver_lhs4" localSheetId="5" hidden="1">'13-2'!$E$4:$E$7</definedName>
    <definedName name="solver_lhs5" localSheetId="2" hidden="1">'12-3'!$E$9</definedName>
    <definedName name="solver_lhs5" localSheetId="5" hidden="1">'13-2'!$E$9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2" hidden="1">4</definedName>
    <definedName name="solver_num" localSheetId="3" hidden="1">3</definedName>
    <definedName name="solver_num" localSheetId="5" hidden="1">4</definedName>
    <definedName name="solver_num" localSheetId="6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opt" localSheetId="1" hidden="1">'12-2'!#REF!</definedName>
    <definedName name="solver_opt" localSheetId="2" hidden="1">'12-3'!$E$9</definedName>
    <definedName name="solver_opt" localSheetId="3" hidden="1">'12-4'!$E$10</definedName>
    <definedName name="solver_opt" localSheetId="5" hidden="1">'13-2'!$G$17</definedName>
    <definedName name="solver_opt" localSheetId="6" hidden="1">'14'!#REF!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el1" localSheetId="1" hidden="1">1</definedName>
    <definedName name="solver_rel1" localSheetId="2" hidden="1">1</definedName>
    <definedName name="solver_rel1" localSheetId="3" hidden="1">2</definedName>
    <definedName name="solver_rel1" localSheetId="5" hidden="1">1</definedName>
    <definedName name="solver_rel1" localSheetId="6" hidden="1">1</definedName>
    <definedName name="solver_rel2" localSheetId="1" hidden="1">3</definedName>
    <definedName name="solver_rel2" localSheetId="2" hidden="1">2</definedName>
    <definedName name="solver_rel2" localSheetId="3" hidden="1">1</definedName>
    <definedName name="solver_rel2" localSheetId="5" hidden="1">2</definedName>
    <definedName name="solver_rel2" localSheetId="6" hidden="1">3</definedName>
    <definedName name="solver_rel3" localSheetId="2" hidden="1">1</definedName>
    <definedName name="solver_rel3" localSheetId="3" hidden="1">3</definedName>
    <definedName name="solver_rel3" localSheetId="5" hidden="1">1</definedName>
    <definedName name="solver_rel4" localSheetId="2" hidden="1">3</definedName>
    <definedName name="solver_rel4" localSheetId="3" hidden="1">3</definedName>
    <definedName name="solver_rel4" localSheetId="5" hidden="1">3</definedName>
    <definedName name="solver_rel5" localSheetId="2" hidden="1">2</definedName>
    <definedName name="solver_rel5" localSheetId="5" hidden="1">2</definedName>
    <definedName name="solver_rhs1" localSheetId="1" hidden="1">0.99</definedName>
    <definedName name="solver_rhs1" localSheetId="2" hidden="1">0</definedName>
    <definedName name="solver_rhs1" localSheetId="3" hidden="1">0</definedName>
    <definedName name="solver_rhs1" localSheetId="5" hidden="1">0</definedName>
    <definedName name="solver_rhs1" localSheetId="6" hidden="1">0.99</definedName>
    <definedName name="solver_rhs2" localSheetId="1" hidden="1">0.01</definedName>
    <definedName name="solver_rhs2" localSheetId="2" hidden="1">0</definedName>
    <definedName name="solver_rhs2" localSheetId="3" hidden="1">1</definedName>
    <definedName name="solver_rhs2" localSheetId="5" hidden="1">0</definedName>
    <definedName name="solver_rhs2" localSheetId="6" hidden="1">0.01</definedName>
    <definedName name="solver_rhs3" localSheetId="2" hidden="1">1</definedName>
    <definedName name="solver_rhs3" localSheetId="3" hidden="1">0.01</definedName>
    <definedName name="solver_rhs3" localSheetId="5" hidden="1">1</definedName>
    <definedName name="solver_rhs4" localSheetId="2" hidden="1">0.01</definedName>
    <definedName name="solver_rhs4" localSheetId="3" hidden="1">0.01</definedName>
    <definedName name="solver_rhs4" localSheetId="5" hidden="1">0.01</definedName>
    <definedName name="solver_rhs5" localSheetId="2" hidden="1">'12-3'!$G$9</definedName>
    <definedName name="solver_rhs5" localSheetId="5" hidden="1">'13-2'!$E$18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" i="3" l="1"/>
  <c r="AL3" i="3"/>
  <c r="AK3" i="3"/>
  <c r="H7" i="1"/>
  <c r="G7" i="1"/>
  <c r="F7" i="1"/>
  <c r="H6" i="1"/>
  <c r="G6" i="1"/>
  <c r="F6" i="1"/>
  <c r="H5" i="1"/>
  <c r="G5" i="1"/>
  <c r="F5" i="1"/>
  <c r="H4" i="1"/>
  <c r="G4" i="1"/>
  <c r="F4" i="1"/>
  <c r="AA5" i="10"/>
  <c r="Z5" i="10"/>
  <c r="Y5" i="10"/>
  <c r="X5" i="10"/>
  <c r="U5" i="10"/>
  <c r="T5" i="10"/>
  <c r="G4" i="10"/>
  <c r="G3" i="10"/>
  <c r="S5" i="10"/>
  <c r="R5" i="10"/>
  <c r="O5" i="10"/>
  <c r="N5" i="10"/>
  <c r="M5" i="10"/>
  <c r="L5" i="10"/>
  <c r="E9" i="8"/>
  <c r="E9" i="4"/>
  <c r="E18" i="4" s="1"/>
  <c r="F4" i="8"/>
  <c r="G4" i="8"/>
  <c r="H4" i="8"/>
  <c r="F5" i="8"/>
  <c r="G5" i="8"/>
  <c r="H5" i="8"/>
  <c r="F6" i="8"/>
  <c r="G6" i="8"/>
  <c r="H6" i="8"/>
  <c r="F7" i="8"/>
  <c r="G7" i="8"/>
  <c r="H7" i="8"/>
  <c r="E13" i="4"/>
  <c r="H7" i="4"/>
  <c r="G7" i="4"/>
  <c r="F7" i="4"/>
  <c r="H6" i="4"/>
  <c r="G6" i="4"/>
  <c r="F6" i="4"/>
  <c r="H5" i="4"/>
  <c r="G5" i="4"/>
  <c r="F5" i="4"/>
  <c r="H4" i="4"/>
  <c r="G4" i="4"/>
  <c r="F4" i="4"/>
  <c r="C21" i="1"/>
  <c r="E9" i="1"/>
  <c r="E11" i="4" l="1"/>
  <c r="E12" i="4" s="1"/>
  <c r="E10" i="4"/>
  <c r="E19" i="4" s="1"/>
  <c r="AJ13" i="3" l="1"/>
  <c r="AK10" i="3"/>
  <c r="AK11" i="3"/>
  <c r="AK12" i="3"/>
  <c r="AK9" i="3"/>
  <c r="AL12" i="3"/>
  <c r="AL11" i="3"/>
  <c r="AL10" i="3"/>
  <c r="AL9" i="3"/>
  <c r="AL5" i="3"/>
  <c r="AK5" i="3"/>
  <c r="AK4" i="3"/>
  <c r="AJ5" i="3"/>
  <c r="AJ4" i="3"/>
  <c r="AJ3" i="3"/>
  <c r="AL2" i="3"/>
  <c r="AK2" i="3"/>
  <c r="AJ2" i="3"/>
  <c r="AB5" i="3"/>
  <c r="AC16" i="3"/>
  <c r="AC15" i="3"/>
  <c r="AC14" i="3"/>
  <c r="AC13" i="3"/>
  <c r="AC12" i="3"/>
  <c r="AC11" i="3"/>
  <c r="AC10" i="3"/>
  <c r="AC9" i="3"/>
  <c r="AC8" i="3"/>
  <c r="AC7" i="3"/>
  <c r="Q3" i="3"/>
  <c r="AC6" i="3"/>
  <c r="AC5" i="3"/>
  <c r="AB16" i="3" l="1"/>
  <c r="AB15" i="3"/>
  <c r="AB14" i="3"/>
  <c r="AB13" i="3"/>
  <c r="AB12" i="3"/>
  <c r="AB11" i="3"/>
  <c r="AB10" i="3"/>
  <c r="AB9" i="3"/>
  <c r="AB8" i="3"/>
  <c r="AB7" i="3"/>
  <c r="AB6" i="3"/>
  <c r="Y137" i="3"/>
  <c r="V7" i="3"/>
  <c r="Y2" i="3" l="1"/>
  <c r="Z2" i="3"/>
  <c r="P2" i="3"/>
  <c r="Q2" i="3"/>
  <c r="R2" i="3"/>
  <c r="S2" i="3"/>
  <c r="T2" i="3"/>
  <c r="U2" i="3"/>
  <c r="V2" i="3"/>
  <c r="X2" i="3"/>
  <c r="O2" i="3"/>
  <c r="H10" i="11" l="1"/>
  <c r="H11" i="11" s="1"/>
  <c r="H12" i="11" s="1"/>
  <c r="E2" i="11"/>
  <c r="E3" i="14"/>
  <c r="F3" i="14" s="1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4" i="14"/>
  <c r="B4" i="13"/>
  <c r="B5" i="13"/>
  <c r="D2" i="13" s="1"/>
  <c r="F2" i="13" s="1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3" i="13"/>
  <c r="E2" i="13"/>
  <c r="H3" i="12"/>
  <c r="B7" i="12"/>
  <c r="E3" i="12" s="1"/>
  <c r="B6" i="12"/>
  <c r="B9" i="12" s="1"/>
  <c r="B4" i="11"/>
  <c r="B5" i="11"/>
  <c r="B6" i="11"/>
  <c r="B7" i="11"/>
  <c r="B8" i="11"/>
  <c r="B9" i="11"/>
  <c r="B10" i="11"/>
  <c r="B11" i="11"/>
  <c r="C2" i="11" s="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3" i="11"/>
  <c r="D4" i="11" s="1"/>
  <c r="AA6" i="10"/>
  <c r="Z6" i="10"/>
  <c r="Y6" i="10"/>
  <c r="X6" i="10"/>
  <c r="AB3" i="10"/>
  <c r="U6" i="10"/>
  <c r="T6" i="10"/>
  <c r="S6" i="10"/>
  <c r="R6" i="10"/>
  <c r="V3" i="10"/>
  <c r="P3" i="10"/>
  <c r="M6" i="10"/>
  <c r="N6" i="10"/>
  <c r="O6" i="10"/>
  <c r="L6" i="10"/>
  <c r="J195" i="10"/>
  <c r="I195" i="10"/>
  <c r="H195" i="10"/>
  <c r="G195" i="10"/>
  <c r="J194" i="10"/>
  <c r="I194" i="10"/>
  <c r="H194" i="10"/>
  <c r="G194" i="10"/>
  <c r="J193" i="10"/>
  <c r="I193" i="10"/>
  <c r="H193" i="10"/>
  <c r="G193" i="10"/>
  <c r="J192" i="10"/>
  <c r="I192" i="10"/>
  <c r="H192" i="10"/>
  <c r="G192" i="10"/>
  <c r="J191" i="10"/>
  <c r="I191" i="10"/>
  <c r="H191" i="10"/>
  <c r="G191" i="10"/>
  <c r="J190" i="10"/>
  <c r="I190" i="10"/>
  <c r="H190" i="10"/>
  <c r="G190" i="10"/>
  <c r="J189" i="10"/>
  <c r="I189" i="10"/>
  <c r="H189" i="10"/>
  <c r="G189" i="10"/>
  <c r="J188" i="10"/>
  <c r="I188" i="10"/>
  <c r="H188" i="10"/>
  <c r="G188" i="10"/>
  <c r="J187" i="10"/>
  <c r="I187" i="10"/>
  <c r="H187" i="10"/>
  <c r="G187" i="10"/>
  <c r="J186" i="10"/>
  <c r="I186" i="10"/>
  <c r="H186" i="10"/>
  <c r="G186" i="10"/>
  <c r="J185" i="10"/>
  <c r="I185" i="10"/>
  <c r="H185" i="10"/>
  <c r="G185" i="10"/>
  <c r="J184" i="10"/>
  <c r="I184" i="10"/>
  <c r="H184" i="10"/>
  <c r="G184" i="10"/>
  <c r="J183" i="10"/>
  <c r="I183" i="10"/>
  <c r="H183" i="10"/>
  <c r="G183" i="10"/>
  <c r="J182" i="10"/>
  <c r="I182" i="10"/>
  <c r="H182" i="10"/>
  <c r="G182" i="10"/>
  <c r="J181" i="10"/>
  <c r="I181" i="10"/>
  <c r="H181" i="10"/>
  <c r="G181" i="10"/>
  <c r="J180" i="10"/>
  <c r="I180" i="10"/>
  <c r="H180" i="10"/>
  <c r="G180" i="10"/>
  <c r="J179" i="10"/>
  <c r="I179" i="10"/>
  <c r="H179" i="10"/>
  <c r="G179" i="10"/>
  <c r="J178" i="10"/>
  <c r="I178" i="10"/>
  <c r="H178" i="10"/>
  <c r="G178" i="10"/>
  <c r="J177" i="10"/>
  <c r="I177" i="10"/>
  <c r="H177" i="10"/>
  <c r="G177" i="10"/>
  <c r="J176" i="10"/>
  <c r="I176" i="10"/>
  <c r="H176" i="10"/>
  <c r="G176" i="10"/>
  <c r="J175" i="10"/>
  <c r="I175" i="10"/>
  <c r="H175" i="10"/>
  <c r="G175" i="10"/>
  <c r="J174" i="10"/>
  <c r="I174" i="10"/>
  <c r="H174" i="10"/>
  <c r="G174" i="10"/>
  <c r="J173" i="10"/>
  <c r="I173" i="10"/>
  <c r="H173" i="10"/>
  <c r="G173" i="10"/>
  <c r="J172" i="10"/>
  <c r="I172" i="10"/>
  <c r="H172" i="10"/>
  <c r="G172" i="10"/>
  <c r="J171" i="10"/>
  <c r="I171" i="10"/>
  <c r="H171" i="10"/>
  <c r="G171" i="10"/>
  <c r="J170" i="10"/>
  <c r="I170" i="10"/>
  <c r="H170" i="10"/>
  <c r="G170" i="10"/>
  <c r="J169" i="10"/>
  <c r="I169" i="10"/>
  <c r="H169" i="10"/>
  <c r="G169" i="10"/>
  <c r="J168" i="10"/>
  <c r="I168" i="10"/>
  <c r="H168" i="10"/>
  <c r="G168" i="10"/>
  <c r="J167" i="10"/>
  <c r="I167" i="10"/>
  <c r="H167" i="10"/>
  <c r="G167" i="10"/>
  <c r="J166" i="10"/>
  <c r="I166" i="10"/>
  <c r="H166" i="10"/>
  <c r="G166" i="10"/>
  <c r="J165" i="10"/>
  <c r="I165" i="10"/>
  <c r="H165" i="10"/>
  <c r="G165" i="10"/>
  <c r="J164" i="10"/>
  <c r="I164" i="10"/>
  <c r="H164" i="10"/>
  <c r="G164" i="10"/>
  <c r="J163" i="10"/>
  <c r="I163" i="10"/>
  <c r="H163" i="10"/>
  <c r="G163" i="10"/>
  <c r="J162" i="10"/>
  <c r="I162" i="10"/>
  <c r="H162" i="10"/>
  <c r="G162" i="10"/>
  <c r="J161" i="10"/>
  <c r="I161" i="10"/>
  <c r="H161" i="10"/>
  <c r="G161" i="10"/>
  <c r="J160" i="10"/>
  <c r="I160" i="10"/>
  <c r="H160" i="10"/>
  <c r="G160" i="10"/>
  <c r="J159" i="10"/>
  <c r="I159" i="10"/>
  <c r="H159" i="10"/>
  <c r="G159" i="10"/>
  <c r="J158" i="10"/>
  <c r="I158" i="10"/>
  <c r="H158" i="10"/>
  <c r="G158" i="10"/>
  <c r="J157" i="10"/>
  <c r="I157" i="10"/>
  <c r="H157" i="10"/>
  <c r="G157" i="10"/>
  <c r="J156" i="10"/>
  <c r="I156" i="10"/>
  <c r="H156" i="10"/>
  <c r="G156" i="10"/>
  <c r="J155" i="10"/>
  <c r="I155" i="10"/>
  <c r="H155" i="10"/>
  <c r="G155" i="10"/>
  <c r="J154" i="10"/>
  <c r="I154" i="10"/>
  <c r="H154" i="10"/>
  <c r="G154" i="10"/>
  <c r="J153" i="10"/>
  <c r="I153" i="10"/>
  <c r="H153" i="10"/>
  <c r="G153" i="10"/>
  <c r="J152" i="10"/>
  <c r="I152" i="10"/>
  <c r="H152" i="10"/>
  <c r="G152" i="10"/>
  <c r="J151" i="10"/>
  <c r="I151" i="10"/>
  <c r="H151" i="10"/>
  <c r="G151" i="10"/>
  <c r="J150" i="10"/>
  <c r="I150" i="10"/>
  <c r="H150" i="10"/>
  <c r="G150" i="10"/>
  <c r="J149" i="10"/>
  <c r="I149" i="10"/>
  <c r="H149" i="10"/>
  <c r="G149" i="10"/>
  <c r="J148" i="10"/>
  <c r="I148" i="10"/>
  <c r="H148" i="10"/>
  <c r="G148" i="10"/>
  <c r="J147" i="10"/>
  <c r="I147" i="10"/>
  <c r="H147" i="10"/>
  <c r="G147" i="10"/>
  <c r="J146" i="10"/>
  <c r="I146" i="10"/>
  <c r="H146" i="10"/>
  <c r="G146" i="10"/>
  <c r="J145" i="10"/>
  <c r="I145" i="10"/>
  <c r="H145" i="10"/>
  <c r="G145" i="10"/>
  <c r="J144" i="10"/>
  <c r="I144" i="10"/>
  <c r="H144" i="10"/>
  <c r="G144" i="10"/>
  <c r="J143" i="10"/>
  <c r="I143" i="10"/>
  <c r="H143" i="10"/>
  <c r="G143" i="10"/>
  <c r="J142" i="10"/>
  <c r="I142" i="10"/>
  <c r="H142" i="10"/>
  <c r="G142" i="10"/>
  <c r="J141" i="10"/>
  <c r="I141" i="10"/>
  <c r="H141" i="10"/>
  <c r="G141" i="10"/>
  <c r="J140" i="10"/>
  <c r="I140" i="10"/>
  <c r="H140" i="10"/>
  <c r="G140" i="10"/>
  <c r="J139" i="10"/>
  <c r="I139" i="10"/>
  <c r="H139" i="10"/>
  <c r="G139" i="10"/>
  <c r="J138" i="10"/>
  <c r="I138" i="10"/>
  <c r="H138" i="10"/>
  <c r="G138" i="10"/>
  <c r="J137" i="10"/>
  <c r="I137" i="10"/>
  <c r="H137" i="10"/>
  <c r="G137" i="10"/>
  <c r="J136" i="10"/>
  <c r="I136" i="10"/>
  <c r="H136" i="10"/>
  <c r="G136" i="10"/>
  <c r="J135" i="10"/>
  <c r="I135" i="10"/>
  <c r="H135" i="10"/>
  <c r="G135" i="10"/>
  <c r="J134" i="10"/>
  <c r="I134" i="10"/>
  <c r="H134" i="10"/>
  <c r="G134" i="10"/>
  <c r="J133" i="10"/>
  <c r="I133" i="10"/>
  <c r="H133" i="10"/>
  <c r="G133" i="10"/>
  <c r="J132" i="10"/>
  <c r="I132" i="10"/>
  <c r="H132" i="10"/>
  <c r="G132" i="10"/>
  <c r="J131" i="10"/>
  <c r="I131" i="10"/>
  <c r="H131" i="10"/>
  <c r="G131" i="10"/>
  <c r="J130" i="10"/>
  <c r="I130" i="10"/>
  <c r="H130" i="10"/>
  <c r="G130" i="10"/>
  <c r="J129" i="10"/>
  <c r="I129" i="10"/>
  <c r="H129" i="10"/>
  <c r="G129" i="10"/>
  <c r="J128" i="10"/>
  <c r="I128" i="10"/>
  <c r="H128" i="10"/>
  <c r="G128" i="10"/>
  <c r="J127" i="10"/>
  <c r="I127" i="10"/>
  <c r="H127" i="10"/>
  <c r="G127" i="10"/>
  <c r="J126" i="10"/>
  <c r="I126" i="10"/>
  <c r="H126" i="10"/>
  <c r="G126" i="10"/>
  <c r="J125" i="10"/>
  <c r="I125" i="10"/>
  <c r="H125" i="10"/>
  <c r="G125" i="10"/>
  <c r="J124" i="10"/>
  <c r="I124" i="10"/>
  <c r="H124" i="10"/>
  <c r="G124" i="10"/>
  <c r="J123" i="10"/>
  <c r="I123" i="10"/>
  <c r="H123" i="10"/>
  <c r="G123" i="10"/>
  <c r="J122" i="10"/>
  <c r="I122" i="10"/>
  <c r="H122" i="10"/>
  <c r="G122" i="10"/>
  <c r="J121" i="10"/>
  <c r="I121" i="10"/>
  <c r="H121" i="10"/>
  <c r="G121" i="10"/>
  <c r="J120" i="10"/>
  <c r="I120" i="10"/>
  <c r="H120" i="10"/>
  <c r="G120" i="10"/>
  <c r="J119" i="10"/>
  <c r="I119" i="10"/>
  <c r="H119" i="10"/>
  <c r="G119" i="10"/>
  <c r="J118" i="10"/>
  <c r="I118" i="10"/>
  <c r="H118" i="10"/>
  <c r="G118" i="10"/>
  <c r="J117" i="10"/>
  <c r="I117" i="10"/>
  <c r="H117" i="10"/>
  <c r="G117" i="10"/>
  <c r="J116" i="10"/>
  <c r="I116" i="10"/>
  <c r="H116" i="10"/>
  <c r="G116" i="10"/>
  <c r="J115" i="10"/>
  <c r="I115" i="10"/>
  <c r="H115" i="10"/>
  <c r="G115" i="10"/>
  <c r="J114" i="10"/>
  <c r="I114" i="10"/>
  <c r="H114" i="10"/>
  <c r="G114" i="10"/>
  <c r="J113" i="10"/>
  <c r="I113" i="10"/>
  <c r="H113" i="10"/>
  <c r="G113" i="10"/>
  <c r="J112" i="10"/>
  <c r="I112" i="10"/>
  <c r="H112" i="10"/>
  <c r="G112" i="10"/>
  <c r="J111" i="10"/>
  <c r="I111" i="10"/>
  <c r="H111" i="10"/>
  <c r="G111" i="10"/>
  <c r="J110" i="10"/>
  <c r="I110" i="10"/>
  <c r="H110" i="10"/>
  <c r="G110" i="10"/>
  <c r="J109" i="10"/>
  <c r="I109" i="10"/>
  <c r="H109" i="10"/>
  <c r="G109" i="10"/>
  <c r="J108" i="10"/>
  <c r="I108" i="10"/>
  <c r="H108" i="10"/>
  <c r="G108" i="10"/>
  <c r="J107" i="10"/>
  <c r="I107" i="10"/>
  <c r="H107" i="10"/>
  <c r="G107" i="10"/>
  <c r="J106" i="10"/>
  <c r="I106" i="10"/>
  <c r="H106" i="10"/>
  <c r="G106" i="10"/>
  <c r="J105" i="10"/>
  <c r="I105" i="10"/>
  <c r="H105" i="10"/>
  <c r="G105" i="10"/>
  <c r="J104" i="10"/>
  <c r="I104" i="10"/>
  <c r="H104" i="10"/>
  <c r="G104" i="10"/>
  <c r="J103" i="10"/>
  <c r="I103" i="10"/>
  <c r="H103" i="10"/>
  <c r="G103" i="10"/>
  <c r="J102" i="10"/>
  <c r="I102" i="10"/>
  <c r="H102" i="10"/>
  <c r="G102" i="10"/>
  <c r="J101" i="10"/>
  <c r="I101" i="10"/>
  <c r="H101" i="10"/>
  <c r="G101" i="10"/>
  <c r="J100" i="10"/>
  <c r="I100" i="10"/>
  <c r="H100" i="10"/>
  <c r="G100" i="10"/>
  <c r="J99" i="10"/>
  <c r="I99" i="10"/>
  <c r="H99" i="10"/>
  <c r="G99" i="10"/>
  <c r="J98" i="10"/>
  <c r="I98" i="10"/>
  <c r="H98" i="10"/>
  <c r="G98" i="10"/>
  <c r="J97" i="10"/>
  <c r="I97" i="10"/>
  <c r="H97" i="10"/>
  <c r="G97" i="10"/>
  <c r="J96" i="10"/>
  <c r="I96" i="10"/>
  <c r="H96" i="10"/>
  <c r="G96" i="10"/>
  <c r="J95" i="10"/>
  <c r="I95" i="10"/>
  <c r="H95" i="10"/>
  <c r="G95" i="10"/>
  <c r="J94" i="10"/>
  <c r="I94" i="10"/>
  <c r="H94" i="10"/>
  <c r="G94" i="10"/>
  <c r="J93" i="10"/>
  <c r="I93" i="10"/>
  <c r="H93" i="10"/>
  <c r="G93" i="10"/>
  <c r="J92" i="10"/>
  <c r="I92" i="10"/>
  <c r="H92" i="10"/>
  <c r="G92" i="10"/>
  <c r="J91" i="10"/>
  <c r="I91" i="10"/>
  <c r="H91" i="10"/>
  <c r="G91" i="10"/>
  <c r="J90" i="10"/>
  <c r="I90" i="10"/>
  <c r="H90" i="10"/>
  <c r="G90" i="10"/>
  <c r="J89" i="10"/>
  <c r="I89" i="10"/>
  <c r="H89" i="10"/>
  <c r="G89" i="10"/>
  <c r="J88" i="10"/>
  <c r="I88" i="10"/>
  <c r="H88" i="10"/>
  <c r="G88" i="10"/>
  <c r="J87" i="10"/>
  <c r="I87" i="10"/>
  <c r="H87" i="10"/>
  <c r="G87" i="10"/>
  <c r="J86" i="10"/>
  <c r="I86" i="10"/>
  <c r="H86" i="10"/>
  <c r="G86" i="10"/>
  <c r="J85" i="10"/>
  <c r="I85" i="10"/>
  <c r="H85" i="10"/>
  <c r="G85" i="10"/>
  <c r="J84" i="10"/>
  <c r="I84" i="10"/>
  <c r="H84" i="10"/>
  <c r="G84" i="10"/>
  <c r="J83" i="10"/>
  <c r="I83" i="10"/>
  <c r="H83" i="10"/>
  <c r="G83" i="10"/>
  <c r="J82" i="10"/>
  <c r="I82" i="10"/>
  <c r="H82" i="10"/>
  <c r="G82" i="10"/>
  <c r="J81" i="10"/>
  <c r="I81" i="10"/>
  <c r="H81" i="10"/>
  <c r="G81" i="10"/>
  <c r="J80" i="10"/>
  <c r="I80" i="10"/>
  <c r="H80" i="10"/>
  <c r="G80" i="10"/>
  <c r="J79" i="10"/>
  <c r="I79" i="10"/>
  <c r="H79" i="10"/>
  <c r="G79" i="10"/>
  <c r="J78" i="10"/>
  <c r="I78" i="10"/>
  <c r="H78" i="10"/>
  <c r="G78" i="10"/>
  <c r="J77" i="10"/>
  <c r="I77" i="10"/>
  <c r="H77" i="10"/>
  <c r="G77" i="10"/>
  <c r="J76" i="10"/>
  <c r="I76" i="10"/>
  <c r="H76" i="10"/>
  <c r="G76" i="10"/>
  <c r="J75" i="10"/>
  <c r="I75" i="10"/>
  <c r="H75" i="10"/>
  <c r="G75" i="10"/>
  <c r="J74" i="10"/>
  <c r="I74" i="10"/>
  <c r="H74" i="10"/>
  <c r="G74" i="10"/>
  <c r="J73" i="10"/>
  <c r="I73" i="10"/>
  <c r="H73" i="10"/>
  <c r="G73" i="10"/>
  <c r="J72" i="10"/>
  <c r="I72" i="10"/>
  <c r="H72" i="10"/>
  <c r="G72" i="10"/>
  <c r="J71" i="10"/>
  <c r="I71" i="10"/>
  <c r="H71" i="10"/>
  <c r="G71" i="10"/>
  <c r="J70" i="10"/>
  <c r="I70" i="10"/>
  <c r="H70" i="10"/>
  <c r="G70" i="10"/>
  <c r="J69" i="10"/>
  <c r="I69" i="10"/>
  <c r="H69" i="10"/>
  <c r="G69" i="10"/>
  <c r="J68" i="10"/>
  <c r="I68" i="10"/>
  <c r="H68" i="10"/>
  <c r="G68" i="10"/>
  <c r="J67" i="10"/>
  <c r="I67" i="10"/>
  <c r="H67" i="10"/>
  <c r="G67" i="10"/>
  <c r="J66" i="10"/>
  <c r="I66" i="10"/>
  <c r="H66" i="10"/>
  <c r="G66" i="10"/>
  <c r="J65" i="10"/>
  <c r="I65" i="10"/>
  <c r="H65" i="10"/>
  <c r="G65" i="10"/>
  <c r="J64" i="10"/>
  <c r="I64" i="10"/>
  <c r="H64" i="10"/>
  <c r="G64" i="10"/>
  <c r="J63" i="10"/>
  <c r="I63" i="10"/>
  <c r="H63" i="10"/>
  <c r="G63" i="10"/>
  <c r="J62" i="10"/>
  <c r="I62" i="10"/>
  <c r="H62" i="10"/>
  <c r="G62" i="10"/>
  <c r="J61" i="10"/>
  <c r="I61" i="10"/>
  <c r="H61" i="10"/>
  <c r="G61" i="10"/>
  <c r="J60" i="10"/>
  <c r="I60" i="10"/>
  <c r="H60" i="10"/>
  <c r="G60" i="10"/>
  <c r="J59" i="10"/>
  <c r="I59" i="10"/>
  <c r="H59" i="10"/>
  <c r="G59" i="10"/>
  <c r="J58" i="10"/>
  <c r="I58" i="10"/>
  <c r="H58" i="10"/>
  <c r="G58" i="10"/>
  <c r="J57" i="10"/>
  <c r="I57" i="10"/>
  <c r="H57" i="10"/>
  <c r="G57" i="10"/>
  <c r="J56" i="10"/>
  <c r="I56" i="10"/>
  <c r="H56" i="10"/>
  <c r="G56" i="10"/>
  <c r="J55" i="10"/>
  <c r="I55" i="10"/>
  <c r="H55" i="10"/>
  <c r="G55" i="10"/>
  <c r="J54" i="10"/>
  <c r="I54" i="10"/>
  <c r="H54" i="10"/>
  <c r="G54" i="10"/>
  <c r="J53" i="10"/>
  <c r="I53" i="10"/>
  <c r="H53" i="10"/>
  <c r="G53" i="10"/>
  <c r="J52" i="10"/>
  <c r="I52" i="10"/>
  <c r="H52" i="10"/>
  <c r="G52" i="10"/>
  <c r="J51" i="10"/>
  <c r="I51" i="10"/>
  <c r="H51" i="10"/>
  <c r="G51" i="10"/>
  <c r="J50" i="10"/>
  <c r="I50" i="10"/>
  <c r="H50" i="10"/>
  <c r="G50" i="10"/>
  <c r="J49" i="10"/>
  <c r="I49" i="10"/>
  <c r="H49" i="10"/>
  <c r="G49" i="10"/>
  <c r="J48" i="10"/>
  <c r="I48" i="10"/>
  <c r="H48" i="10"/>
  <c r="G48" i="10"/>
  <c r="J47" i="10"/>
  <c r="I47" i="10"/>
  <c r="H47" i="10"/>
  <c r="G47" i="10"/>
  <c r="J46" i="10"/>
  <c r="I46" i="10"/>
  <c r="H46" i="10"/>
  <c r="G46" i="10"/>
  <c r="J45" i="10"/>
  <c r="I45" i="10"/>
  <c r="H45" i="10"/>
  <c r="G45" i="10"/>
  <c r="J44" i="10"/>
  <c r="I44" i="10"/>
  <c r="H44" i="10"/>
  <c r="G44" i="10"/>
  <c r="J43" i="10"/>
  <c r="I43" i="10"/>
  <c r="H43" i="10"/>
  <c r="G43" i="10"/>
  <c r="J42" i="10"/>
  <c r="I42" i="10"/>
  <c r="H42" i="10"/>
  <c r="G42" i="10"/>
  <c r="J41" i="10"/>
  <c r="I41" i="10"/>
  <c r="H41" i="10"/>
  <c r="G41" i="10"/>
  <c r="J40" i="10"/>
  <c r="I40" i="10"/>
  <c r="H40" i="10"/>
  <c r="G40" i="10"/>
  <c r="J39" i="10"/>
  <c r="I39" i="10"/>
  <c r="H39" i="10"/>
  <c r="G39" i="10"/>
  <c r="J38" i="10"/>
  <c r="I38" i="10"/>
  <c r="H38" i="10"/>
  <c r="G38" i="10"/>
  <c r="J37" i="10"/>
  <c r="I37" i="10"/>
  <c r="H37" i="10"/>
  <c r="G37" i="10"/>
  <c r="J36" i="10"/>
  <c r="I36" i="10"/>
  <c r="H36" i="10"/>
  <c r="G36" i="10"/>
  <c r="J35" i="10"/>
  <c r="I35" i="10"/>
  <c r="H35" i="10"/>
  <c r="G35" i="10"/>
  <c r="J34" i="10"/>
  <c r="I34" i="10"/>
  <c r="H34" i="10"/>
  <c r="G34" i="10"/>
  <c r="J33" i="10"/>
  <c r="I33" i="10"/>
  <c r="H33" i="10"/>
  <c r="G33" i="10"/>
  <c r="J32" i="10"/>
  <c r="I32" i="10"/>
  <c r="H32" i="10"/>
  <c r="G32" i="10"/>
  <c r="J31" i="10"/>
  <c r="I31" i="10"/>
  <c r="H31" i="10"/>
  <c r="G31" i="10"/>
  <c r="J30" i="10"/>
  <c r="I30" i="10"/>
  <c r="H30" i="10"/>
  <c r="G30" i="10"/>
  <c r="J29" i="10"/>
  <c r="I29" i="10"/>
  <c r="H29" i="10"/>
  <c r="G29" i="10"/>
  <c r="J28" i="10"/>
  <c r="I28" i="10"/>
  <c r="H28" i="10"/>
  <c r="G28" i="10"/>
  <c r="J27" i="10"/>
  <c r="I27" i="10"/>
  <c r="H27" i="10"/>
  <c r="G27" i="10"/>
  <c r="J26" i="10"/>
  <c r="I26" i="10"/>
  <c r="H26" i="10"/>
  <c r="G26" i="10"/>
  <c r="J25" i="10"/>
  <c r="I25" i="10"/>
  <c r="H25" i="10"/>
  <c r="G25" i="10"/>
  <c r="J24" i="10"/>
  <c r="I24" i="10"/>
  <c r="H24" i="10"/>
  <c r="G24" i="10"/>
  <c r="J23" i="10"/>
  <c r="I23" i="10"/>
  <c r="H23" i="10"/>
  <c r="G23" i="10"/>
  <c r="J22" i="10"/>
  <c r="I22" i="10"/>
  <c r="H22" i="10"/>
  <c r="G22" i="10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H18" i="10"/>
  <c r="G18" i="10"/>
  <c r="J17" i="10"/>
  <c r="I17" i="10"/>
  <c r="H17" i="10"/>
  <c r="G17" i="10"/>
  <c r="J16" i="10"/>
  <c r="I16" i="10"/>
  <c r="H16" i="10"/>
  <c r="G16" i="10"/>
  <c r="J15" i="10"/>
  <c r="I15" i="10"/>
  <c r="H15" i="10"/>
  <c r="G15" i="10"/>
  <c r="J14" i="10"/>
  <c r="I14" i="10"/>
  <c r="H14" i="10"/>
  <c r="G14" i="10"/>
  <c r="J13" i="10"/>
  <c r="I13" i="10"/>
  <c r="H13" i="10"/>
  <c r="G13" i="10"/>
  <c r="J12" i="10"/>
  <c r="I12" i="10"/>
  <c r="H12" i="10"/>
  <c r="G12" i="10"/>
  <c r="J11" i="10"/>
  <c r="I11" i="10"/>
  <c r="H11" i="10"/>
  <c r="G11" i="10"/>
  <c r="J10" i="10"/>
  <c r="I10" i="10"/>
  <c r="H10" i="10"/>
  <c r="G10" i="10"/>
  <c r="J9" i="10"/>
  <c r="I9" i="10"/>
  <c r="H9" i="10"/>
  <c r="G9" i="10"/>
  <c r="J8" i="10"/>
  <c r="I8" i="10"/>
  <c r="H8" i="10"/>
  <c r="G8" i="10"/>
  <c r="J7" i="10"/>
  <c r="I7" i="10"/>
  <c r="N7" i="10" s="1"/>
  <c r="H7" i="10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G7" i="10"/>
  <c r="G3" i="14"/>
  <c r="N8" i="10" l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L7" i="10"/>
  <c r="L8" i="10" s="1"/>
  <c r="P6" i="10"/>
  <c r="Z7" i="10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Z84" i="10" s="1"/>
  <c r="Z85" i="10" s="1"/>
  <c r="Z86" i="10" s="1"/>
  <c r="Z87" i="10" s="1"/>
  <c r="Z88" i="10" s="1"/>
  <c r="Z89" i="10" s="1"/>
  <c r="Z90" i="10" s="1"/>
  <c r="Z91" i="10" s="1"/>
  <c r="Z92" i="10" s="1"/>
  <c r="Z93" i="10" s="1"/>
  <c r="Z94" i="10" s="1"/>
  <c r="Z95" i="10" s="1"/>
  <c r="Z96" i="10" s="1"/>
  <c r="Z97" i="10" s="1"/>
  <c r="Z98" i="10" s="1"/>
  <c r="Z99" i="10" s="1"/>
  <c r="Z100" i="10" s="1"/>
  <c r="Z101" i="10" s="1"/>
  <c r="Z102" i="10" s="1"/>
  <c r="Z103" i="10" s="1"/>
  <c r="Z104" i="10" s="1"/>
  <c r="Z105" i="10" s="1"/>
  <c r="Z106" i="10" s="1"/>
  <c r="Z107" i="10" s="1"/>
  <c r="Z108" i="10" s="1"/>
  <c r="Z109" i="10" s="1"/>
  <c r="Z110" i="10" s="1"/>
  <c r="Z111" i="10" s="1"/>
  <c r="Z112" i="10" s="1"/>
  <c r="Z113" i="10" s="1"/>
  <c r="Z114" i="10" s="1"/>
  <c r="Z115" i="10" s="1"/>
  <c r="Z116" i="10" s="1"/>
  <c r="Z117" i="10" s="1"/>
  <c r="Z118" i="10" s="1"/>
  <c r="Z119" i="10" s="1"/>
  <c r="Z120" i="10" s="1"/>
  <c r="Z121" i="10" s="1"/>
  <c r="Z122" i="10" s="1"/>
  <c r="Z123" i="10" s="1"/>
  <c r="Z124" i="10" s="1"/>
  <c r="Z125" i="10" s="1"/>
  <c r="Z126" i="10" s="1"/>
  <c r="Z127" i="10" s="1"/>
  <c r="Z128" i="10" s="1"/>
  <c r="Z129" i="10" s="1"/>
  <c r="Z130" i="10" s="1"/>
  <c r="Z131" i="10" s="1"/>
  <c r="Z132" i="10" s="1"/>
  <c r="Z133" i="10" s="1"/>
  <c r="Z134" i="10" s="1"/>
  <c r="Z135" i="10" s="1"/>
  <c r="Z136" i="10" s="1"/>
  <c r="Z137" i="10" s="1"/>
  <c r="Z138" i="10" s="1"/>
  <c r="Z139" i="10" s="1"/>
  <c r="Z140" i="10" s="1"/>
  <c r="Z141" i="10" s="1"/>
  <c r="Z142" i="10" s="1"/>
  <c r="Z143" i="10" s="1"/>
  <c r="Z144" i="10" s="1"/>
  <c r="Z145" i="10" s="1"/>
  <c r="Z146" i="10" s="1"/>
  <c r="Z147" i="10" s="1"/>
  <c r="Z148" i="10" s="1"/>
  <c r="Z149" i="10" s="1"/>
  <c r="Z150" i="10" s="1"/>
  <c r="Z151" i="10" s="1"/>
  <c r="Z152" i="10" s="1"/>
  <c r="Z153" i="10" s="1"/>
  <c r="Z154" i="10" s="1"/>
  <c r="Z155" i="10" s="1"/>
  <c r="Z156" i="10" s="1"/>
  <c r="Z157" i="10" s="1"/>
  <c r="Z158" i="10" s="1"/>
  <c r="Z159" i="10" s="1"/>
  <c r="Z160" i="10" s="1"/>
  <c r="Z161" i="10" s="1"/>
  <c r="Z162" i="10" s="1"/>
  <c r="Z163" i="10" s="1"/>
  <c r="Z164" i="10" s="1"/>
  <c r="Z165" i="10" s="1"/>
  <c r="Z166" i="10" s="1"/>
  <c r="Z167" i="10" s="1"/>
  <c r="Z168" i="10" s="1"/>
  <c r="Z169" i="10" s="1"/>
  <c r="Z170" i="10" s="1"/>
  <c r="Z171" i="10" s="1"/>
  <c r="Z172" i="10" s="1"/>
  <c r="Z173" i="10" s="1"/>
  <c r="Z174" i="10" s="1"/>
  <c r="Z175" i="10" s="1"/>
  <c r="Z176" i="10" s="1"/>
  <c r="Z177" i="10" s="1"/>
  <c r="Z178" i="10" s="1"/>
  <c r="Z179" i="10" s="1"/>
  <c r="Z180" i="10" s="1"/>
  <c r="Z181" i="10" s="1"/>
  <c r="Z182" i="10" s="1"/>
  <c r="Z183" i="10" s="1"/>
  <c r="Z184" i="10" s="1"/>
  <c r="Z185" i="10" s="1"/>
  <c r="Z186" i="10" s="1"/>
  <c r="Z187" i="10" s="1"/>
  <c r="Z188" i="10" s="1"/>
  <c r="Z189" i="10" s="1"/>
  <c r="Z190" i="10" s="1"/>
  <c r="Z191" i="10" s="1"/>
  <c r="Z192" i="10" s="1"/>
  <c r="Z193" i="10" s="1"/>
  <c r="Z194" i="10" s="1"/>
  <c r="Z195" i="10" s="1"/>
  <c r="E4" i="12"/>
  <c r="G2" i="13"/>
  <c r="F3" i="12"/>
  <c r="G3" i="12"/>
  <c r="C2" i="13"/>
  <c r="E6" i="13" s="1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R7" i="10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R130" i="10" s="1"/>
  <c r="R131" i="10" s="1"/>
  <c r="R132" i="10" s="1"/>
  <c r="R133" i="10" s="1"/>
  <c r="R134" i="10" s="1"/>
  <c r="R135" i="10" s="1"/>
  <c r="R136" i="10" s="1"/>
  <c r="R137" i="10" s="1"/>
  <c r="R138" i="10" s="1"/>
  <c r="R139" i="10" s="1"/>
  <c r="R140" i="10" s="1"/>
  <c r="R141" i="10" s="1"/>
  <c r="R142" i="10" s="1"/>
  <c r="R143" i="10" s="1"/>
  <c r="R144" i="10" s="1"/>
  <c r="R145" i="10" s="1"/>
  <c r="R146" i="10" s="1"/>
  <c r="R147" i="10" s="1"/>
  <c r="R148" i="10" s="1"/>
  <c r="R149" i="10" s="1"/>
  <c r="R150" i="10" s="1"/>
  <c r="R151" i="10" s="1"/>
  <c r="R152" i="10" s="1"/>
  <c r="R153" i="10" s="1"/>
  <c r="R154" i="10" s="1"/>
  <c r="R155" i="10" s="1"/>
  <c r="R156" i="10" s="1"/>
  <c r="R157" i="10" s="1"/>
  <c r="R158" i="10" s="1"/>
  <c r="R159" i="10" s="1"/>
  <c r="R160" i="10" s="1"/>
  <c r="R161" i="10" s="1"/>
  <c r="R162" i="10" s="1"/>
  <c r="R163" i="10" s="1"/>
  <c r="R164" i="10" s="1"/>
  <c r="R165" i="10" s="1"/>
  <c r="R166" i="10" s="1"/>
  <c r="R167" i="10" s="1"/>
  <c r="R168" i="10" s="1"/>
  <c r="R169" i="10" s="1"/>
  <c r="R170" i="10" s="1"/>
  <c r="R171" i="10" s="1"/>
  <c r="R172" i="10" s="1"/>
  <c r="R173" i="10" s="1"/>
  <c r="R174" i="10" s="1"/>
  <c r="R175" i="10" s="1"/>
  <c r="R176" i="10" s="1"/>
  <c r="R177" i="10" s="1"/>
  <c r="R178" i="10" s="1"/>
  <c r="R179" i="10" s="1"/>
  <c r="R180" i="10" s="1"/>
  <c r="R181" i="10" s="1"/>
  <c r="R182" i="10" s="1"/>
  <c r="R183" i="10" s="1"/>
  <c r="R184" i="10" s="1"/>
  <c r="R185" i="10" s="1"/>
  <c r="R186" i="10" s="1"/>
  <c r="R187" i="10" s="1"/>
  <c r="R188" i="10" s="1"/>
  <c r="R189" i="10" s="1"/>
  <c r="R190" i="10" s="1"/>
  <c r="R191" i="10" s="1"/>
  <c r="R192" i="10" s="1"/>
  <c r="R193" i="10" s="1"/>
  <c r="R194" i="10" s="1"/>
  <c r="R195" i="10" s="1"/>
  <c r="AA7" i="10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AA54" i="10" s="1"/>
  <c r="AA55" i="10" s="1"/>
  <c r="AA56" i="10" s="1"/>
  <c r="AA57" i="10" s="1"/>
  <c r="AA58" i="10" s="1"/>
  <c r="AA59" i="10" s="1"/>
  <c r="AA60" i="10" s="1"/>
  <c r="AA61" i="10" s="1"/>
  <c r="AA62" i="10" s="1"/>
  <c r="AA63" i="10" s="1"/>
  <c r="AA64" i="10" s="1"/>
  <c r="AA65" i="10" s="1"/>
  <c r="AA66" i="10" s="1"/>
  <c r="AA67" i="10" s="1"/>
  <c r="AA68" i="10" s="1"/>
  <c r="AA69" i="10" s="1"/>
  <c r="AA70" i="10" s="1"/>
  <c r="AA71" i="10" s="1"/>
  <c r="AA72" i="10" s="1"/>
  <c r="AA73" i="10" s="1"/>
  <c r="AA74" i="10" s="1"/>
  <c r="AA75" i="10" s="1"/>
  <c r="AA76" i="10" s="1"/>
  <c r="AA77" i="10" s="1"/>
  <c r="AA78" i="10" s="1"/>
  <c r="AA79" i="10" s="1"/>
  <c r="AA80" i="10" s="1"/>
  <c r="AA81" i="10" s="1"/>
  <c r="AA82" i="10" s="1"/>
  <c r="AA83" i="10" s="1"/>
  <c r="AA84" i="10" s="1"/>
  <c r="AA85" i="10" s="1"/>
  <c r="AA86" i="10" s="1"/>
  <c r="AA87" i="10" s="1"/>
  <c r="AA88" i="10" s="1"/>
  <c r="AA89" i="10" s="1"/>
  <c r="AA90" i="10" s="1"/>
  <c r="AA91" i="10" s="1"/>
  <c r="AA92" i="10" s="1"/>
  <c r="AA93" i="10" s="1"/>
  <c r="AA94" i="10" s="1"/>
  <c r="AA95" i="10" s="1"/>
  <c r="AA96" i="10" s="1"/>
  <c r="AA97" i="10" s="1"/>
  <c r="AA98" i="10" s="1"/>
  <c r="AA99" i="10" s="1"/>
  <c r="AA100" i="10" s="1"/>
  <c r="AA101" i="10" s="1"/>
  <c r="AA102" i="10" s="1"/>
  <c r="AA103" i="10" s="1"/>
  <c r="AA104" i="10" s="1"/>
  <c r="AA105" i="10" s="1"/>
  <c r="AA106" i="10" s="1"/>
  <c r="AA107" i="10" s="1"/>
  <c r="AA108" i="10" s="1"/>
  <c r="AA109" i="10" s="1"/>
  <c r="AA110" i="10" s="1"/>
  <c r="AA111" i="10" s="1"/>
  <c r="AA112" i="10" s="1"/>
  <c r="AA113" i="10" s="1"/>
  <c r="AA114" i="10" s="1"/>
  <c r="AA115" i="10" s="1"/>
  <c r="AA116" i="10" s="1"/>
  <c r="AA117" i="10" s="1"/>
  <c r="AA118" i="10" s="1"/>
  <c r="AA119" i="10" s="1"/>
  <c r="AA120" i="10" s="1"/>
  <c r="AA121" i="10" s="1"/>
  <c r="AA122" i="10" s="1"/>
  <c r="AA123" i="10" s="1"/>
  <c r="AA124" i="10" s="1"/>
  <c r="AA125" i="10" s="1"/>
  <c r="AA126" i="10" s="1"/>
  <c r="AA127" i="10" s="1"/>
  <c r="AA128" i="10" s="1"/>
  <c r="AA129" i="10" s="1"/>
  <c r="AA130" i="10" s="1"/>
  <c r="AA131" i="10" s="1"/>
  <c r="AA132" i="10" s="1"/>
  <c r="AA133" i="10" s="1"/>
  <c r="AA134" i="10" s="1"/>
  <c r="AA135" i="10" s="1"/>
  <c r="AA136" i="10" s="1"/>
  <c r="AA137" i="10" s="1"/>
  <c r="AA138" i="10" s="1"/>
  <c r="AA139" i="10" s="1"/>
  <c r="AA140" i="10" s="1"/>
  <c r="AA141" i="10" s="1"/>
  <c r="AA142" i="10" s="1"/>
  <c r="AA143" i="10" s="1"/>
  <c r="AA144" i="10" s="1"/>
  <c r="AA145" i="10" s="1"/>
  <c r="AA146" i="10" s="1"/>
  <c r="AA147" i="10" s="1"/>
  <c r="AA148" i="10" s="1"/>
  <c r="AA149" i="10" s="1"/>
  <c r="AA150" i="10" s="1"/>
  <c r="AA151" i="10" s="1"/>
  <c r="AA152" i="10" s="1"/>
  <c r="AA153" i="10" s="1"/>
  <c r="AA154" i="10" s="1"/>
  <c r="AA155" i="10" s="1"/>
  <c r="AA156" i="10" s="1"/>
  <c r="AA157" i="10" s="1"/>
  <c r="AA158" i="10" s="1"/>
  <c r="AA159" i="10" s="1"/>
  <c r="AA160" i="10" s="1"/>
  <c r="AA161" i="10" s="1"/>
  <c r="AA162" i="10" s="1"/>
  <c r="AA163" i="10" s="1"/>
  <c r="AA164" i="10" s="1"/>
  <c r="AA165" i="10" s="1"/>
  <c r="AA166" i="10" s="1"/>
  <c r="AA167" i="10" s="1"/>
  <c r="AA168" i="10" s="1"/>
  <c r="AA169" i="10" s="1"/>
  <c r="AA170" i="10" s="1"/>
  <c r="AA171" i="10" s="1"/>
  <c r="AA172" i="10" s="1"/>
  <c r="AA173" i="10" s="1"/>
  <c r="AA174" i="10" s="1"/>
  <c r="AA175" i="10" s="1"/>
  <c r="AA176" i="10" s="1"/>
  <c r="AA177" i="10" s="1"/>
  <c r="AA178" i="10" s="1"/>
  <c r="AA179" i="10" s="1"/>
  <c r="AA180" i="10" s="1"/>
  <c r="AA181" i="10" s="1"/>
  <c r="AA182" i="10" s="1"/>
  <c r="AA183" i="10" s="1"/>
  <c r="AA184" i="10" s="1"/>
  <c r="AA185" i="10" s="1"/>
  <c r="AA186" i="10" s="1"/>
  <c r="AA187" i="10" s="1"/>
  <c r="AA188" i="10" s="1"/>
  <c r="AA189" i="10" s="1"/>
  <c r="AA190" i="10" s="1"/>
  <c r="AA191" i="10" s="1"/>
  <c r="AA192" i="10" s="1"/>
  <c r="AA193" i="10" s="1"/>
  <c r="AA194" i="10" s="1"/>
  <c r="AA195" i="10" s="1"/>
  <c r="D2" i="11"/>
  <c r="D5" i="11" s="1"/>
  <c r="S7" i="10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S113" i="10" s="1"/>
  <c r="S114" i="10" s="1"/>
  <c r="S115" i="10" s="1"/>
  <c r="S116" i="10" s="1"/>
  <c r="S117" i="10" s="1"/>
  <c r="S118" i="10" s="1"/>
  <c r="S119" i="10" s="1"/>
  <c r="S120" i="10" s="1"/>
  <c r="S121" i="10" s="1"/>
  <c r="S122" i="10" s="1"/>
  <c r="S123" i="10" s="1"/>
  <c r="S124" i="10" s="1"/>
  <c r="S125" i="10" s="1"/>
  <c r="S126" i="10" s="1"/>
  <c r="S127" i="10" s="1"/>
  <c r="S128" i="10" s="1"/>
  <c r="S129" i="10" s="1"/>
  <c r="S130" i="10" s="1"/>
  <c r="S131" i="10" s="1"/>
  <c r="S132" i="10" s="1"/>
  <c r="S133" i="10" s="1"/>
  <c r="S134" i="10" s="1"/>
  <c r="S135" i="10" s="1"/>
  <c r="S136" i="10" s="1"/>
  <c r="S137" i="10" s="1"/>
  <c r="S138" i="10" s="1"/>
  <c r="S139" i="10" s="1"/>
  <c r="S140" i="10" s="1"/>
  <c r="S141" i="10" s="1"/>
  <c r="S142" i="10" s="1"/>
  <c r="S143" i="10" s="1"/>
  <c r="S144" i="10" s="1"/>
  <c r="S145" i="10" s="1"/>
  <c r="S146" i="10" s="1"/>
  <c r="S147" i="10" s="1"/>
  <c r="S148" i="10" s="1"/>
  <c r="S149" i="10" s="1"/>
  <c r="S150" i="10" s="1"/>
  <c r="S151" i="10" s="1"/>
  <c r="S152" i="10" s="1"/>
  <c r="S153" i="10" s="1"/>
  <c r="S154" i="10" s="1"/>
  <c r="S155" i="10" s="1"/>
  <c r="S156" i="10" s="1"/>
  <c r="S157" i="10" s="1"/>
  <c r="S158" i="10" s="1"/>
  <c r="S159" i="10" s="1"/>
  <c r="S160" i="10" s="1"/>
  <c r="S161" i="10" s="1"/>
  <c r="S162" i="10" s="1"/>
  <c r="S163" i="10" s="1"/>
  <c r="S164" i="10" s="1"/>
  <c r="S165" i="10" s="1"/>
  <c r="S166" i="10" s="1"/>
  <c r="S167" i="10" s="1"/>
  <c r="S168" i="10" s="1"/>
  <c r="S169" i="10" s="1"/>
  <c r="S170" i="10" s="1"/>
  <c r="S171" i="10" s="1"/>
  <c r="S172" i="10" s="1"/>
  <c r="S173" i="10" s="1"/>
  <c r="S174" i="10" s="1"/>
  <c r="S175" i="10" s="1"/>
  <c r="S176" i="10" s="1"/>
  <c r="S177" i="10" s="1"/>
  <c r="S178" i="10" s="1"/>
  <c r="S179" i="10" s="1"/>
  <c r="S180" i="10" s="1"/>
  <c r="S181" i="10" s="1"/>
  <c r="S182" i="10" s="1"/>
  <c r="S183" i="10" s="1"/>
  <c r="S184" i="10" s="1"/>
  <c r="S185" i="10" s="1"/>
  <c r="S186" i="10" s="1"/>
  <c r="S187" i="10" s="1"/>
  <c r="S188" i="10" s="1"/>
  <c r="S189" i="10" s="1"/>
  <c r="S190" i="10" s="1"/>
  <c r="S191" i="10" s="1"/>
  <c r="S192" i="10" s="1"/>
  <c r="S193" i="10" s="1"/>
  <c r="S194" i="10" s="1"/>
  <c r="S195" i="10" s="1"/>
  <c r="T7" i="10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T113" i="10" s="1"/>
  <c r="T114" i="10" s="1"/>
  <c r="T115" i="10" s="1"/>
  <c r="T116" i="10" s="1"/>
  <c r="T117" i="10" s="1"/>
  <c r="T118" i="10" s="1"/>
  <c r="T119" i="10" s="1"/>
  <c r="T120" i="10" s="1"/>
  <c r="T121" i="10" s="1"/>
  <c r="T122" i="10" s="1"/>
  <c r="T123" i="10" s="1"/>
  <c r="T124" i="10" s="1"/>
  <c r="T125" i="10" s="1"/>
  <c r="T126" i="10" s="1"/>
  <c r="T127" i="10" s="1"/>
  <c r="T128" i="10" s="1"/>
  <c r="T129" i="10" s="1"/>
  <c r="T130" i="10" s="1"/>
  <c r="T131" i="10" s="1"/>
  <c r="T132" i="10" s="1"/>
  <c r="T133" i="10" s="1"/>
  <c r="T134" i="10" s="1"/>
  <c r="T135" i="10" s="1"/>
  <c r="T136" i="10" s="1"/>
  <c r="T137" i="10" s="1"/>
  <c r="T138" i="10" s="1"/>
  <c r="T139" i="10" s="1"/>
  <c r="T140" i="10" s="1"/>
  <c r="T141" i="10" s="1"/>
  <c r="T142" i="10" s="1"/>
  <c r="T143" i="10" s="1"/>
  <c r="T144" i="10" s="1"/>
  <c r="T145" i="10" s="1"/>
  <c r="T146" i="10" s="1"/>
  <c r="T147" i="10" s="1"/>
  <c r="T148" i="10" s="1"/>
  <c r="T149" i="10" s="1"/>
  <c r="T150" i="10" s="1"/>
  <c r="T151" i="10" s="1"/>
  <c r="T152" i="10" s="1"/>
  <c r="T153" i="10" s="1"/>
  <c r="T154" i="10" s="1"/>
  <c r="T155" i="10" s="1"/>
  <c r="T156" i="10" s="1"/>
  <c r="T157" i="10" s="1"/>
  <c r="T158" i="10" s="1"/>
  <c r="T159" i="10" s="1"/>
  <c r="T160" i="10" s="1"/>
  <c r="T161" i="10" s="1"/>
  <c r="T162" i="10" s="1"/>
  <c r="T163" i="10" s="1"/>
  <c r="T164" i="10" s="1"/>
  <c r="T165" i="10" s="1"/>
  <c r="T166" i="10" s="1"/>
  <c r="T167" i="10" s="1"/>
  <c r="T168" i="10" s="1"/>
  <c r="T169" i="10" s="1"/>
  <c r="T170" i="10" s="1"/>
  <c r="T171" i="10" s="1"/>
  <c r="T172" i="10" s="1"/>
  <c r="T173" i="10" s="1"/>
  <c r="T174" i="10" s="1"/>
  <c r="T175" i="10" s="1"/>
  <c r="T176" i="10" s="1"/>
  <c r="T177" i="10" s="1"/>
  <c r="T178" i="10" s="1"/>
  <c r="T179" i="10" s="1"/>
  <c r="T180" i="10" s="1"/>
  <c r="T181" i="10" s="1"/>
  <c r="T182" i="10" s="1"/>
  <c r="T183" i="10" s="1"/>
  <c r="T184" i="10" s="1"/>
  <c r="T185" i="10" s="1"/>
  <c r="T186" i="10" s="1"/>
  <c r="T187" i="10" s="1"/>
  <c r="T188" i="10" s="1"/>
  <c r="T189" i="10" s="1"/>
  <c r="T190" i="10" s="1"/>
  <c r="T191" i="10" s="1"/>
  <c r="T192" i="10" s="1"/>
  <c r="T193" i="10" s="1"/>
  <c r="T194" i="10" s="1"/>
  <c r="T195" i="10" s="1"/>
  <c r="U7" i="10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U84" i="10" s="1"/>
  <c r="U85" i="10" s="1"/>
  <c r="U86" i="10" s="1"/>
  <c r="U87" i="10" s="1"/>
  <c r="U88" i="10" s="1"/>
  <c r="U89" i="10" s="1"/>
  <c r="U90" i="10" s="1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U113" i="10" s="1"/>
  <c r="U114" i="10" s="1"/>
  <c r="U115" i="10" s="1"/>
  <c r="U116" i="10" s="1"/>
  <c r="U117" i="10" s="1"/>
  <c r="U118" i="10" s="1"/>
  <c r="U119" i="10" s="1"/>
  <c r="U120" i="10" s="1"/>
  <c r="U121" i="10" s="1"/>
  <c r="U122" i="10" s="1"/>
  <c r="U123" i="10" s="1"/>
  <c r="U124" i="10" s="1"/>
  <c r="U125" i="10" s="1"/>
  <c r="U126" i="10" s="1"/>
  <c r="U127" i="10" s="1"/>
  <c r="U128" i="10" s="1"/>
  <c r="U129" i="10" s="1"/>
  <c r="U130" i="10" s="1"/>
  <c r="U131" i="10" s="1"/>
  <c r="U132" i="10" s="1"/>
  <c r="U133" i="10" s="1"/>
  <c r="U134" i="10" s="1"/>
  <c r="U135" i="10" s="1"/>
  <c r="U136" i="10" s="1"/>
  <c r="U137" i="10" s="1"/>
  <c r="U138" i="10" s="1"/>
  <c r="U139" i="10" s="1"/>
  <c r="U140" i="10" s="1"/>
  <c r="U141" i="10" s="1"/>
  <c r="U142" i="10" s="1"/>
  <c r="U143" i="10" s="1"/>
  <c r="U144" i="10" s="1"/>
  <c r="U145" i="10" s="1"/>
  <c r="U146" i="10" s="1"/>
  <c r="U147" i="10" s="1"/>
  <c r="U148" i="10" s="1"/>
  <c r="U149" i="10" s="1"/>
  <c r="U150" i="10" s="1"/>
  <c r="U151" i="10" s="1"/>
  <c r="U152" i="10" s="1"/>
  <c r="U153" i="10" s="1"/>
  <c r="U154" i="10" s="1"/>
  <c r="U155" i="10" s="1"/>
  <c r="U156" i="10" s="1"/>
  <c r="U157" i="10" s="1"/>
  <c r="U158" i="10" s="1"/>
  <c r="U159" i="10" s="1"/>
  <c r="U160" i="10" s="1"/>
  <c r="U161" i="10" s="1"/>
  <c r="U162" i="10" s="1"/>
  <c r="U163" i="10" s="1"/>
  <c r="U164" i="10" s="1"/>
  <c r="U165" i="10" s="1"/>
  <c r="U166" i="10" s="1"/>
  <c r="U167" i="10" s="1"/>
  <c r="U168" i="10" s="1"/>
  <c r="U169" i="10" s="1"/>
  <c r="U170" i="10" s="1"/>
  <c r="U171" i="10" s="1"/>
  <c r="U172" i="10" s="1"/>
  <c r="U173" i="10" s="1"/>
  <c r="U174" i="10" s="1"/>
  <c r="U175" i="10" s="1"/>
  <c r="U176" i="10" s="1"/>
  <c r="U177" i="10" s="1"/>
  <c r="U178" i="10" s="1"/>
  <c r="U179" i="10" s="1"/>
  <c r="U180" i="10" s="1"/>
  <c r="U181" i="10" s="1"/>
  <c r="U182" i="10" s="1"/>
  <c r="U183" i="10" s="1"/>
  <c r="U184" i="10" s="1"/>
  <c r="U185" i="10" s="1"/>
  <c r="U186" i="10" s="1"/>
  <c r="U187" i="10" s="1"/>
  <c r="U188" i="10" s="1"/>
  <c r="U189" i="10" s="1"/>
  <c r="U190" i="10" s="1"/>
  <c r="U191" i="10" s="1"/>
  <c r="U192" i="10" s="1"/>
  <c r="U193" i="10" s="1"/>
  <c r="U194" i="10" s="1"/>
  <c r="U195" i="10" s="1"/>
  <c r="X7" i="10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X84" i="10" s="1"/>
  <c r="X85" i="10" s="1"/>
  <c r="X86" i="10" s="1"/>
  <c r="X87" i="10" s="1"/>
  <c r="X88" i="10" s="1"/>
  <c r="X89" i="10" s="1"/>
  <c r="X90" i="10" s="1"/>
  <c r="X91" i="10" s="1"/>
  <c r="X92" i="10" s="1"/>
  <c r="X93" i="10" s="1"/>
  <c r="X94" i="10" s="1"/>
  <c r="X95" i="10" s="1"/>
  <c r="X96" i="10" s="1"/>
  <c r="X97" i="10" s="1"/>
  <c r="X98" i="10" s="1"/>
  <c r="X99" i="10" s="1"/>
  <c r="X100" i="10" s="1"/>
  <c r="X101" i="10" s="1"/>
  <c r="X102" i="10" s="1"/>
  <c r="X103" i="10" s="1"/>
  <c r="X104" i="10" s="1"/>
  <c r="X105" i="10" s="1"/>
  <c r="X106" i="10" s="1"/>
  <c r="X107" i="10" s="1"/>
  <c r="X108" i="10" s="1"/>
  <c r="X109" i="10" s="1"/>
  <c r="X110" i="10" s="1"/>
  <c r="X111" i="10" s="1"/>
  <c r="X112" i="10" s="1"/>
  <c r="X113" i="10" s="1"/>
  <c r="X114" i="10" s="1"/>
  <c r="X115" i="10" s="1"/>
  <c r="X116" i="10" s="1"/>
  <c r="X117" i="10" s="1"/>
  <c r="X118" i="10" s="1"/>
  <c r="X119" i="10" s="1"/>
  <c r="X120" i="10" s="1"/>
  <c r="X121" i="10" s="1"/>
  <c r="X122" i="10" s="1"/>
  <c r="X123" i="10" s="1"/>
  <c r="X124" i="10" s="1"/>
  <c r="X125" i="10" s="1"/>
  <c r="X126" i="10" s="1"/>
  <c r="X127" i="10" s="1"/>
  <c r="X128" i="10" s="1"/>
  <c r="X129" i="10" s="1"/>
  <c r="X130" i="10" s="1"/>
  <c r="X131" i="10" s="1"/>
  <c r="X132" i="10" s="1"/>
  <c r="X133" i="10" s="1"/>
  <c r="X134" i="10" s="1"/>
  <c r="X135" i="10" s="1"/>
  <c r="X136" i="10" s="1"/>
  <c r="X137" i="10" s="1"/>
  <c r="X138" i="10" s="1"/>
  <c r="X139" i="10" s="1"/>
  <c r="X140" i="10" s="1"/>
  <c r="X141" i="10" s="1"/>
  <c r="X142" i="10" s="1"/>
  <c r="X143" i="10" s="1"/>
  <c r="X144" i="10" s="1"/>
  <c r="X145" i="10" s="1"/>
  <c r="X146" i="10" s="1"/>
  <c r="X147" i="10" s="1"/>
  <c r="X148" i="10" s="1"/>
  <c r="X149" i="10" s="1"/>
  <c r="X150" i="10" s="1"/>
  <c r="X151" i="10" s="1"/>
  <c r="X152" i="10" s="1"/>
  <c r="X153" i="10" s="1"/>
  <c r="X154" i="10" s="1"/>
  <c r="X155" i="10" s="1"/>
  <c r="X156" i="10" s="1"/>
  <c r="X157" i="10" s="1"/>
  <c r="X158" i="10" s="1"/>
  <c r="X159" i="10" s="1"/>
  <c r="X160" i="10" s="1"/>
  <c r="X161" i="10" s="1"/>
  <c r="X162" i="10" s="1"/>
  <c r="X163" i="10" s="1"/>
  <c r="X164" i="10" s="1"/>
  <c r="X165" i="10" s="1"/>
  <c r="X166" i="10" s="1"/>
  <c r="X167" i="10" s="1"/>
  <c r="X168" i="10" s="1"/>
  <c r="X169" i="10" s="1"/>
  <c r="X170" i="10" s="1"/>
  <c r="X171" i="10" s="1"/>
  <c r="X172" i="10" s="1"/>
  <c r="X173" i="10" s="1"/>
  <c r="X174" i="10" s="1"/>
  <c r="X175" i="10" s="1"/>
  <c r="X176" i="10" s="1"/>
  <c r="X177" i="10" s="1"/>
  <c r="X178" i="10" s="1"/>
  <c r="X179" i="10" s="1"/>
  <c r="X180" i="10" s="1"/>
  <c r="X181" i="10" s="1"/>
  <c r="X182" i="10" s="1"/>
  <c r="X183" i="10" s="1"/>
  <c r="X184" i="10" s="1"/>
  <c r="X185" i="10" s="1"/>
  <c r="X186" i="10" s="1"/>
  <c r="X187" i="10" s="1"/>
  <c r="X188" i="10" s="1"/>
  <c r="X189" i="10" s="1"/>
  <c r="X190" i="10" s="1"/>
  <c r="X191" i="10" s="1"/>
  <c r="X192" i="10" s="1"/>
  <c r="X193" i="10" s="1"/>
  <c r="X194" i="10" s="1"/>
  <c r="X195" i="10" s="1"/>
  <c r="Y7" i="10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Y84" i="10" s="1"/>
  <c r="Y85" i="10" s="1"/>
  <c r="Y86" i="10" s="1"/>
  <c r="Y87" i="10" s="1"/>
  <c r="Y88" i="10" s="1"/>
  <c r="Y89" i="10" s="1"/>
  <c r="Y90" i="10" s="1"/>
  <c r="Y91" i="10" s="1"/>
  <c r="Y92" i="10" s="1"/>
  <c r="Y93" i="10" s="1"/>
  <c r="Y94" i="10" s="1"/>
  <c r="Y95" i="10" s="1"/>
  <c r="Y96" i="10" s="1"/>
  <c r="Y97" i="10" s="1"/>
  <c r="Y98" i="10" s="1"/>
  <c r="Y99" i="10" s="1"/>
  <c r="Y100" i="10" s="1"/>
  <c r="Y101" i="10" s="1"/>
  <c r="Y102" i="10" s="1"/>
  <c r="Y103" i="10" s="1"/>
  <c r="Y104" i="10" s="1"/>
  <c r="Y105" i="10" s="1"/>
  <c r="Y106" i="10" s="1"/>
  <c r="Y107" i="10" s="1"/>
  <c r="Y108" i="10" s="1"/>
  <c r="Y109" i="10" s="1"/>
  <c r="Y110" i="10" s="1"/>
  <c r="Y111" i="10" s="1"/>
  <c r="Y112" i="10" s="1"/>
  <c r="Y113" i="10" s="1"/>
  <c r="Y114" i="10" s="1"/>
  <c r="Y115" i="10" s="1"/>
  <c r="Y116" i="10" s="1"/>
  <c r="Y117" i="10" s="1"/>
  <c r="Y118" i="10" s="1"/>
  <c r="Y119" i="10" s="1"/>
  <c r="Y120" i="10" s="1"/>
  <c r="Y121" i="10" s="1"/>
  <c r="Y122" i="10" s="1"/>
  <c r="Y123" i="10" s="1"/>
  <c r="Y124" i="10" s="1"/>
  <c r="Y125" i="10" s="1"/>
  <c r="Y126" i="10" s="1"/>
  <c r="Y127" i="10" s="1"/>
  <c r="Y128" i="10" s="1"/>
  <c r="Y129" i="10" s="1"/>
  <c r="Y130" i="10" s="1"/>
  <c r="Y131" i="10" s="1"/>
  <c r="Y132" i="10" s="1"/>
  <c r="Y133" i="10" s="1"/>
  <c r="Y134" i="10" s="1"/>
  <c r="Y135" i="10" s="1"/>
  <c r="Y136" i="10" s="1"/>
  <c r="Y137" i="10" s="1"/>
  <c r="Y138" i="10" s="1"/>
  <c r="Y139" i="10" s="1"/>
  <c r="Y140" i="10" s="1"/>
  <c r="Y141" i="10" s="1"/>
  <c r="Y142" i="10" s="1"/>
  <c r="Y143" i="10" s="1"/>
  <c r="Y144" i="10" s="1"/>
  <c r="Y145" i="10" s="1"/>
  <c r="Y146" i="10" s="1"/>
  <c r="Y147" i="10" s="1"/>
  <c r="Y148" i="10" s="1"/>
  <c r="Y149" i="10" s="1"/>
  <c r="Y150" i="10" s="1"/>
  <c r="Y151" i="10" s="1"/>
  <c r="Y152" i="10" s="1"/>
  <c r="Y153" i="10" s="1"/>
  <c r="Y154" i="10" s="1"/>
  <c r="Y155" i="10" s="1"/>
  <c r="Y156" i="10" s="1"/>
  <c r="Y157" i="10" s="1"/>
  <c r="Y158" i="10" s="1"/>
  <c r="Y159" i="10" s="1"/>
  <c r="Y160" i="10" s="1"/>
  <c r="Y161" i="10" s="1"/>
  <c r="Y162" i="10" s="1"/>
  <c r="Y163" i="10" s="1"/>
  <c r="Y164" i="10" s="1"/>
  <c r="Y165" i="10" s="1"/>
  <c r="Y166" i="10" s="1"/>
  <c r="Y167" i="10" s="1"/>
  <c r="Y168" i="10" s="1"/>
  <c r="Y169" i="10" s="1"/>
  <c r="Y170" i="10" s="1"/>
  <c r="Y171" i="10" s="1"/>
  <c r="Y172" i="10" s="1"/>
  <c r="Y173" i="10" s="1"/>
  <c r="Y174" i="10" s="1"/>
  <c r="Y175" i="10" s="1"/>
  <c r="Y176" i="10" s="1"/>
  <c r="Y177" i="10" s="1"/>
  <c r="Y178" i="10" s="1"/>
  <c r="Y179" i="10" s="1"/>
  <c r="Y180" i="10" s="1"/>
  <c r="Y181" i="10" s="1"/>
  <c r="Y182" i="10" s="1"/>
  <c r="Y183" i="10" s="1"/>
  <c r="Y184" i="10" s="1"/>
  <c r="Y185" i="10" s="1"/>
  <c r="Y186" i="10" s="1"/>
  <c r="Y187" i="10" s="1"/>
  <c r="Y188" i="10" s="1"/>
  <c r="Y189" i="10" s="1"/>
  <c r="Y190" i="10" s="1"/>
  <c r="Y191" i="10" s="1"/>
  <c r="Y192" i="10" s="1"/>
  <c r="Y193" i="10" s="1"/>
  <c r="Y194" i="10" s="1"/>
  <c r="Y195" i="10" s="1"/>
  <c r="AB6" i="10"/>
  <c r="V6" i="10"/>
  <c r="I3" i="10"/>
  <c r="I4" i="10"/>
  <c r="H3" i="10"/>
  <c r="H4" i="10"/>
  <c r="J4" i="10"/>
  <c r="J3" i="10"/>
  <c r="AD21" i="3"/>
  <c r="AD22" i="3"/>
  <c r="AD23" i="3"/>
  <c r="AD24" i="3"/>
  <c r="AD25" i="3"/>
  <c r="AD26" i="3"/>
  <c r="AD27" i="3"/>
  <c r="AD28" i="3"/>
  <c r="AD29" i="3"/>
  <c r="AD30" i="3"/>
  <c r="AD31" i="3"/>
  <c r="AD20" i="3"/>
  <c r="AB7" i="10" l="1"/>
  <c r="V7" i="10"/>
  <c r="E5" i="12"/>
  <c r="F4" i="12"/>
  <c r="G4" i="12"/>
  <c r="H4" i="12"/>
  <c r="F3" i="11"/>
  <c r="E7" i="13"/>
  <c r="E5" i="13"/>
  <c r="G3" i="11"/>
  <c r="P7" i="10"/>
  <c r="P8" i="10"/>
  <c r="L9" i="10"/>
  <c r="AB8" i="10"/>
  <c r="AB9" i="10"/>
  <c r="V8" i="10"/>
  <c r="J25" i="2"/>
  <c r="L27" i="2"/>
  <c r="L29" i="2" s="1"/>
  <c r="C19" i="8"/>
  <c r="C20" i="8"/>
  <c r="C21" i="8"/>
  <c r="C18" i="8"/>
  <c r="C19" i="4"/>
  <c r="C20" i="4"/>
  <c r="C21" i="4"/>
  <c r="C18" i="4"/>
  <c r="C19" i="1"/>
  <c r="C20" i="1"/>
  <c r="C18" i="1"/>
  <c r="E13" i="8"/>
  <c r="C8" i="7"/>
  <c r="C7" i="7"/>
  <c r="E6" i="12" l="1"/>
  <c r="F5" i="12"/>
  <c r="G5" i="12"/>
  <c r="H5" i="12"/>
  <c r="P9" i="10"/>
  <c r="L10" i="10"/>
  <c r="AB10" i="10"/>
  <c r="V9" i="10"/>
  <c r="E11" i="8"/>
  <c r="E12" i="8" s="1"/>
  <c r="G17" i="8"/>
  <c r="L11" i="10" l="1"/>
  <c r="P10" i="10"/>
  <c r="E7" i="12"/>
  <c r="F6" i="12"/>
  <c r="G6" i="12"/>
  <c r="H6" i="12"/>
  <c r="AB11" i="10"/>
  <c r="V10" i="10"/>
  <c r="E8" i="12" l="1"/>
  <c r="F7" i="12"/>
  <c r="G7" i="12"/>
  <c r="H7" i="12"/>
  <c r="P11" i="10"/>
  <c r="L12" i="10"/>
  <c r="AB12" i="10"/>
  <c r="V11" i="10"/>
  <c r="E13" i="1"/>
  <c r="O7" i="3"/>
  <c r="P7" i="3"/>
  <c r="Q7" i="3"/>
  <c r="R7" i="3"/>
  <c r="S7" i="3"/>
  <c r="T7" i="3"/>
  <c r="U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O13" i="3"/>
  <c r="P13" i="3"/>
  <c r="Q13" i="3"/>
  <c r="R13" i="3"/>
  <c r="S13" i="3"/>
  <c r="T13" i="3"/>
  <c r="U13" i="3"/>
  <c r="V13" i="3"/>
  <c r="W13" i="3"/>
  <c r="X13" i="3"/>
  <c r="Y13" i="3"/>
  <c r="Z13" i="3"/>
  <c r="O14" i="3"/>
  <c r="P14" i="3"/>
  <c r="Q14" i="3"/>
  <c r="R14" i="3"/>
  <c r="S14" i="3"/>
  <c r="T14" i="3"/>
  <c r="U14" i="3"/>
  <c r="V14" i="3"/>
  <c r="W14" i="3"/>
  <c r="X14" i="3"/>
  <c r="Y14" i="3"/>
  <c r="Z14" i="3"/>
  <c r="O15" i="3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O40" i="3"/>
  <c r="P40" i="3"/>
  <c r="Q40" i="3"/>
  <c r="R40" i="3"/>
  <c r="S40" i="3"/>
  <c r="T40" i="3"/>
  <c r="U40" i="3"/>
  <c r="V40" i="3"/>
  <c r="W40" i="3"/>
  <c r="X40" i="3"/>
  <c r="Y40" i="3"/>
  <c r="Z40" i="3"/>
  <c r="O41" i="3"/>
  <c r="P41" i="3"/>
  <c r="Q41" i="3"/>
  <c r="R41" i="3"/>
  <c r="S41" i="3"/>
  <c r="T41" i="3"/>
  <c r="U41" i="3"/>
  <c r="V41" i="3"/>
  <c r="W41" i="3"/>
  <c r="X41" i="3"/>
  <c r="Y41" i="3"/>
  <c r="Z41" i="3"/>
  <c r="O42" i="3"/>
  <c r="P42" i="3"/>
  <c r="Q42" i="3"/>
  <c r="R42" i="3"/>
  <c r="S42" i="3"/>
  <c r="T42" i="3"/>
  <c r="U42" i="3"/>
  <c r="V42" i="3"/>
  <c r="W42" i="3"/>
  <c r="X42" i="3"/>
  <c r="Y42" i="3"/>
  <c r="Z42" i="3"/>
  <c r="O43" i="3"/>
  <c r="P43" i="3"/>
  <c r="Q43" i="3"/>
  <c r="R43" i="3"/>
  <c r="S43" i="3"/>
  <c r="T43" i="3"/>
  <c r="U43" i="3"/>
  <c r="V43" i="3"/>
  <c r="W43" i="3"/>
  <c r="X43" i="3"/>
  <c r="Y43" i="3"/>
  <c r="Z43" i="3"/>
  <c r="O44" i="3"/>
  <c r="P44" i="3"/>
  <c r="Q44" i="3"/>
  <c r="R44" i="3"/>
  <c r="S44" i="3"/>
  <c r="T44" i="3"/>
  <c r="U44" i="3"/>
  <c r="V44" i="3"/>
  <c r="W44" i="3"/>
  <c r="X44" i="3"/>
  <c r="Y44" i="3"/>
  <c r="Z44" i="3"/>
  <c r="O45" i="3"/>
  <c r="P45" i="3"/>
  <c r="Q45" i="3"/>
  <c r="R45" i="3"/>
  <c r="S45" i="3"/>
  <c r="T45" i="3"/>
  <c r="U45" i="3"/>
  <c r="V45" i="3"/>
  <c r="W45" i="3"/>
  <c r="X45" i="3"/>
  <c r="Y45" i="3"/>
  <c r="Z45" i="3"/>
  <c r="O46" i="3"/>
  <c r="P46" i="3"/>
  <c r="Q46" i="3"/>
  <c r="R46" i="3"/>
  <c r="S46" i="3"/>
  <c r="T46" i="3"/>
  <c r="U46" i="3"/>
  <c r="V46" i="3"/>
  <c r="W46" i="3"/>
  <c r="X46" i="3"/>
  <c r="Y46" i="3"/>
  <c r="Z46" i="3"/>
  <c r="O47" i="3"/>
  <c r="P47" i="3"/>
  <c r="Q47" i="3"/>
  <c r="R47" i="3"/>
  <c r="S47" i="3"/>
  <c r="T47" i="3"/>
  <c r="U47" i="3"/>
  <c r="V47" i="3"/>
  <c r="W47" i="3"/>
  <c r="X47" i="3"/>
  <c r="Y47" i="3"/>
  <c r="Z47" i="3"/>
  <c r="O48" i="3"/>
  <c r="P48" i="3"/>
  <c r="Q48" i="3"/>
  <c r="R48" i="3"/>
  <c r="S48" i="3"/>
  <c r="T48" i="3"/>
  <c r="U48" i="3"/>
  <c r="V48" i="3"/>
  <c r="W48" i="3"/>
  <c r="X48" i="3"/>
  <c r="Y48" i="3"/>
  <c r="Z48" i="3"/>
  <c r="O49" i="3"/>
  <c r="P49" i="3"/>
  <c r="Q49" i="3"/>
  <c r="R49" i="3"/>
  <c r="S49" i="3"/>
  <c r="T49" i="3"/>
  <c r="U49" i="3"/>
  <c r="V49" i="3"/>
  <c r="W49" i="3"/>
  <c r="X49" i="3"/>
  <c r="Y49" i="3"/>
  <c r="Z49" i="3"/>
  <c r="O50" i="3"/>
  <c r="P50" i="3"/>
  <c r="Q50" i="3"/>
  <c r="R50" i="3"/>
  <c r="S50" i="3"/>
  <c r="T50" i="3"/>
  <c r="U50" i="3"/>
  <c r="V50" i="3"/>
  <c r="W50" i="3"/>
  <c r="X50" i="3"/>
  <c r="Y50" i="3"/>
  <c r="Z50" i="3"/>
  <c r="O51" i="3"/>
  <c r="P51" i="3"/>
  <c r="Q51" i="3"/>
  <c r="R51" i="3"/>
  <c r="S51" i="3"/>
  <c r="T51" i="3"/>
  <c r="U51" i="3"/>
  <c r="V51" i="3"/>
  <c r="W51" i="3"/>
  <c r="X51" i="3"/>
  <c r="Y51" i="3"/>
  <c r="Z51" i="3"/>
  <c r="O52" i="3"/>
  <c r="P52" i="3"/>
  <c r="Q52" i="3"/>
  <c r="R52" i="3"/>
  <c r="S52" i="3"/>
  <c r="T52" i="3"/>
  <c r="U52" i="3"/>
  <c r="V52" i="3"/>
  <c r="W52" i="3"/>
  <c r="X52" i="3"/>
  <c r="Y52" i="3"/>
  <c r="Z52" i="3"/>
  <c r="O53" i="3"/>
  <c r="P53" i="3"/>
  <c r="Q53" i="3"/>
  <c r="R53" i="3"/>
  <c r="S53" i="3"/>
  <c r="T53" i="3"/>
  <c r="U53" i="3"/>
  <c r="V53" i="3"/>
  <c r="W53" i="3"/>
  <c r="X53" i="3"/>
  <c r="Y53" i="3"/>
  <c r="Z53" i="3"/>
  <c r="O54" i="3"/>
  <c r="P54" i="3"/>
  <c r="Q54" i="3"/>
  <c r="R54" i="3"/>
  <c r="S54" i="3"/>
  <c r="T54" i="3"/>
  <c r="U54" i="3"/>
  <c r="V54" i="3"/>
  <c r="W54" i="3"/>
  <c r="X54" i="3"/>
  <c r="Y54" i="3"/>
  <c r="Z54" i="3"/>
  <c r="O55" i="3"/>
  <c r="P55" i="3"/>
  <c r="Q55" i="3"/>
  <c r="R55" i="3"/>
  <c r="S55" i="3"/>
  <c r="T55" i="3"/>
  <c r="U55" i="3"/>
  <c r="V55" i="3"/>
  <c r="W55" i="3"/>
  <c r="X55" i="3"/>
  <c r="Y55" i="3"/>
  <c r="Z55" i="3"/>
  <c r="O56" i="3"/>
  <c r="P56" i="3"/>
  <c r="Q56" i="3"/>
  <c r="R56" i="3"/>
  <c r="S56" i="3"/>
  <c r="T56" i="3"/>
  <c r="U56" i="3"/>
  <c r="V56" i="3"/>
  <c r="W56" i="3"/>
  <c r="X56" i="3"/>
  <c r="Y56" i="3"/>
  <c r="Z56" i="3"/>
  <c r="O57" i="3"/>
  <c r="P57" i="3"/>
  <c r="Q57" i="3"/>
  <c r="R57" i="3"/>
  <c r="S57" i="3"/>
  <c r="T57" i="3"/>
  <c r="U57" i="3"/>
  <c r="V57" i="3"/>
  <c r="W57" i="3"/>
  <c r="X57" i="3"/>
  <c r="Y57" i="3"/>
  <c r="Z57" i="3"/>
  <c r="O58" i="3"/>
  <c r="P58" i="3"/>
  <c r="Q58" i="3"/>
  <c r="R58" i="3"/>
  <c r="S58" i="3"/>
  <c r="T58" i="3"/>
  <c r="U58" i="3"/>
  <c r="V58" i="3"/>
  <c r="W58" i="3"/>
  <c r="X58" i="3"/>
  <c r="Y58" i="3"/>
  <c r="Z58" i="3"/>
  <c r="O59" i="3"/>
  <c r="P59" i="3"/>
  <c r="Q59" i="3"/>
  <c r="R59" i="3"/>
  <c r="S59" i="3"/>
  <c r="T59" i="3"/>
  <c r="U59" i="3"/>
  <c r="V59" i="3"/>
  <c r="W59" i="3"/>
  <c r="X59" i="3"/>
  <c r="Y59" i="3"/>
  <c r="Z59" i="3"/>
  <c r="O60" i="3"/>
  <c r="P60" i="3"/>
  <c r="Q60" i="3"/>
  <c r="R60" i="3"/>
  <c r="S60" i="3"/>
  <c r="T60" i="3"/>
  <c r="U60" i="3"/>
  <c r="V60" i="3"/>
  <c r="W60" i="3"/>
  <c r="X60" i="3"/>
  <c r="Y60" i="3"/>
  <c r="Z60" i="3"/>
  <c r="O61" i="3"/>
  <c r="P61" i="3"/>
  <c r="Q61" i="3"/>
  <c r="R61" i="3"/>
  <c r="S61" i="3"/>
  <c r="T61" i="3"/>
  <c r="U61" i="3"/>
  <c r="V61" i="3"/>
  <c r="W61" i="3"/>
  <c r="X61" i="3"/>
  <c r="Y61" i="3"/>
  <c r="Z61" i="3"/>
  <c r="O62" i="3"/>
  <c r="P62" i="3"/>
  <c r="Q62" i="3"/>
  <c r="R62" i="3"/>
  <c r="S62" i="3"/>
  <c r="T62" i="3"/>
  <c r="U62" i="3"/>
  <c r="V62" i="3"/>
  <c r="W62" i="3"/>
  <c r="X62" i="3"/>
  <c r="Y62" i="3"/>
  <c r="Z62" i="3"/>
  <c r="O63" i="3"/>
  <c r="P63" i="3"/>
  <c r="Q63" i="3"/>
  <c r="R63" i="3"/>
  <c r="S63" i="3"/>
  <c r="T63" i="3"/>
  <c r="U63" i="3"/>
  <c r="V63" i="3"/>
  <c r="W63" i="3"/>
  <c r="X63" i="3"/>
  <c r="Y63" i="3"/>
  <c r="Z63" i="3"/>
  <c r="O64" i="3"/>
  <c r="P64" i="3"/>
  <c r="Q64" i="3"/>
  <c r="R64" i="3"/>
  <c r="S64" i="3"/>
  <c r="T64" i="3"/>
  <c r="U64" i="3"/>
  <c r="V64" i="3"/>
  <c r="W64" i="3"/>
  <c r="X64" i="3"/>
  <c r="Y64" i="3"/>
  <c r="Z64" i="3"/>
  <c r="O65" i="3"/>
  <c r="P65" i="3"/>
  <c r="Q65" i="3"/>
  <c r="R65" i="3"/>
  <c r="S65" i="3"/>
  <c r="T65" i="3"/>
  <c r="U65" i="3"/>
  <c r="V65" i="3"/>
  <c r="W65" i="3"/>
  <c r="X65" i="3"/>
  <c r="Y65" i="3"/>
  <c r="Z65" i="3"/>
  <c r="O66" i="3"/>
  <c r="P66" i="3"/>
  <c r="Q66" i="3"/>
  <c r="R66" i="3"/>
  <c r="S66" i="3"/>
  <c r="T66" i="3"/>
  <c r="U66" i="3"/>
  <c r="V66" i="3"/>
  <c r="W66" i="3"/>
  <c r="X66" i="3"/>
  <c r="Y66" i="3"/>
  <c r="Z66" i="3"/>
  <c r="O67" i="3"/>
  <c r="P67" i="3"/>
  <c r="Q67" i="3"/>
  <c r="R67" i="3"/>
  <c r="S67" i="3"/>
  <c r="T67" i="3"/>
  <c r="U67" i="3"/>
  <c r="V67" i="3"/>
  <c r="W67" i="3"/>
  <c r="X67" i="3"/>
  <c r="Y67" i="3"/>
  <c r="Z67" i="3"/>
  <c r="O68" i="3"/>
  <c r="P68" i="3"/>
  <c r="Q68" i="3"/>
  <c r="R68" i="3"/>
  <c r="S68" i="3"/>
  <c r="T68" i="3"/>
  <c r="U68" i="3"/>
  <c r="V68" i="3"/>
  <c r="W68" i="3"/>
  <c r="X68" i="3"/>
  <c r="Y68" i="3"/>
  <c r="Z68" i="3"/>
  <c r="O69" i="3"/>
  <c r="P69" i="3"/>
  <c r="Q69" i="3"/>
  <c r="R69" i="3"/>
  <c r="S69" i="3"/>
  <c r="T69" i="3"/>
  <c r="U69" i="3"/>
  <c r="V69" i="3"/>
  <c r="W69" i="3"/>
  <c r="X69" i="3"/>
  <c r="Y69" i="3"/>
  <c r="Z69" i="3"/>
  <c r="O70" i="3"/>
  <c r="P70" i="3"/>
  <c r="Q70" i="3"/>
  <c r="R70" i="3"/>
  <c r="S70" i="3"/>
  <c r="T70" i="3"/>
  <c r="U70" i="3"/>
  <c r="V70" i="3"/>
  <c r="W70" i="3"/>
  <c r="X70" i="3"/>
  <c r="Y70" i="3"/>
  <c r="Z70" i="3"/>
  <c r="O71" i="3"/>
  <c r="P71" i="3"/>
  <c r="Q71" i="3"/>
  <c r="R71" i="3"/>
  <c r="S71" i="3"/>
  <c r="T71" i="3"/>
  <c r="U71" i="3"/>
  <c r="V71" i="3"/>
  <c r="W71" i="3"/>
  <c r="X71" i="3"/>
  <c r="Y71" i="3"/>
  <c r="Z71" i="3"/>
  <c r="O72" i="3"/>
  <c r="P72" i="3"/>
  <c r="Q72" i="3"/>
  <c r="R72" i="3"/>
  <c r="S72" i="3"/>
  <c r="T72" i="3"/>
  <c r="U72" i="3"/>
  <c r="V72" i="3"/>
  <c r="W72" i="3"/>
  <c r="X72" i="3"/>
  <c r="Y72" i="3"/>
  <c r="Z72" i="3"/>
  <c r="O73" i="3"/>
  <c r="P73" i="3"/>
  <c r="Q73" i="3"/>
  <c r="R73" i="3"/>
  <c r="S73" i="3"/>
  <c r="T73" i="3"/>
  <c r="U73" i="3"/>
  <c r="V73" i="3"/>
  <c r="W73" i="3"/>
  <c r="X73" i="3"/>
  <c r="Y73" i="3"/>
  <c r="Z73" i="3"/>
  <c r="O74" i="3"/>
  <c r="P74" i="3"/>
  <c r="Q74" i="3"/>
  <c r="R74" i="3"/>
  <c r="S74" i="3"/>
  <c r="T74" i="3"/>
  <c r="U74" i="3"/>
  <c r="V74" i="3"/>
  <c r="W74" i="3"/>
  <c r="X74" i="3"/>
  <c r="Y74" i="3"/>
  <c r="Z74" i="3"/>
  <c r="O75" i="3"/>
  <c r="P75" i="3"/>
  <c r="Q75" i="3"/>
  <c r="R75" i="3"/>
  <c r="S75" i="3"/>
  <c r="T75" i="3"/>
  <c r="U75" i="3"/>
  <c r="V75" i="3"/>
  <c r="W75" i="3"/>
  <c r="X75" i="3"/>
  <c r="Y75" i="3"/>
  <c r="Z75" i="3"/>
  <c r="O76" i="3"/>
  <c r="P76" i="3"/>
  <c r="Q76" i="3"/>
  <c r="R76" i="3"/>
  <c r="S76" i="3"/>
  <c r="T76" i="3"/>
  <c r="U76" i="3"/>
  <c r="V76" i="3"/>
  <c r="W76" i="3"/>
  <c r="X76" i="3"/>
  <c r="Y76" i="3"/>
  <c r="Z76" i="3"/>
  <c r="O77" i="3"/>
  <c r="P77" i="3"/>
  <c r="Q77" i="3"/>
  <c r="R77" i="3"/>
  <c r="S77" i="3"/>
  <c r="T77" i="3"/>
  <c r="U77" i="3"/>
  <c r="V77" i="3"/>
  <c r="W77" i="3"/>
  <c r="X77" i="3"/>
  <c r="Y77" i="3"/>
  <c r="Z77" i="3"/>
  <c r="O78" i="3"/>
  <c r="P78" i="3"/>
  <c r="Q78" i="3"/>
  <c r="R78" i="3"/>
  <c r="S78" i="3"/>
  <c r="T78" i="3"/>
  <c r="U78" i="3"/>
  <c r="V78" i="3"/>
  <c r="W78" i="3"/>
  <c r="X78" i="3"/>
  <c r="Y78" i="3"/>
  <c r="Z78" i="3"/>
  <c r="O79" i="3"/>
  <c r="P79" i="3"/>
  <c r="Q79" i="3"/>
  <c r="R79" i="3"/>
  <c r="S79" i="3"/>
  <c r="T79" i="3"/>
  <c r="U79" i="3"/>
  <c r="V79" i="3"/>
  <c r="W79" i="3"/>
  <c r="X79" i="3"/>
  <c r="Y79" i="3"/>
  <c r="Z79" i="3"/>
  <c r="O80" i="3"/>
  <c r="P80" i="3"/>
  <c r="Q80" i="3"/>
  <c r="R80" i="3"/>
  <c r="S80" i="3"/>
  <c r="T80" i="3"/>
  <c r="U80" i="3"/>
  <c r="V80" i="3"/>
  <c r="W80" i="3"/>
  <c r="X80" i="3"/>
  <c r="Y80" i="3"/>
  <c r="Z80" i="3"/>
  <c r="O81" i="3"/>
  <c r="P81" i="3"/>
  <c r="Q81" i="3"/>
  <c r="R81" i="3"/>
  <c r="S81" i="3"/>
  <c r="T81" i="3"/>
  <c r="U81" i="3"/>
  <c r="V81" i="3"/>
  <c r="W81" i="3"/>
  <c r="X81" i="3"/>
  <c r="Y81" i="3"/>
  <c r="Z81" i="3"/>
  <c r="O82" i="3"/>
  <c r="P82" i="3"/>
  <c r="Q82" i="3"/>
  <c r="R82" i="3"/>
  <c r="S82" i="3"/>
  <c r="T82" i="3"/>
  <c r="U82" i="3"/>
  <c r="V82" i="3"/>
  <c r="W82" i="3"/>
  <c r="X82" i="3"/>
  <c r="Y82" i="3"/>
  <c r="Z82" i="3"/>
  <c r="O83" i="3"/>
  <c r="P83" i="3"/>
  <c r="Q83" i="3"/>
  <c r="R83" i="3"/>
  <c r="S83" i="3"/>
  <c r="T83" i="3"/>
  <c r="U83" i="3"/>
  <c r="V83" i="3"/>
  <c r="W83" i="3"/>
  <c r="X83" i="3"/>
  <c r="Y83" i="3"/>
  <c r="Z83" i="3"/>
  <c r="O84" i="3"/>
  <c r="P84" i="3"/>
  <c r="Q84" i="3"/>
  <c r="R84" i="3"/>
  <c r="S84" i="3"/>
  <c r="T84" i="3"/>
  <c r="U84" i="3"/>
  <c r="V84" i="3"/>
  <c r="W84" i="3"/>
  <c r="X84" i="3"/>
  <c r="Y84" i="3"/>
  <c r="Z84" i="3"/>
  <c r="O85" i="3"/>
  <c r="P85" i="3"/>
  <c r="Q85" i="3"/>
  <c r="R85" i="3"/>
  <c r="S85" i="3"/>
  <c r="T85" i="3"/>
  <c r="U85" i="3"/>
  <c r="V85" i="3"/>
  <c r="W85" i="3"/>
  <c r="X85" i="3"/>
  <c r="Y85" i="3"/>
  <c r="Z85" i="3"/>
  <c r="O86" i="3"/>
  <c r="P86" i="3"/>
  <c r="Q86" i="3"/>
  <c r="R86" i="3"/>
  <c r="S86" i="3"/>
  <c r="T86" i="3"/>
  <c r="U86" i="3"/>
  <c r="V86" i="3"/>
  <c r="W86" i="3"/>
  <c r="X86" i="3"/>
  <c r="Y86" i="3"/>
  <c r="Z86" i="3"/>
  <c r="O87" i="3"/>
  <c r="P87" i="3"/>
  <c r="Q87" i="3"/>
  <c r="R87" i="3"/>
  <c r="S87" i="3"/>
  <c r="T87" i="3"/>
  <c r="U87" i="3"/>
  <c r="V87" i="3"/>
  <c r="W87" i="3"/>
  <c r="X87" i="3"/>
  <c r="Y87" i="3"/>
  <c r="Z87" i="3"/>
  <c r="O88" i="3"/>
  <c r="P88" i="3"/>
  <c r="Q88" i="3"/>
  <c r="R88" i="3"/>
  <c r="S88" i="3"/>
  <c r="T88" i="3"/>
  <c r="U88" i="3"/>
  <c r="V88" i="3"/>
  <c r="W88" i="3"/>
  <c r="X88" i="3"/>
  <c r="Y88" i="3"/>
  <c r="Z88" i="3"/>
  <c r="O89" i="3"/>
  <c r="P89" i="3"/>
  <c r="Q89" i="3"/>
  <c r="R89" i="3"/>
  <c r="S89" i="3"/>
  <c r="T89" i="3"/>
  <c r="U89" i="3"/>
  <c r="V89" i="3"/>
  <c r="W89" i="3"/>
  <c r="X89" i="3"/>
  <c r="Y89" i="3"/>
  <c r="Z89" i="3"/>
  <c r="O90" i="3"/>
  <c r="P90" i="3"/>
  <c r="Q90" i="3"/>
  <c r="R90" i="3"/>
  <c r="S90" i="3"/>
  <c r="T90" i="3"/>
  <c r="U90" i="3"/>
  <c r="V90" i="3"/>
  <c r="W90" i="3"/>
  <c r="X90" i="3"/>
  <c r="Y90" i="3"/>
  <c r="Z90" i="3"/>
  <c r="O91" i="3"/>
  <c r="P91" i="3"/>
  <c r="Q91" i="3"/>
  <c r="R91" i="3"/>
  <c r="S91" i="3"/>
  <c r="T91" i="3"/>
  <c r="U91" i="3"/>
  <c r="V91" i="3"/>
  <c r="W91" i="3"/>
  <c r="X91" i="3"/>
  <c r="Y91" i="3"/>
  <c r="Z91" i="3"/>
  <c r="O92" i="3"/>
  <c r="P92" i="3"/>
  <c r="Q92" i="3"/>
  <c r="R92" i="3"/>
  <c r="S92" i="3"/>
  <c r="T92" i="3"/>
  <c r="U92" i="3"/>
  <c r="V92" i="3"/>
  <c r="W92" i="3"/>
  <c r="X92" i="3"/>
  <c r="Y92" i="3"/>
  <c r="Z92" i="3"/>
  <c r="O93" i="3"/>
  <c r="P93" i="3"/>
  <c r="Q93" i="3"/>
  <c r="R93" i="3"/>
  <c r="S93" i="3"/>
  <c r="T93" i="3"/>
  <c r="U93" i="3"/>
  <c r="V93" i="3"/>
  <c r="W93" i="3"/>
  <c r="X93" i="3"/>
  <c r="Y93" i="3"/>
  <c r="Z93" i="3"/>
  <c r="O94" i="3"/>
  <c r="P94" i="3"/>
  <c r="Q94" i="3"/>
  <c r="R94" i="3"/>
  <c r="S94" i="3"/>
  <c r="T94" i="3"/>
  <c r="U94" i="3"/>
  <c r="V94" i="3"/>
  <c r="W94" i="3"/>
  <c r="X94" i="3"/>
  <c r="Y94" i="3"/>
  <c r="Z94" i="3"/>
  <c r="O95" i="3"/>
  <c r="P95" i="3"/>
  <c r="Q95" i="3"/>
  <c r="R95" i="3"/>
  <c r="S95" i="3"/>
  <c r="T95" i="3"/>
  <c r="U95" i="3"/>
  <c r="V95" i="3"/>
  <c r="W95" i="3"/>
  <c r="X95" i="3"/>
  <c r="Y95" i="3"/>
  <c r="Z95" i="3"/>
  <c r="O96" i="3"/>
  <c r="P96" i="3"/>
  <c r="Q96" i="3"/>
  <c r="R96" i="3"/>
  <c r="S96" i="3"/>
  <c r="T96" i="3"/>
  <c r="U96" i="3"/>
  <c r="V96" i="3"/>
  <c r="W96" i="3"/>
  <c r="X96" i="3"/>
  <c r="Y96" i="3"/>
  <c r="Z96" i="3"/>
  <c r="O97" i="3"/>
  <c r="P97" i="3"/>
  <c r="Q97" i="3"/>
  <c r="R97" i="3"/>
  <c r="S97" i="3"/>
  <c r="T97" i="3"/>
  <c r="U97" i="3"/>
  <c r="V97" i="3"/>
  <c r="W97" i="3"/>
  <c r="X97" i="3"/>
  <c r="Y97" i="3"/>
  <c r="Z97" i="3"/>
  <c r="O98" i="3"/>
  <c r="P98" i="3"/>
  <c r="Q98" i="3"/>
  <c r="R98" i="3"/>
  <c r="S98" i="3"/>
  <c r="T98" i="3"/>
  <c r="U98" i="3"/>
  <c r="V98" i="3"/>
  <c r="W98" i="3"/>
  <c r="X98" i="3"/>
  <c r="Y98" i="3"/>
  <c r="Z98" i="3"/>
  <c r="O99" i="3"/>
  <c r="P99" i="3"/>
  <c r="Q99" i="3"/>
  <c r="R99" i="3"/>
  <c r="S99" i="3"/>
  <c r="T99" i="3"/>
  <c r="U99" i="3"/>
  <c r="V99" i="3"/>
  <c r="W99" i="3"/>
  <c r="X99" i="3"/>
  <c r="Y99" i="3"/>
  <c r="Z99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O137" i="3"/>
  <c r="P137" i="3"/>
  <c r="Q137" i="3"/>
  <c r="R137" i="3"/>
  <c r="S137" i="3"/>
  <c r="T137" i="3"/>
  <c r="U137" i="3"/>
  <c r="V137" i="3"/>
  <c r="W137" i="3"/>
  <c r="X137" i="3"/>
  <c r="Z137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E11" i="1" l="1"/>
  <c r="E12" i="1" s="1"/>
  <c r="E10" i="1"/>
  <c r="L13" i="10"/>
  <c r="P12" i="10"/>
  <c r="E9" i="12"/>
  <c r="F8" i="12"/>
  <c r="G8" i="12"/>
  <c r="H8" i="12"/>
  <c r="AB13" i="10"/>
  <c r="V12" i="10"/>
  <c r="AJ16" i="3"/>
  <c r="AJ14" i="3"/>
  <c r="X3" i="3"/>
  <c r="T3" i="3"/>
  <c r="AJ15" i="3"/>
  <c r="AJ18" i="3"/>
  <c r="W3" i="3"/>
  <c r="W4" i="3"/>
  <c r="S3" i="3"/>
  <c r="S4" i="3"/>
  <c r="O3" i="3"/>
  <c r="O4" i="3"/>
  <c r="AJ17" i="3"/>
  <c r="Z3" i="3"/>
  <c r="V3" i="3"/>
  <c r="R3" i="3"/>
  <c r="Y3" i="3"/>
  <c r="U3" i="3"/>
  <c r="Z4" i="3"/>
  <c r="V4" i="3"/>
  <c r="R4" i="3"/>
  <c r="Y4" i="3"/>
  <c r="U4" i="3"/>
  <c r="Q4" i="3"/>
  <c r="X4" i="3"/>
  <c r="T4" i="3"/>
  <c r="P4" i="3"/>
  <c r="P3" i="3"/>
  <c r="E10" i="12" l="1"/>
  <c r="H9" i="12"/>
  <c r="F9" i="12"/>
  <c r="G9" i="12"/>
  <c r="L14" i="10"/>
  <c r="P13" i="10"/>
  <c r="AB14" i="10"/>
  <c r="V13" i="10"/>
  <c r="L15" i="10" l="1"/>
  <c r="P14" i="10"/>
  <c r="E11" i="12"/>
  <c r="F10" i="12"/>
  <c r="G10" i="12"/>
  <c r="H10" i="12"/>
  <c r="AB15" i="10"/>
  <c r="V14" i="10"/>
  <c r="L16" i="10" l="1"/>
  <c r="P15" i="10"/>
  <c r="E12" i="12"/>
  <c r="H11" i="12"/>
  <c r="F11" i="12"/>
  <c r="G11" i="12"/>
  <c r="AB16" i="10"/>
  <c r="V15" i="10"/>
  <c r="P16" i="10" l="1"/>
  <c r="L17" i="10"/>
  <c r="E13" i="12"/>
  <c r="F12" i="12"/>
  <c r="G12" i="12"/>
  <c r="H12" i="12"/>
  <c r="AB17" i="10"/>
  <c r="V16" i="10"/>
  <c r="P17" i="10" l="1"/>
  <c r="L18" i="10"/>
  <c r="E14" i="12"/>
  <c r="F13" i="12"/>
  <c r="G13" i="12"/>
  <c r="H13" i="12"/>
  <c r="AB18" i="10"/>
  <c r="V17" i="10"/>
  <c r="E15" i="12" l="1"/>
  <c r="F14" i="12"/>
  <c r="G14" i="12"/>
  <c r="H14" i="12"/>
  <c r="L19" i="10"/>
  <c r="P18" i="10"/>
  <c r="AB19" i="10"/>
  <c r="V18" i="10"/>
  <c r="P19" i="10" l="1"/>
  <c r="L20" i="10"/>
  <c r="E16" i="12"/>
  <c r="F15" i="12"/>
  <c r="G15" i="12"/>
  <c r="H15" i="12"/>
  <c r="AB20" i="10"/>
  <c r="V19" i="10"/>
  <c r="E17" i="12" l="1"/>
  <c r="F16" i="12"/>
  <c r="G16" i="12"/>
  <c r="H16" i="12"/>
  <c r="L21" i="10"/>
  <c r="P20" i="10"/>
  <c r="AB21" i="10"/>
  <c r="V20" i="10"/>
  <c r="L22" i="10" l="1"/>
  <c r="P21" i="10"/>
  <c r="E18" i="12"/>
  <c r="F17" i="12"/>
  <c r="G17" i="12"/>
  <c r="H17" i="12"/>
  <c r="AB22" i="10"/>
  <c r="V21" i="10"/>
  <c r="E19" i="12" l="1"/>
  <c r="F18" i="12"/>
  <c r="G18" i="12"/>
  <c r="H18" i="12"/>
  <c r="P22" i="10"/>
  <c r="L23" i="10"/>
  <c r="AB23" i="10"/>
  <c r="V22" i="10"/>
  <c r="E20" i="12" l="1"/>
  <c r="H19" i="12"/>
  <c r="G19" i="12"/>
  <c r="F19" i="12"/>
  <c r="L24" i="10"/>
  <c r="P23" i="10"/>
  <c r="AB24" i="10"/>
  <c r="V23" i="10"/>
  <c r="E21" i="12" l="1"/>
  <c r="F20" i="12"/>
  <c r="G20" i="12"/>
  <c r="H20" i="12"/>
  <c r="P24" i="10"/>
  <c r="L25" i="10"/>
  <c r="AB25" i="10"/>
  <c r="V24" i="10"/>
  <c r="P25" i="10" l="1"/>
  <c r="L26" i="10"/>
  <c r="E22" i="12"/>
  <c r="F21" i="12"/>
  <c r="G21" i="12"/>
  <c r="H21" i="12"/>
  <c r="AB26" i="10"/>
  <c r="V25" i="10"/>
  <c r="E23" i="12" l="1"/>
  <c r="F22" i="12"/>
  <c r="G22" i="12"/>
  <c r="H22" i="12"/>
  <c r="P26" i="10"/>
  <c r="L27" i="10"/>
  <c r="AB27" i="10"/>
  <c r="V26" i="10"/>
  <c r="P27" i="10" l="1"/>
  <c r="L28" i="10"/>
  <c r="E24" i="12"/>
  <c r="F23" i="12"/>
  <c r="G23" i="12"/>
  <c r="H23" i="12"/>
  <c r="AB28" i="10"/>
  <c r="V27" i="10"/>
  <c r="E25" i="12" l="1"/>
  <c r="F24" i="12"/>
  <c r="G24" i="12"/>
  <c r="H24" i="12"/>
  <c r="L29" i="10"/>
  <c r="P28" i="10"/>
  <c r="AB29" i="10"/>
  <c r="V28" i="10"/>
  <c r="L30" i="10" l="1"/>
  <c r="P29" i="10"/>
  <c r="E26" i="12"/>
  <c r="F25" i="12"/>
  <c r="G25" i="12"/>
  <c r="H25" i="12"/>
  <c r="AB30" i="10"/>
  <c r="V29" i="10"/>
  <c r="P30" i="10" l="1"/>
  <c r="L31" i="10"/>
  <c r="E27" i="12"/>
  <c r="F26" i="12"/>
  <c r="G26" i="12"/>
  <c r="H26" i="12"/>
  <c r="AB31" i="10"/>
  <c r="V30" i="10"/>
  <c r="E28" i="12" l="1"/>
  <c r="H27" i="12"/>
  <c r="G27" i="12"/>
  <c r="F27" i="12"/>
  <c r="L32" i="10"/>
  <c r="P31" i="10"/>
  <c r="AB32" i="10"/>
  <c r="V31" i="10"/>
  <c r="P32" i="10" l="1"/>
  <c r="L33" i="10"/>
  <c r="E29" i="12"/>
  <c r="F28" i="12"/>
  <c r="G28" i="12"/>
  <c r="H28" i="12"/>
  <c r="AB33" i="10"/>
  <c r="V32" i="10"/>
  <c r="F29" i="12" l="1"/>
  <c r="G29" i="12"/>
  <c r="H29" i="12"/>
  <c r="E30" i="12"/>
  <c r="P33" i="10"/>
  <c r="L34" i="10"/>
  <c r="AB34" i="10"/>
  <c r="V33" i="10"/>
  <c r="E31" i="12" l="1"/>
  <c r="F30" i="12"/>
  <c r="G30" i="12"/>
  <c r="H30" i="12"/>
  <c r="P34" i="10"/>
  <c r="L35" i="10"/>
  <c r="AB35" i="10"/>
  <c r="V34" i="10"/>
  <c r="P35" i="10" l="1"/>
  <c r="L36" i="10"/>
  <c r="E32" i="12"/>
  <c r="F31" i="12"/>
  <c r="G31" i="12"/>
  <c r="H31" i="12"/>
  <c r="AB36" i="10"/>
  <c r="V35" i="10"/>
  <c r="E33" i="12" l="1"/>
  <c r="F32" i="12"/>
  <c r="G32" i="12"/>
  <c r="H32" i="12"/>
  <c r="L37" i="10"/>
  <c r="P36" i="10"/>
  <c r="AB37" i="10"/>
  <c r="V36" i="10"/>
  <c r="L38" i="10" l="1"/>
  <c r="P37" i="10"/>
  <c r="F33" i="12"/>
  <c r="G33" i="12"/>
  <c r="H33" i="12"/>
  <c r="AB38" i="10"/>
  <c r="V37" i="10"/>
  <c r="P38" i="10" l="1"/>
  <c r="L39" i="10"/>
  <c r="AB39" i="10"/>
  <c r="V38" i="10"/>
  <c r="L40" i="10" l="1"/>
  <c r="P39" i="10"/>
  <c r="AB40" i="10"/>
  <c r="V39" i="10"/>
  <c r="P40" i="10" l="1"/>
  <c r="L41" i="10"/>
  <c r="AB41" i="10"/>
  <c r="V40" i="10"/>
  <c r="P41" i="10" l="1"/>
  <c r="L42" i="10"/>
  <c r="AB42" i="10"/>
  <c r="V41" i="10"/>
  <c r="P42" i="10" l="1"/>
  <c r="L43" i="10"/>
  <c r="AB43" i="10"/>
  <c r="V42" i="10"/>
  <c r="P43" i="10" l="1"/>
  <c r="L44" i="10"/>
  <c r="AB44" i="10"/>
  <c r="V43" i="10"/>
  <c r="L45" i="10" l="1"/>
  <c r="P44" i="10"/>
  <c r="AB45" i="10"/>
  <c r="V44" i="10"/>
  <c r="L46" i="10" l="1"/>
  <c r="P45" i="10"/>
  <c r="AB46" i="10"/>
  <c r="V45" i="10"/>
  <c r="P46" i="10" l="1"/>
  <c r="L47" i="10"/>
  <c r="AB47" i="10"/>
  <c r="V46" i="10"/>
  <c r="L48" i="10" l="1"/>
  <c r="P47" i="10"/>
  <c r="AB48" i="10"/>
  <c r="V47" i="10"/>
  <c r="P48" i="10" l="1"/>
  <c r="L49" i="10"/>
  <c r="AB49" i="10"/>
  <c r="V48" i="10"/>
  <c r="P49" i="10" l="1"/>
  <c r="L50" i="10"/>
  <c r="AB50" i="10"/>
  <c r="V49" i="10"/>
  <c r="P50" i="10" l="1"/>
  <c r="L51" i="10"/>
  <c r="AB51" i="10"/>
  <c r="V50" i="10"/>
  <c r="P51" i="10" l="1"/>
  <c r="L52" i="10"/>
  <c r="AB52" i="10"/>
  <c r="V51" i="10"/>
  <c r="L53" i="10" l="1"/>
  <c r="P52" i="10"/>
  <c r="AB53" i="10"/>
  <c r="V52" i="10"/>
  <c r="L54" i="10" l="1"/>
  <c r="P53" i="10"/>
  <c r="AB54" i="10"/>
  <c r="V53" i="10"/>
  <c r="P54" i="10" l="1"/>
  <c r="L55" i="10"/>
  <c r="AB55" i="10"/>
  <c r="V54" i="10"/>
  <c r="L56" i="10" l="1"/>
  <c r="P55" i="10"/>
  <c r="AB56" i="10"/>
  <c r="V55" i="10"/>
  <c r="P56" i="10" l="1"/>
  <c r="L57" i="10"/>
  <c r="AB57" i="10"/>
  <c r="V56" i="10"/>
  <c r="P57" i="10" l="1"/>
  <c r="L58" i="10"/>
  <c r="AB58" i="10"/>
  <c r="V57" i="10"/>
  <c r="P58" i="10" l="1"/>
  <c r="L59" i="10"/>
  <c r="AB59" i="10"/>
  <c r="V58" i="10"/>
  <c r="P59" i="10" l="1"/>
  <c r="L60" i="10"/>
  <c r="AB60" i="10"/>
  <c r="V59" i="10"/>
  <c r="L61" i="10" l="1"/>
  <c r="P60" i="10"/>
  <c r="AB61" i="10"/>
  <c r="V60" i="10"/>
  <c r="L62" i="10" l="1"/>
  <c r="P61" i="10"/>
  <c r="AB62" i="10"/>
  <c r="V61" i="10"/>
  <c r="P62" i="10" l="1"/>
  <c r="L63" i="10"/>
  <c r="AB63" i="10"/>
  <c r="V62" i="10"/>
  <c r="L64" i="10" l="1"/>
  <c r="P63" i="10"/>
  <c r="AB64" i="10"/>
  <c r="V63" i="10"/>
  <c r="P64" i="10" l="1"/>
  <c r="L65" i="10"/>
  <c r="AB65" i="10"/>
  <c r="V64" i="10"/>
  <c r="P65" i="10" l="1"/>
  <c r="L66" i="10"/>
  <c r="AB66" i="10"/>
  <c r="V65" i="10"/>
  <c r="P66" i="10" l="1"/>
  <c r="L67" i="10"/>
  <c r="AB67" i="10"/>
  <c r="V66" i="10"/>
  <c r="P67" i="10" l="1"/>
  <c r="L68" i="10"/>
  <c r="AB68" i="10"/>
  <c r="V67" i="10"/>
  <c r="L69" i="10" l="1"/>
  <c r="P68" i="10"/>
  <c r="AB69" i="10"/>
  <c r="V68" i="10"/>
  <c r="L70" i="10" l="1"/>
  <c r="P69" i="10"/>
  <c r="AB70" i="10"/>
  <c r="V69" i="10"/>
  <c r="P70" i="10" l="1"/>
  <c r="L71" i="10"/>
  <c r="AB71" i="10"/>
  <c r="V70" i="10"/>
  <c r="L72" i="10" l="1"/>
  <c r="P71" i="10"/>
  <c r="AB72" i="10"/>
  <c r="V71" i="10"/>
  <c r="P72" i="10" l="1"/>
  <c r="L73" i="10"/>
  <c r="AB73" i="10"/>
  <c r="V72" i="10"/>
  <c r="P73" i="10" l="1"/>
  <c r="L74" i="10"/>
  <c r="AB74" i="10"/>
  <c r="V73" i="10"/>
  <c r="P74" i="10" l="1"/>
  <c r="L75" i="10"/>
  <c r="AB75" i="10"/>
  <c r="V74" i="10"/>
  <c r="P75" i="10" l="1"/>
  <c r="L76" i="10"/>
  <c r="AB76" i="10"/>
  <c r="V75" i="10"/>
  <c r="L77" i="10" l="1"/>
  <c r="P76" i="10"/>
  <c r="AB77" i="10"/>
  <c r="V76" i="10"/>
  <c r="L78" i="10" l="1"/>
  <c r="P77" i="10"/>
  <c r="AB78" i="10"/>
  <c r="V77" i="10"/>
  <c r="P78" i="10" l="1"/>
  <c r="L79" i="10"/>
  <c r="AB79" i="10"/>
  <c r="V78" i="10"/>
  <c r="L80" i="10" l="1"/>
  <c r="P79" i="10"/>
  <c r="AB80" i="10"/>
  <c r="V79" i="10"/>
  <c r="P80" i="10" l="1"/>
  <c r="L81" i="10"/>
  <c r="AB81" i="10"/>
  <c r="V80" i="10"/>
  <c r="P81" i="10" l="1"/>
  <c r="L82" i="10"/>
  <c r="AB82" i="10"/>
  <c r="V81" i="10"/>
  <c r="P82" i="10" l="1"/>
  <c r="L83" i="10"/>
  <c r="AB83" i="10"/>
  <c r="V82" i="10"/>
  <c r="P83" i="10" l="1"/>
  <c r="L84" i="10"/>
  <c r="AB84" i="10"/>
  <c r="V83" i="10"/>
  <c r="L85" i="10" l="1"/>
  <c r="P84" i="10"/>
  <c r="AB85" i="10"/>
  <c r="V84" i="10"/>
  <c r="L86" i="10" l="1"/>
  <c r="P85" i="10"/>
  <c r="AB86" i="10"/>
  <c r="V85" i="10"/>
  <c r="P86" i="10" l="1"/>
  <c r="L87" i="10"/>
  <c r="AB87" i="10"/>
  <c r="V86" i="10"/>
  <c r="L88" i="10" l="1"/>
  <c r="P87" i="10"/>
  <c r="AB88" i="10"/>
  <c r="V87" i="10"/>
  <c r="P88" i="10" l="1"/>
  <c r="L89" i="10"/>
  <c r="AB89" i="10"/>
  <c r="V88" i="10"/>
  <c r="P89" i="10" l="1"/>
  <c r="L90" i="10"/>
  <c r="AB90" i="10"/>
  <c r="V89" i="10"/>
  <c r="P90" i="10" l="1"/>
  <c r="L91" i="10"/>
  <c r="AB91" i="10"/>
  <c r="V90" i="10"/>
  <c r="P91" i="10" l="1"/>
  <c r="L92" i="10"/>
  <c r="AB92" i="10"/>
  <c r="V91" i="10"/>
  <c r="L93" i="10" l="1"/>
  <c r="P92" i="10"/>
  <c r="AB93" i="10"/>
  <c r="V92" i="10"/>
  <c r="L94" i="10" l="1"/>
  <c r="P93" i="10"/>
  <c r="AB94" i="10"/>
  <c r="V93" i="10"/>
  <c r="P94" i="10" l="1"/>
  <c r="L95" i="10"/>
  <c r="AB95" i="10"/>
  <c r="V94" i="10"/>
  <c r="L96" i="10" l="1"/>
  <c r="P95" i="10"/>
  <c r="AB96" i="10"/>
  <c r="V95" i="10"/>
  <c r="P96" i="10" l="1"/>
  <c r="L97" i="10"/>
  <c r="AB97" i="10"/>
  <c r="V96" i="10"/>
  <c r="P97" i="10" l="1"/>
  <c r="L98" i="10"/>
  <c r="AB98" i="10"/>
  <c r="V97" i="10"/>
  <c r="P98" i="10" l="1"/>
  <c r="L99" i="10"/>
  <c r="AB99" i="10"/>
  <c r="V98" i="10"/>
  <c r="P99" i="10" l="1"/>
  <c r="L100" i="10"/>
  <c r="AB100" i="10"/>
  <c r="V99" i="10"/>
  <c r="L101" i="10" l="1"/>
  <c r="P100" i="10"/>
  <c r="AB101" i="10"/>
  <c r="V100" i="10"/>
  <c r="L102" i="10" l="1"/>
  <c r="P101" i="10"/>
  <c r="AB102" i="10"/>
  <c r="V101" i="10"/>
  <c r="P102" i="10" l="1"/>
  <c r="L103" i="10"/>
  <c r="AB103" i="10"/>
  <c r="V102" i="10"/>
  <c r="L104" i="10" l="1"/>
  <c r="P103" i="10"/>
  <c r="AB104" i="10"/>
  <c r="V103" i="10"/>
  <c r="P104" i="10" l="1"/>
  <c r="L105" i="10"/>
  <c r="AB105" i="10"/>
  <c r="V104" i="10"/>
  <c r="P105" i="10" l="1"/>
  <c r="L106" i="10"/>
  <c r="AB106" i="10"/>
  <c r="V105" i="10"/>
  <c r="P106" i="10" l="1"/>
  <c r="L107" i="10"/>
  <c r="AB107" i="10"/>
  <c r="V106" i="10"/>
  <c r="P107" i="10" l="1"/>
  <c r="L108" i="10"/>
  <c r="AB108" i="10"/>
  <c r="V107" i="10"/>
  <c r="L109" i="10" l="1"/>
  <c r="P108" i="10"/>
  <c r="AB109" i="10"/>
  <c r="V108" i="10"/>
  <c r="L110" i="10" l="1"/>
  <c r="P109" i="10"/>
  <c r="AB110" i="10"/>
  <c r="V109" i="10"/>
  <c r="P110" i="10" l="1"/>
  <c r="L111" i="10"/>
  <c r="AB111" i="10"/>
  <c r="V110" i="10"/>
  <c r="L112" i="10" l="1"/>
  <c r="P111" i="10"/>
  <c r="AB112" i="10"/>
  <c r="V111" i="10"/>
  <c r="P112" i="10" l="1"/>
  <c r="L113" i="10"/>
  <c r="AB113" i="10"/>
  <c r="V112" i="10"/>
  <c r="P113" i="10" l="1"/>
  <c r="L114" i="10"/>
  <c r="AB114" i="10"/>
  <c r="V113" i="10"/>
  <c r="P114" i="10" l="1"/>
  <c r="L115" i="10"/>
  <c r="AB115" i="10"/>
  <c r="V114" i="10"/>
  <c r="P115" i="10" l="1"/>
  <c r="L116" i="10"/>
  <c r="AB116" i="10"/>
  <c r="V115" i="10"/>
  <c r="L117" i="10" l="1"/>
  <c r="P116" i="10"/>
  <c r="AB117" i="10"/>
  <c r="V116" i="10"/>
  <c r="L118" i="10" l="1"/>
  <c r="P117" i="10"/>
  <c r="AB118" i="10"/>
  <c r="V117" i="10"/>
  <c r="P118" i="10" l="1"/>
  <c r="L119" i="10"/>
  <c r="AB119" i="10"/>
  <c r="V118" i="10"/>
  <c r="L120" i="10" l="1"/>
  <c r="P119" i="10"/>
  <c r="AB120" i="10"/>
  <c r="V119" i="10"/>
  <c r="P120" i="10" l="1"/>
  <c r="L121" i="10"/>
  <c r="AB121" i="10"/>
  <c r="V120" i="10"/>
  <c r="P121" i="10" l="1"/>
  <c r="L122" i="10"/>
  <c r="AB122" i="10"/>
  <c r="V121" i="10"/>
  <c r="P122" i="10" l="1"/>
  <c r="L123" i="10"/>
  <c r="AB123" i="10"/>
  <c r="V122" i="10"/>
  <c r="P123" i="10" l="1"/>
  <c r="L124" i="10"/>
  <c r="AB124" i="10"/>
  <c r="V123" i="10"/>
  <c r="L125" i="10" l="1"/>
  <c r="P124" i="10"/>
  <c r="AB125" i="10"/>
  <c r="V124" i="10"/>
  <c r="P125" i="10" l="1"/>
  <c r="L126" i="10"/>
  <c r="AB126" i="10"/>
  <c r="V125" i="10"/>
  <c r="P126" i="10" l="1"/>
  <c r="L127" i="10"/>
  <c r="AB127" i="10"/>
  <c r="V126" i="10"/>
  <c r="L128" i="10" l="1"/>
  <c r="P127" i="10"/>
  <c r="AB128" i="10"/>
  <c r="V127" i="10"/>
  <c r="P128" i="10" l="1"/>
  <c r="L129" i="10"/>
  <c r="AB129" i="10"/>
  <c r="V128" i="10"/>
  <c r="P129" i="10" l="1"/>
  <c r="L130" i="10"/>
  <c r="AB130" i="10"/>
  <c r="V129" i="10"/>
  <c r="P130" i="10" l="1"/>
  <c r="L131" i="10"/>
  <c r="AB131" i="10"/>
  <c r="V130" i="10"/>
  <c r="P131" i="10" l="1"/>
  <c r="L132" i="10"/>
  <c r="AB132" i="10"/>
  <c r="V131" i="10"/>
  <c r="P132" i="10" l="1"/>
  <c r="L133" i="10"/>
  <c r="AB133" i="10"/>
  <c r="V132" i="10"/>
  <c r="P133" i="10" l="1"/>
  <c r="L134" i="10"/>
  <c r="AB134" i="10"/>
  <c r="V133" i="10"/>
  <c r="P134" i="10" l="1"/>
  <c r="L135" i="10"/>
  <c r="AB135" i="10"/>
  <c r="V134" i="10"/>
  <c r="L136" i="10" l="1"/>
  <c r="P135" i="10"/>
  <c r="AB136" i="10"/>
  <c r="V135" i="10"/>
  <c r="P136" i="10" l="1"/>
  <c r="L137" i="10"/>
  <c r="AB137" i="10"/>
  <c r="V136" i="10"/>
  <c r="P137" i="10" l="1"/>
  <c r="L138" i="10"/>
  <c r="AB138" i="10"/>
  <c r="V137" i="10"/>
  <c r="P138" i="10" l="1"/>
  <c r="L139" i="10"/>
  <c r="AB139" i="10"/>
  <c r="V138" i="10"/>
  <c r="P139" i="10" l="1"/>
  <c r="L140" i="10"/>
  <c r="AB140" i="10"/>
  <c r="V139" i="10"/>
  <c r="P140" i="10" l="1"/>
  <c r="L141" i="10"/>
  <c r="AB141" i="10"/>
  <c r="V140" i="10"/>
  <c r="P141" i="10" l="1"/>
  <c r="L142" i="10"/>
  <c r="AB142" i="10"/>
  <c r="V141" i="10"/>
  <c r="P142" i="10" l="1"/>
  <c r="L143" i="10"/>
  <c r="AB143" i="10"/>
  <c r="V142" i="10"/>
  <c r="L144" i="10" l="1"/>
  <c r="P143" i="10"/>
  <c r="AB144" i="10"/>
  <c r="V143" i="10"/>
  <c r="P144" i="10" l="1"/>
  <c r="L145" i="10"/>
  <c r="AB145" i="10"/>
  <c r="V144" i="10"/>
  <c r="P145" i="10" l="1"/>
  <c r="L146" i="10"/>
  <c r="AB146" i="10"/>
  <c r="V145" i="10"/>
  <c r="P146" i="10" l="1"/>
  <c r="L147" i="10"/>
  <c r="AB147" i="10"/>
  <c r="V146" i="10"/>
  <c r="P147" i="10" l="1"/>
  <c r="L148" i="10"/>
  <c r="AB148" i="10"/>
  <c r="V147" i="10"/>
  <c r="P148" i="10" l="1"/>
  <c r="L149" i="10"/>
  <c r="AB149" i="10"/>
  <c r="V148" i="10"/>
  <c r="P149" i="10" l="1"/>
  <c r="L150" i="10"/>
  <c r="AB150" i="10"/>
  <c r="V149" i="10"/>
  <c r="P150" i="10" l="1"/>
  <c r="L151" i="10"/>
  <c r="AB151" i="10"/>
  <c r="V150" i="10"/>
  <c r="L152" i="10" l="1"/>
  <c r="P151" i="10"/>
  <c r="AB152" i="10"/>
  <c r="V151" i="10"/>
  <c r="P152" i="10" l="1"/>
  <c r="L153" i="10"/>
  <c r="AB153" i="10"/>
  <c r="V152" i="10"/>
  <c r="P153" i="10" l="1"/>
  <c r="L154" i="10"/>
  <c r="AB154" i="10"/>
  <c r="V153" i="10"/>
  <c r="P154" i="10" l="1"/>
  <c r="L155" i="10"/>
  <c r="AB155" i="10"/>
  <c r="V154" i="10"/>
  <c r="P155" i="10" l="1"/>
  <c r="L156" i="10"/>
  <c r="AB156" i="10"/>
  <c r="V155" i="10"/>
  <c r="P156" i="10" l="1"/>
  <c r="L157" i="10"/>
  <c r="AB157" i="10"/>
  <c r="V156" i="10"/>
  <c r="P157" i="10" l="1"/>
  <c r="L158" i="10"/>
  <c r="AB158" i="10"/>
  <c r="V157" i="10"/>
  <c r="P158" i="10" l="1"/>
  <c r="L159" i="10"/>
  <c r="AB159" i="10"/>
  <c r="V158" i="10"/>
  <c r="L160" i="10" l="1"/>
  <c r="P159" i="10"/>
  <c r="AB160" i="10"/>
  <c r="V159" i="10"/>
  <c r="P160" i="10" l="1"/>
  <c r="L161" i="10"/>
  <c r="AB161" i="10"/>
  <c r="V160" i="10"/>
  <c r="P161" i="10" l="1"/>
  <c r="L162" i="10"/>
  <c r="AB162" i="10"/>
  <c r="V161" i="10"/>
  <c r="P162" i="10" l="1"/>
  <c r="L163" i="10"/>
  <c r="AB163" i="10"/>
  <c r="V162" i="10"/>
  <c r="P163" i="10" l="1"/>
  <c r="L164" i="10"/>
  <c r="AB164" i="10"/>
  <c r="V163" i="10"/>
  <c r="P164" i="10" l="1"/>
  <c r="L165" i="10"/>
  <c r="AB165" i="10"/>
  <c r="V164" i="10"/>
  <c r="P165" i="10" l="1"/>
  <c r="L166" i="10"/>
  <c r="AB166" i="10"/>
  <c r="V165" i="10"/>
  <c r="P166" i="10" l="1"/>
  <c r="L167" i="10"/>
  <c r="AB167" i="10"/>
  <c r="V166" i="10"/>
  <c r="P167" i="10" l="1"/>
  <c r="L168" i="10"/>
  <c r="AB168" i="10"/>
  <c r="V167" i="10"/>
  <c r="P168" i="10" l="1"/>
  <c r="L169" i="10"/>
  <c r="AB169" i="10"/>
  <c r="V168" i="10"/>
  <c r="P169" i="10" l="1"/>
  <c r="L170" i="10"/>
  <c r="AB170" i="10"/>
  <c r="V169" i="10"/>
  <c r="P170" i="10" l="1"/>
  <c r="L171" i="10"/>
  <c r="AB171" i="10"/>
  <c r="V170" i="10"/>
  <c r="P171" i="10" l="1"/>
  <c r="L172" i="10"/>
  <c r="AB172" i="10"/>
  <c r="V171" i="10"/>
  <c r="P172" i="10" l="1"/>
  <c r="L173" i="10"/>
  <c r="AB173" i="10"/>
  <c r="V172" i="10"/>
  <c r="P173" i="10" l="1"/>
  <c r="L174" i="10"/>
  <c r="AB174" i="10"/>
  <c r="V173" i="10"/>
  <c r="P174" i="10" l="1"/>
  <c r="L175" i="10"/>
  <c r="AB175" i="10"/>
  <c r="V174" i="10"/>
  <c r="L176" i="10" l="1"/>
  <c r="P175" i="10"/>
  <c r="AB176" i="10"/>
  <c r="V175" i="10"/>
  <c r="P176" i="10" l="1"/>
  <c r="L177" i="10"/>
  <c r="AB177" i="10"/>
  <c r="V176" i="10"/>
  <c r="P177" i="10" l="1"/>
  <c r="L178" i="10"/>
  <c r="AB178" i="10"/>
  <c r="V177" i="10"/>
  <c r="P178" i="10" l="1"/>
  <c r="L179" i="10"/>
  <c r="AB179" i="10"/>
  <c r="V178" i="10"/>
  <c r="P179" i="10" l="1"/>
  <c r="L180" i="10"/>
  <c r="AB180" i="10"/>
  <c r="V179" i="10"/>
  <c r="P180" i="10" l="1"/>
  <c r="L181" i="10"/>
  <c r="AB181" i="10"/>
  <c r="V180" i="10"/>
  <c r="P181" i="10" l="1"/>
  <c r="L182" i="10"/>
  <c r="AB182" i="10"/>
  <c r="V181" i="10"/>
  <c r="P182" i="10" l="1"/>
  <c r="L183" i="10"/>
  <c r="AB183" i="10"/>
  <c r="V182" i="10"/>
  <c r="L184" i="10" l="1"/>
  <c r="P183" i="10"/>
  <c r="AB184" i="10"/>
  <c r="V183" i="10"/>
  <c r="P184" i="10" l="1"/>
  <c r="L185" i="10"/>
  <c r="AB185" i="10"/>
  <c r="V184" i="10"/>
  <c r="P185" i="10" l="1"/>
  <c r="L186" i="10"/>
  <c r="AB186" i="10"/>
  <c r="V185" i="10"/>
  <c r="P186" i="10" l="1"/>
  <c r="L187" i="10"/>
  <c r="AB187" i="10"/>
  <c r="V186" i="10"/>
  <c r="P187" i="10" l="1"/>
  <c r="L188" i="10"/>
  <c r="AB188" i="10"/>
  <c r="V187" i="10"/>
  <c r="P188" i="10" l="1"/>
  <c r="L189" i="10"/>
  <c r="AB189" i="10"/>
  <c r="V188" i="10"/>
  <c r="P189" i="10" l="1"/>
  <c r="L190" i="10"/>
  <c r="AB190" i="10"/>
  <c r="V189" i="10"/>
  <c r="P190" i="10" l="1"/>
  <c r="L191" i="10"/>
  <c r="AB191" i="10"/>
  <c r="V190" i="10"/>
  <c r="L192" i="10" l="1"/>
  <c r="P191" i="10"/>
  <c r="AB192" i="10"/>
  <c r="V191" i="10"/>
  <c r="P192" i="10" l="1"/>
  <c r="L193" i="10"/>
  <c r="AB193" i="10"/>
  <c r="V192" i="10"/>
  <c r="P193" i="10" l="1"/>
  <c r="L194" i="10"/>
  <c r="AB194" i="10"/>
  <c r="AB195" i="10"/>
  <c r="V193" i="10"/>
  <c r="P194" i="10" l="1"/>
  <c r="L195" i="10"/>
  <c r="P195" i="10" s="1"/>
  <c r="V194" i="10"/>
  <c r="V195" i="10"/>
</calcChain>
</file>

<file path=xl/sharedStrings.xml><?xml version="1.0" encoding="utf-8"?>
<sst xmlns="http://schemas.openxmlformats.org/spreadsheetml/2006/main" count="257" uniqueCount="99">
  <si>
    <t xml:space="preserve"> - процентная доля в портфеле</t>
  </si>
  <si>
    <t>S</t>
  </si>
  <si>
    <t xml:space="preserve"> - коэффициент диверсификации</t>
  </si>
  <si>
    <t>DIV</t>
  </si>
  <si>
    <t xml:space="preserve"> - коэффициент корреляции</t>
  </si>
  <si>
    <t>cor</t>
  </si>
  <si>
    <t xml:space="preserve"> - относительная доля в портфеле</t>
  </si>
  <si>
    <t>ω</t>
  </si>
  <si>
    <t xml:space="preserve"> - риск</t>
  </si>
  <si>
    <t>𝜎</t>
  </si>
  <si>
    <t xml:space="preserve"> - доходность</t>
  </si>
  <si>
    <t>r</t>
  </si>
  <si>
    <t>где</t>
  </si>
  <si>
    <t>НЕОБХОДИМЫЕ ФОРМУЛЫ</t>
  </si>
  <si>
    <t>YNDX</t>
  </si>
  <si>
    <t>SBER</t>
  </si>
  <si>
    <t>Дневная доходность</t>
  </si>
  <si>
    <t>Цена</t>
  </si>
  <si>
    <t>Корреляция доходности активов</t>
  </si>
  <si>
    <t>Дата</t>
  </si>
  <si>
    <t>Стоимость активов</t>
  </si>
  <si>
    <t>Расчет риска и доходности</t>
  </si>
  <si>
    <t>Среднегодовая доходность:</t>
  </si>
  <si>
    <t>Среднегодовой риск:</t>
  </si>
  <si>
    <t>Ранжирование по доходности и выбор</t>
  </si>
  <si>
    <t>Транспонированные данные</t>
  </si>
  <si>
    <t>Сортированные данные</t>
  </si>
  <si>
    <t>Выбранные для портфеля</t>
  </si>
  <si>
    <t>Значения для расчётов</t>
  </si>
  <si>
    <t>σ</t>
  </si>
  <si>
    <t>n</t>
  </si>
  <si>
    <t>cor(1,2)</t>
  </si>
  <si>
    <t>cor(1,3)</t>
  </si>
  <si>
    <t>cor(1,4)</t>
  </si>
  <si>
    <t>cor(2,3)</t>
  </si>
  <si>
    <t>cor(2,4)</t>
  </si>
  <si>
    <t>cor(3,4)</t>
  </si>
  <si>
    <t>Портфель максимальной доходности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</si>
  <si>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=</t>
    </r>
  </si>
  <si>
    <r>
      <rPr>
        <sz val="11"/>
        <color theme="1"/>
        <rFont val="Calibri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</si>
  <si>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r>
      <t>ΔDIV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</si>
  <si>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r>
      <t>ΔΣω</t>
    </r>
    <r>
      <rPr>
        <vertAlign val="subscript"/>
        <sz val="11"/>
        <color theme="1"/>
        <rFont val="Calibri"/>
        <family val="2"/>
        <charset val="204"/>
      </rPr>
      <t>n</t>
    </r>
    <r>
      <rPr>
        <sz val="11"/>
        <color theme="1"/>
        <rFont val="Calibri"/>
        <family val="2"/>
        <charset val="204"/>
      </rPr>
      <t>=</t>
    </r>
  </si>
  <si>
    <r>
      <t>DIV</t>
    </r>
    <r>
      <rPr>
        <vertAlign val="subscript"/>
        <sz val="11"/>
        <color theme="1"/>
        <rFont val="Calibri"/>
        <family val="2"/>
        <charset val="204"/>
      </rPr>
      <t>min</t>
    </r>
    <r>
      <rPr>
        <sz val="11"/>
        <color theme="1"/>
        <rFont val="Calibri"/>
        <family val="2"/>
        <charset val="204"/>
      </rPr>
      <t>=</t>
    </r>
  </si>
  <si>
    <r>
      <t>DIV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</si>
  <si>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t>Квадраты</t>
  </si>
  <si>
    <t>Портфель минимального риска</t>
  </si>
  <si>
    <t>Результаты:</t>
  </si>
  <si>
    <t>Точка Фишера</t>
  </si>
  <si>
    <t>Мин риск</t>
  </si>
  <si>
    <t>Макс доходн</t>
  </si>
  <si>
    <t>Портфель Фишера</t>
  </si>
  <si>
    <t>Оптимизатор</t>
  </si>
  <si>
    <t>мон</t>
  </si>
  <si>
    <t>див</t>
  </si>
  <si>
    <t>см. биржевые пункты по поводу количества активов в портфеле</t>
  </si>
  <si>
    <t>Линия</t>
  </si>
  <si>
    <t>Доходность</t>
  </si>
  <si>
    <t>Максимальной доходности</t>
  </si>
  <si>
    <t>Стоимость</t>
  </si>
  <si>
    <t>Доля в портфеле</t>
  </si>
  <si>
    <t>Портфель</t>
  </si>
  <si>
    <t>Фишера</t>
  </si>
  <si>
    <t>Минимального риска</t>
  </si>
  <si>
    <t>M</t>
  </si>
  <si>
    <t>z-значение</t>
  </si>
  <si>
    <t>Портфель 1</t>
  </si>
  <si>
    <t>Портфель 2</t>
  </si>
  <si>
    <t>Портфель 3</t>
  </si>
  <si>
    <t>Графики</t>
  </si>
  <si>
    <t>Х</t>
  </si>
  <si>
    <t>Xmax</t>
  </si>
  <si>
    <t>Xmin</t>
  </si>
  <si>
    <t>Интервал</t>
  </si>
  <si>
    <t>Точек</t>
  </si>
  <si>
    <t>границы</t>
  </si>
  <si>
    <t>Дневное откл</t>
  </si>
  <si>
    <t>мин</t>
  </si>
  <si>
    <t>средн</t>
  </si>
  <si>
    <t>макс</t>
  </si>
  <si>
    <t>Прогноз 95%</t>
  </si>
  <si>
    <t>VaR ист. 95%</t>
  </si>
  <si>
    <t>Всего</t>
  </si>
  <si>
    <t>VaR</t>
  </si>
  <si>
    <t>левая</t>
  </si>
  <si>
    <t>правая</t>
  </si>
  <si>
    <t>RusGidro</t>
  </si>
  <si>
    <t>AEROFLOT</t>
  </si>
  <si>
    <t>KAMAZ</t>
  </si>
  <si>
    <t>PIK</t>
  </si>
  <si>
    <t>GAZPROM</t>
  </si>
  <si>
    <t>SBERBANK</t>
  </si>
  <si>
    <t>ROSN</t>
  </si>
  <si>
    <t>MAGN</t>
  </si>
  <si>
    <t>MFON</t>
  </si>
  <si>
    <t>NFAZ</t>
  </si>
  <si>
    <t>PLSM</t>
  </si>
  <si>
    <t>SNGS</t>
  </si>
  <si>
    <t>AERO</t>
  </si>
  <si>
    <t>RUSGIDRO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</si>
</sst>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00"/>
    <numFmt numFmtId="165" formatCode="0.0000"/>
    <numFmt numFmtId="166" formatCode="0.00000"/>
    <numFmt numFmtId="167" formatCode="0.0000_ ;\-0.0000\ "/>
    <numFmt numFmtId="168" formatCode="_-* #,##0.00[$р.-419]_-;\-* #,##0.00[$р.-419]_-;_-* &quot;-&quot;??[$р.-419]_-;_-@_-"/>
    <numFmt numFmtId="169" formatCode="0.000000"/>
    <numFmt numFmtId="170" formatCode="0.0000000"/>
    <numFmt numFmtId="171" formatCode="_-* #,##0[$р.-419]_-;\-* #,##0[$р.-419]_-;_-* &quot;-&quot;??[$р.-419]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4">
    <xf numFmtId="0" fontId="0" fillId="0" borderId="0" xfId="0"/>
    <xf numFmtId="0" fontId="0" fillId="0" borderId="0" xfId="0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/>
    <xf numFmtId="0" fontId="3" fillId="3" borderId="0" xfId="0" applyFont="1" applyFill="1" applyBorder="1" applyAlignment="1"/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5" xfId="0" applyFill="1" applyBorder="1" applyAlignment="1"/>
    <xf numFmtId="0" fontId="0" fillId="3" borderId="2" xfId="0" applyFill="1" applyBorder="1"/>
    <xf numFmtId="0" fontId="4" fillId="3" borderId="2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0" fillId="3" borderId="0" xfId="0" applyFont="1" applyFill="1" applyBorder="1" applyAlignment="1"/>
    <xf numFmtId="0" fontId="3" fillId="3" borderId="0" xfId="0" applyFont="1" applyFill="1" applyBorder="1" applyAlignment="1">
      <alignment horizontal="right"/>
    </xf>
    <xf numFmtId="0" fontId="0" fillId="3" borderId="6" xfId="0" applyFill="1" applyBorder="1" applyAlignment="1"/>
    <xf numFmtId="0" fontId="0" fillId="3" borderId="7" xfId="0" applyFill="1" applyBorder="1"/>
    <xf numFmtId="0" fontId="4" fillId="3" borderId="7" xfId="0" applyFont="1" applyFill="1" applyBorder="1" applyAlignment="1">
      <alignment horizontal="right"/>
    </xf>
    <xf numFmtId="10" fontId="0" fillId="0" borderId="13" xfId="3" applyNumberFormat="1" applyFont="1" applyBorder="1"/>
    <xf numFmtId="10" fontId="0" fillId="0" borderId="0" xfId="3" applyNumberFormat="1" applyFont="1"/>
    <xf numFmtId="2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0" xfId="0" applyBorder="1" applyAlignment="1"/>
    <xf numFmtId="0" fontId="0" fillId="0" borderId="1" xfId="0" applyBorder="1"/>
    <xf numFmtId="164" fontId="0" fillId="0" borderId="0" xfId="0" applyNumberFormat="1" applyAlignment="1"/>
    <xf numFmtId="0" fontId="0" fillId="0" borderId="4" xfId="0" applyBorder="1"/>
    <xf numFmtId="0" fontId="0" fillId="0" borderId="2" xfId="0" applyBorder="1"/>
    <xf numFmtId="0" fontId="0" fillId="0" borderId="15" xfId="0" applyBorder="1"/>
    <xf numFmtId="0" fontId="0" fillId="0" borderId="18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/>
    <xf numFmtId="10" fontId="0" fillId="0" borderId="0" xfId="3" applyNumberFormat="1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ill="1" applyBorder="1"/>
    <xf numFmtId="0" fontId="1" fillId="0" borderId="0" xfId="4" applyFont="1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Fill="1" applyBorder="1" applyAlignment="1"/>
    <xf numFmtId="0" fontId="0" fillId="0" borderId="5" xfId="0" applyFill="1" applyBorder="1"/>
    <xf numFmtId="0" fontId="0" fillId="0" borderId="15" xfId="0" applyFill="1" applyBorder="1" applyAlignment="1">
      <alignment horizontal="center"/>
    </xf>
    <xf numFmtId="0" fontId="6" fillId="0" borderId="15" xfId="4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10" fontId="0" fillId="0" borderId="0" xfId="0" applyNumberFormat="1"/>
    <xf numFmtId="9" fontId="0" fillId="0" borderId="0" xfId="3" applyFont="1"/>
    <xf numFmtId="0" fontId="0" fillId="0" borderId="13" xfId="0" applyBorder="1"/>
    <xf numFmtId="0" fontId="0" fillId="0" borderId="13" xfId="0" applyBorder="1" applyAlignment="1">
      <alignment horizontal="center"/>
    </xf>
    <xf numFmtId="0" fontId="8" fillId="0" borderId="17" xfId="0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2" xfId="0" applyNumberFormat="1" applyBorder="1"/>
    <xf numFmtId="0" fontId="0" fillId="0" borderId="15" xfId="0" applyFill="1" applyBorder="1"/>
    <xf numFmtId="0" fontId="0" fillId="0" borderId="14" xfId="0" applyFill="1" applyBorder="1"/>
    <xf numFmtId="0" fontId="0" fillId="0" borderId="12" xfId="0" applyFill="1" applyBorder="1" applyAlignment="1">
      <alignment horizontal="center"/>
    </xf>
    <xf numFmtId="0" fontId="6" fillId="0" borderId="12" xfId="4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8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8" fillId="0" borderId="13" xfId="0" applyFont="1" applyBorder="1" applyAlignment="1">
      <alignment horizontal="right"/>
    </xf>
    <xf numFmtId="10" fontId="0" fillId="0" borderId="13" xfId="3" applyNumberFormat="1" applyFont="1" applyBorder="1" applyAlignment="1">
      <alignment horizontal="left"/>
    </xf>
    <xf numFmtId="9" fontId="0" fillId="0" borderId="0" xfId="3" applyFont="1" applyAlignment="1"/>
    <xf numFmtId="168" fontId="0" fillId="0" borderId="0" xfId="2" applyNumberFormat="1" applyFont="1"/>
    <xf numFmtId="2" fontId="0" fillId="0" borderId="0" xfId="2" applyNumberFormat="1" applyFont="1"/>
    <xf numFmtId="2" fontId="0" fillId="0" borderId="0" xfId="3" applyNumberFormat="1" applyFont="1"/>
    <xf numFmtId="0" fontId="8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/>
    <xf numFmtId="171" fontId="0" fillId="0" borderId="13" xfId="2" applyNumberFormat="1" applyFont="1" applyBorder="1"/>
    <xf numFmtId="171" fontId="0" fillId="0" borderId="13" xfId="0" applyNumberFormat="1" applyBorder="1"/>
    <xf numFmtId="9" fontId="0" fillId="0" borderId="0" xfId="0" applyNumberFormat="1" applyAlignment="1">
      <alignment horizontal="center"/>
    </xf>
    <xf numFmtId="168" fontId="0" fillId="0" borderId="0" xfId="3" applyNumberFormat="1" applyFont="1"/>
    <xf numFmtId="168" fontId="0" fillId="0" borderId="0" xfId="0" applyNumberFormat="1"/>
    <xf numFmtId="0" fontId="0" fillId="0" borderId="0" xfId="0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2" fontId="0" fillId="0" borderId="0" xfId="3" applyNumberFormat="1" applyFont="1" applyAlignment="1"/>
  </cellXfs>
  <cellStyles count="5">
    <cellStyle name="Денежный" xfId="2" builtinId="4"/>
    <cellStyle name="Обычный" xfId="0" builtinId="0"/>
    <cellStyle name="Процентный" xfId="3" builtinId="5"/>
    <cellStyle name="Финансовый" xfId="1" builtinId="3"/>
    <cellStyle name="Хороший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'12-2'!$AB$20:$AB$31</c:f>
              <c:strCache>
                <c:ptCount val="12"/>
                <c:pt idx="0">
                  <c:v>PIK</c:v>
                </c:pt>
                <c:pt idx="1">
                  <c:v>AEROFLOT</c:v>
                </c:pt>
                <c:pt idx="2">
                  <c:v>RusGidro</c:v>
                </c:pt>
                <c:pt idx="3">
                  <c:v>SBERBANK</c:v>
                </c:pt>
                <c:pt idx="4">
                  <c:v>ROSN</c:v>
                </c:pt>
                <c:pt idx="5">
                  <c:v>KAMAZ</c:v>
                </c:pt>
                <c:pt idx="6">
                  <c:v>PLSM</c:v>
                </c:pt>
                <c:pt idx="7">
                  <c:v>MFON</c:v>
                </c:pt>
                <c:pt idx="8">
                  <c:v>NFAZ</c:v>
                </c:pt>
                <c:pt idx="9">
                  <c:v>SNGS</c:v>
                </c:pt>
                <c:pt idx="10">
                  <c:v>MAGN</c:v>
                </c:pt>
                <c:pt idx="11">
                  <c:v>GAZPROM</c:v>
                </c:pt>
              </c:strCache>
            </c:strRef>
          </c:cat>
          <c:val>
            <c:numRef>
              <c:f>'12-2'!$AC$20:$AC$31</c:f>
              <c:numCache>
                <c:formatCode>General</c:formatCode>
                <c:ptCount val="12"/>
                <c:pt idx="0">
                  <c:v>2.3270369259960368</c:v>
                </c:pt>
                <c:pt idx="1">
                  <c:v>1.9413275903404197</c:v>
                </c:pt>
                <c:pt idx="2">
                  <c:v>0.76239110124858545</c:v>
                </c:pt>
                <c:pt idx="3">
                  <c:v>0.33433258959256618</c:v>
                </c:pt>
                <c:pt idx="4">
                  <c:v>0.33433258959256618</c:v>
                </c:pt>
                <c:pt idx="5">
                  <c:v>0.21773772916300957</c:v>
                </c:pt>
                <c:pt idx="6">
                  <c:v>0.18443550275956572</c:v>
                </c:pt>
                <c:pt idx="7">
                  <c:v>0.15219703526192152</c:v>
                </c:pt>
                <c:pt idx="8">
                  <c:v>9.0245810653790948E-2</c:v>
                </c:pt>
                <c:pt idx="9">
                  <c:v>-2.9715391655709824E-2</c:v>
                </c:pt>
                <c:pt idx="10">
                  <c:v>-8.3788970906269591E-2</c:v>
                </c:pt>
                <c:pt idx="11">
                  <c:v>-0.12111486470709409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B-42D1-BF0A-9ECF38A2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598528"/>
        <c:axId val="361600168"/>
      </c:bar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'12-2'!$AD$20:$AD$31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B-42D1-BF0A-9ECF38A2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98528"/>
        <c:axId val="361600168"/>
      </c:lineChart>
      <c:catAx>
        <c:axId val="3615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600168"/>
        <c:crosses val="autoZero"/>
        <c:auto val="1"/>
        <c:lblAlgn val="ctr"/>
        <c:lblOffset val="100"/>
        <c:noMultiLvlLbl val="0"/>
      </c:catAx>
      <c:valAx>
        <c:axId val="3616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15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71704258721929"/>
          <c:y val="1.2852266958730013E-2"/>
          <c:w val="0.83687250181225459"/>
          <c:h val="0.90348501088050925"/>
        </c:manualLayout>
      </c:layout>
      <c:lineChart>
        <c:grouping val="standard"/>
        <c:varyColors val="0"/>
        <c:ser>
          <c:idx val="4"/>
          <c:order val="0"/>
          <c:tx>
            <c:strRef>
              <c:f>'14'!$X$1:$AB$1</c:f>
              <c:strCache>
                <c:ptCount val="1"/>
                <c:pt idx="0">
                  <c:v>Минимального риска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'14'!$A$6:$A$195</c:f>
              <c:numCache>
                <c:formatCode>m/d/yyyy</c:formatCode>
                <c:ptCount val="190"/>
                <c:pt idx="0">
                  <c:v>42734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42790</c:v>
                </c:pt>
                <c:pt idx="39">
                  <c:v>42793</c:v>
                </c:pt>
                <c:pt idx="40">
                  <c:v>42794</c:v>
                </c:pt>
                <c:pt idx="41">
                  <c:v>42795</c:v>
                </c:pt>
                <c:pt idx="42">
                  <c:v>42796</c:v>
                </c:pt>
                <c:pt idx="43">
                  <c:v>42797</c:v>
                </c:pt>
                <c:pt idx="44">
                  <c:v>42800</c:v>
                </c:pt>
                <c:pt idx="45">
                  <c:v>42801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</c:numCache>
            </c:numRef>
          </c:cat>
          <c:val>
            <c:numRef>
              <c:f>'14'!$AB$6:$AB$195</c:f>
              <c:numCache>
                <c:formatCode>0.00</c:formatCode>
                <c:ptCount val="190"/>
                <c:pt idx="0">
                  <c:v>99901.809339089537</c:v>
                </c:pt>
                <c:pt idx="1">
                  <c:v>100739.43602266572</c:v>
                </c:pt>
                <c:pt idx="2">
                  <c:v>102072.00075547514</c:v>
                </c:pt>
                <c:pt idx="3">
                  <c:v>101049.52639005685</c:v>
                </c:pt>
                <c:pt idx="4">
                  <c:v>105177.57764876224</c:v>
                </c:pt>
                <c:pt idx="5">
                  <c:v>112318.06334878712</c:v>
                </c:pt>
                <c:pt idx="6">
                  <c:v>112148.66662971317</c:v>
                </c:pt>
                <c:pt idx="7">
                  <c:v>113911.93247764175</c:v>
                </c:pt>
                <c:pt idx="8">
                  <c:v>112173.10964332355</c:v>
                </c:pt>
                <c:pt idx="9">
                  <c:v>113354.4265419172</c:v>
                </c:pt>
                <c:pt idx="10">
                  <c:v>109499.57794515419</c:v>
                </c:pt>
                <c:pt idx="11">
                  <c:v>110300.11947600782</c:v>
                </c:pt>
                <c:pt idx="12">
                  <c:v>117575.54542484829</c:v>
                </c:pt>
                <c:pt idx="13">
                  <c:v>121716.13963076193</c:v>
                </c:pt>
                <c:pt idx="14">
                  <c:v>121554.19995993684</c:v>
                </c:pt>
                <c:pt idx="15">
                  <c:v>119681.32973078506</c:v>
                </c:pt>
                <c:pt idx="16">
                  <c:v>113455.71498927423</c:v>
                </c:pt>
                <c:pt idx="17">
                  <c:v>107721.83079923507</c:v>
                </c:pt>
                <c:pt idx="18">
                  <c:v>113422.49578242521</c:v>
                </c:pt>
                <c:pt idx="19">
                  <c:v>113534.08819375507</c:v>
                </c:pt>
                <c:pt idx="20">
                  <c:v>114428.9785183573</c:v>
                </c:pt>
                <c:pt idx="21">
                  <c:v>119511.18099482777</c:v>
                </c:pt>
                <c:pt idx="22">
                  <c:v>118256.21769263039</c:v>
                </c:pt>
                <c:pt idx="23">
                  <c:v>114283.0199285316</c:v>
                </c:pt>
                <c:pt idx="24">
                  <c:v>116167.44202534432</c:v>
                </c:pt>
                <c:pt idx="25">
                  <c:v>116651.61159798779</c:v>
                </c:pt>
                <c:pt idx="26">
                  <c:v>116120.84688731533</c:v>
                </c:pt>
                <c:pt idx="27">
                  <c:v>121760.13683802592</c:v>
                </c:pt>
                <c:pt idx="28">
                  <c:v>130620.78226026914</c:v>
                </c:pt>
                <c:pt idx="29">
                  <c:v>129359.02150548513</c:v>
                </c:pt>
                <c:pt idx="30">
                  <c:v>121670.62582410687</c:v>
                </c:pt>
                <c:pt idx="31">
                  <c:v>118002.75958124474</c:v>
                </c:pt>
                <c:pt idx="32">
                  <c:v>117004.96515162538</c:v>
                </c:pt>
                <c:pt idx="33">
                  <c:v>119529.97799550388</c:v>
                </c:pt>
                <c:pt idx="34">
                  <c:v>117873.50758642078</c:v>
                </c:pt>
                <c:pt idx="35">
                  <c:v>113020.79850480703</c:v>
                </c:pt>
                <c:pt idx="36">
                  <c:v>111401.10343488479</c:v>
                </c:pt>
                <c:pt idx="37">
                  <c:v>113057.22036549971</c:v>
                </c:pt>
                <c:pt idx="38">
                  <c:v>119166.05792985835</c:v>
                </c:pt>
                <c:pt idx="39">
                  <c:v>135158.06861556548</c:v>
                </c:pt>
                <c:pt idx="40">
                  <c:v>137816.44807751736</c:v>
                </c:pt>
                <c:pt idx="41">
                  <c:v>133094.57623003336</c:v>
                </c:pt>
                <c:pt idx="42">
                  <c:v>143799.53710486146</c:v>
                </c:pt>
                <c:pt idx="43">
                  <c:v>153534.60220341117</c:v>
                </c:pt>
                <c:pt idx="44">
                  <c:v>163293.78797741674</c:v>
                </c:pt>
                <c:pt idx="45">
                  <c:v>158755.6760059325</c:v>
                </c:pt>
                <c:pt idx="46">
                  <c:v>146649.93263405087</c:v>
                </c:pt>
                <c:pt idx="47">
                  <c:v>143138.78356271042</c:v>
                </c:pt>
                <c:pt idx="48">
                  <c:v>161654.1338249277</c:v>
                </c:pt>
                <c:pt idx="49">
                  <c:v>167319.88674862197</c:v>
                </c:pt>
                <c:pt idx="50">
                  <c:v>178507.87152543807</c:v>
                </c:pt>
                <c:pt idx="51">
                  <c:v>177807.60717292823</c:v>
                </c:pt>
                <c:pt idx="52">
                  <c:v>178354.91181910929</c:v>
                </c:pt>
                <c:pt idx="53">
                  <c:v>193239.2151870518</c:v>
                </c:pt>
                <c:pt idx="54">
                  <c:v>201213.91472565598</c:v>
                </c:pt>
                <c:pt idx="55">
                  <c:v>201049.32936898703</c:v>
                </c:pt>
                <c:pt idx="56">
                  <c:v>211681.82678991801</c:v>
                </c:pt>
                <c:pt idx="57">
                  <c:v>202660.64896939098</c:v>
                </c:pt>
                <c:pt idx="58">
                  <c:v>205825.78064557633</c:v>
                </c:pt>
                <c:pt idx="59">
                  <c:v>204557.88302702474</c:v>
                </c:pt>
                <c:pt idx="60">
                  <c:v>210270.81670285968</c:v>
                </c:pt>
                <c:pt idx="61">
                  <c:v>212770.81505854527</c:v>
                </c:pt>
                <c:pt idx="62">
                  <c:v>209139.48662694619</c:v>
                </c:pt>
                <c:pt idx="63">
                  <c:v>209042.28521653908</c:v>
                </c:pt>
                <c:pt idx="64">
                  <c:v>209696.21313610324</c:v>
                </c:pt>
                <c:pt idx="65">
                  <c:v>224595.71410914429</c:v>
                </c:pt>
                <c:pt idx="66">
                  <c:v>215978.06896815912</c:v>
                </c:pt>
                <c:pt idx="67">
                  <c:v>216507.90137551801</c:v>
                </c:pt>
                <c:pt idx="68">
                  <c:v>209873.77594386684</c:v>
                </c:pt>
                <c:pt idx="69">
                  <c:v>206116.13268026695</c:v>
                </c:pt>
                <c:pt idx="70">
                  <c:v>205295.31560499669</c:v>
                </c:pt>
                <c:pt idx="71">
                  <c:v>209016.090991273</c:v>
                </c:pt>
                <c:pt idx="72">
                  <c:v>210914.02691850477</c:v>
                </c:pt>
                <c:pt idx="73">
                  <c:v>209882.62893905363</c:v>
                </c:pt>
                <c:pt idx="74">
                  <c:v>205802.88016251632</c:v>
                </c:pt>
                <c:pt idx="75">
                  <c:v>209666.07944483016</c:v>
                </c:pt>
                <c:pt idx="76">
                  <c:v>212943.14265581963</c:v>
                </c:pt>
                <c:pt idx="77">
                  <c:v>216609.16756390358</c:v>
                </c:pt>
                <c:pt idx="78">
                  <c:v>220599.45696924435</c:v>
                </c:pt>
                <c:pt idx="79">
                  <c:v>222694.98180504062</c:v>
                </c:pt>
                <c:pt idx="80">
                  <c:v>204310.57420222848</c:v>
                </c:pt>
                <c:pt idx="81">
                  <c:v>207982.35132196863</c:v>
                </c:pt>
                <c:pt idx="82">
                  <c:v>197564.48970646982</c:v>
                </c:pt>
                <c:pt idx="83">
                  <c:v>198251.5187550933</c:v>
                </c:pt>
                <c:pt idx="84">
                  <c:v>197893.38908365861</c:v>
                </c:pt>
                <c:pt idx="85">
                  <c:v>199335.00583207016</c:v>
                </c:pt>
                <c:pt idx="86">
                  <c:v>196833.95409327687</c:v>
                </c:pt>
                <c:pt idx="87">
                  <c:v>196601.28303131933</c:v>
                </c:pt>
                <c:pt idx="88">
                  <c:v>170014.80809587543</c:v>
                </c:pt>
                <c:pt idx="89">
                  <c:v>189631.33427619853</c:v>
                </c:pt>
                <c:pt idx="90">
                  <c:v>184616.60479043247</c:v>
                </c:pt>
                <c:pt idx="91">
                  <c:v>199211.89929373292</c:v>
                </c:pt>
                <c:pt idx="92">
                  <c:v>200158.10067138163</c:v>
                </c:pt>
                <c:pt idx="93">
                  <c:v>209167.4399337995</c:v>
                </c:pt>
                <c:pt idx="94">
                  <c:v>199268.1855176806</c:v>
                </c:pt>
                <c:pt idx="95">
                  <c:v>213708.47410844811</c:v>
                </c:pt>
                <c:pt idx="96">
                  <c:v>200000.06440299557</c:v>
                </c:pt>
                <c:pt idx="97">
                  <c:v>209249.09498338038</c:v>
                </c:pt>
                <c:pt idx="98">
                  <c:v>210324.26214070138</c:v>
                </c:pt>
                <c:pt idx="99">
                  <c:v>237270.47795219684</c:v>
                </c:pt>
                <c:pt idx="100">
                  <c:v>242012.45037216027</c:v>
                </c:pt>
                <c:pt idx="101">
                  <c:v>240505.83345395001</c:v>
                </c:pt>
                <c:pt idx="102">
                  <c:v>241950.16928415641</c:v>
                </c:pt>
                <c:pt idx="103">
                  <c:v>258088.92319703472</c:v>
                </c:pt>
                <c:pt idx="104">
                  <c:v>238489.21134425237</c:v>
                </c:pt>
                <c:pt idx="105">
                  <c:v>245864.62748682447</c:v>
                </c:pt>
                <c:pt idx="106">
                  <c:v>241523.89342250678</c:v>
                </c:pt>
                <c:pt idx="107">
                  <c:v>243894.71164033542</c:v>
                </c:pt>
                <c:pt idx="108">
                  <c:v>243362.2649827702</c:v>
                </c:pt>
                <c:pt idx="109">
                  <c:v>240619.12287160452</c:v>
                </c:pt>
                <c:pt idx="110">
                  <c:v>240822.91699742907</c:v>
                </c:pt>
                <c:pt idx="111">
                  <c:v>243635.27628927337</c:v>
                </c:pt>
                <c:pt idx="112">
                  <c:v>237321.09381998825</c:v>
                </c:pt>
                <c:pt idx="113">
                  <c:v>233669.34934737551</c:v>
                </c:pt>
                <c:pt idx="114">
                  <c:v>233039.92728783967</c:v>
                </c:pt>
                <c:pt idx="115">
                  <c:v>232782.52580202339</c:v>
                </c:pt>
                <c:pt idx="116">
                  <c:v>235662.45859378931</c:v>
                </c:pt>
                <c:pt idx="117">
                  <c:v>234418.6335008342</c:v>
                </c:pt>
                <c:pt idx="118">
                  <c:v>258342.89588814057</c:v>
                </c:pt>
                <c:pt idx="119">
                  <c:v>268180.30960172584</c:v>
                </c:pt>
                <c:pt idx="120">
                  <c:v>272463.29651484196</c:v>
                </c:pt>
                <c:pt idx="121">
                  <c:v>271283.43141647778</c:v>
                </c:pt>
                <c:pt idx="122">
                  <c:v>273320.57010462595</c:v>
                </c:pt>
                <c:pt idx="123">
                  <c:v>276617.73628502525</c:v>
                </c:pt>
                <c:pt idx="124">
                  <c:v>275309.55172818992</c:v>
                </c:pt>
                <c:pt idx="125">
                  <c:v>276391.68515241204</c:v>
                </c:pt>
                <c:pt idx="126">
                  <c:v>276291.22041333403</c:v>
                </c:pt>
                <c:pt idx="127">
                  <c:v>277036.97505109338</c:v>
                </c:pt>
                <c:pt idx="128">
                  <c:v>276278.95134155644</c:v>
                </c:pt>
                <c:pt idx="129">
                  <c:v>277333.55834264372</c:v>
                </c:pt>
                <c:pt idx="130">
                  <c:v>276740.52863188606</c:v>
                </c:pt>
                <c:pt idx="131">
                  <c:v>277983.545290521</c:v>
                </c:pt>
                <c:pt idx="132">
                  <c:v>277104.81539938896</c:v>
                </c:pt>
                <c:pt idx="133">
                  <c:v>277272.5356941034</c:v>
                </c:pt>
                <c:pt idx="134">
                  <c:v>275211.72726444318</c:v>
                </c:pt>
                <c:pt idx="135">
                  <c:v>275582.04180385655</c:v>
                </c:pt>
                <c:pt idx="136">
                  <c:v>275223.07948450808</c:v>
                </c:pt>
                <c:pt idx="137">
                  <c:v>276337.06068310473</c:v>
                </c:pt>
                <c:pt idx="138">
                  <c:v>271315.29232282005</c:v>
                </c:pt>
                <c:pt idx="139">
                  <c:v>275482.12366791081</c:v>
                </c:pt>
                <c:pt idx="140">
                  <c:v>277441.1738067015</c:v>
                </c:pt>
                <c:pt idx="141">
                  <c:v>279230.07664711197</c:v>
                </c:pt>
                <c:pt idx="142">
                  <c:v>278607.05305525282</c:v>
                </c:pt>
                <c:pt idx="143">
                  <c:v>280188.12738270109</c:v>
                </c:pt>
                <c:pt idx="144">
                  <c:v>283828.89015347877</c:v>
                </c:pt>
                <c:pt idx="145">
                  <c:v>302850.66218283243</c:v>
                </c:pt>
                <c:pt idx="146">
                  <c:v>311190.94287713955</c:v>
                </c:pt>
                <c:pt idx="147">
                  <c:v>315203.92335014575</c:v>
                </c:pt>
                <c:pt idx="148">
                  <c:v>313002.71860933985</c:v>
                </c:pt>
                <c:pt idx="149">
                  <c:v>322041.77197772032</c:v>
                </c:pt>
                <c:pt idx="150">
                  <c:v>327118.63708748098</c:v>
                </c:pt>
                <c:pt idx="151">
                  <c:v>325833.08245057875</c:v>
                </c:pt>
                <c:pt idx="152">
                  <c:v>324592.59087610699</c:v>
                </c:pt>
                <c:pt idx="153">
                  <c:v>326890.26093453221</c:v>
                </c:pt>
                <c:pt idx="154">
                  <c:v>323094.277127143</c:v>
                </c:pt>
                <c:pt idx="155">
                  <c:v>321325.85917868593</c:v>
                </c:pt>
                <c:pt idx="156">
                  <c:v>320526.00417363166</c:v>
                </c:pt>
                <c:pt idx="157">
                  <c:v>321473.55729856767</c:v>
                </c:pt>
                <c:pt idx="158">
                  <c:v>324081.79465161543</c:v>
                </c:pt>
                <c:pt idx="159">
                  <c:v>328742.72978000657</c:v>
                </c:pt>
                <c:pt idx="160">
                  <c:v>331445.88145220676</c:v>
                </c:pt>
                <c:pt idx="161">
                  <c:v>320352.15441958059</c:v>
                </c:pt>
                <c:pt idx="162">
                  <c:v>336251.05359967169</c:v>
                </c:pt>
                <c:pt idx="163">
                  <c:v>341158.87776954717</c:v>
                </c:pt>
                <c:pt idx="164">
                  <c:v>337288.53713659896</c:v>
                </c:pt>
                <c:pt idx="165">
                  <c:v>340852.66157372517</c:v>
                </c:pt>
                <c:pt idx="166">
                  <c:v>332608.13265393925</c:v>
                </c:pt>
                <c:pt idx="167">
                  <c:v>345831.46470011643</c:v>
                </c:pt>
                <c:pt idx="168">
                  <c:v>345117.43673785613</c:v>
                </c:pt>
                <c:pt idx="169">
                  <c:v>356030.63744351827</c:v>
                </c:pt>
                <c:pt idx="170">
                  <c:v>351052.83739701344</c:v>
                </c:pt>
                <c:pt idx="171">
                  <c:v>348029.9332375197</c:v>
                </c:pt>
                <c:pt idx="172">
                  <c:v>348005.03353922302</c:v>
                </c:pt>
                <c:pt idx="173">
                  <c:v>340261.50623140438</c:v>
                </c:pt>
                <c:pt idx="174">
                  <c:v>344393.24577983993</c:v>
                </c:pt>
                <c:pt idx="175">
                  <c:v>338590.9699549948</c:v>
                </c:pt>
                <c:pt idx="176">
                  <c:v>349997.06394868303</c:v>
                </c:pt>
                <c:pt idx="177">
                  <c:v>334336.03469496715</c:v>
                </c:pt>
                <c:pt idx="178">
                  <c:v>329938.71739885962</c:v>
                </c:pt>
                <c:pt idx="179">
                  <c:v>338759.01675376785</c:v>
                </c:pt>
                <c:pt idx="180">
                  <c:v>343984.48044623825</c:v>
                </c:pt>
                <c:pt idx="181">
                  <c:v>355826.14376843185</c:v>
                </c:pt>
                <c:pt idx="182">
                  <c:v>351937.49366692366</c:v>
                </c:pt>
                <c:pt idx="183">
                  <c:v>343736.30893786077</c:v>
                </c:pt>
                <c:pt idx="184">
                  <c:v>363175.49164033885</c:v>
                </c:pt>
                <c:pt idx="185">
                  <c:v>354946.33935566433</c:v>
                </c:pt>
                <c:pt idx="186">
                  <c:v>358647.34095680621</c:v>
                </c:pt>
                <c:pt idx="187">
                  <c:v>342265.15457064542</c:v>
                </c:pt>
                <c:pt idx="188">
                  <c:v>359405.39103854203</c:v>
                </c:pt>
                <c:pt idx="189">
                  <c:v>353453.00788128062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6-4CBA-8854-C42E9E76C4CF}"/>
            </c:ext>
          </c:extLst>
        </c:ser>
        <c:ser>
          <c:idx val="0"/>
          <c:order val="1"/>
          <c:tx>
            <c:strRef>
              <c:f>'14'!$R$1:$V$1</c:f>
              <c:strCache>
                <c:ptCount val="1"/>
                <c:pt idx="0">
                  <c:v>Фишера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'14'!$A$6:$A$195</c:f>
              <c:numCache>
                <c:formatCode>m/d/yyyy</c:formatCode>
                <c:ptCount val="190"/>
                <c:pt idx="0">
                  <c:v>42734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42790</c:v>
                </c:pt>
                <c:pt idx="39">
                  <c:v>42793</c:v>
                </c:pt>
                <c:pt idx="40">
                  <c:v>42794</c:v>
                </c:pt>
                <c:pt idx="41">
                  <c:v>42795</c:v>
                </c:pt>
                <c:pt idx="42">
                  <c:v>42796</c:v>
                </c:pt>
                <c:pt idx="43">
                  <c:v>42797</c:v>
                </c:pt>
                <c:pt idx="44">
                  <c:v>42800</c:v>
                </c:pt>
                <c:pt idx="45">
                  <c:v>42801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</c:numCache>
            </c:numRef>
          </c:cat>
          <c:val>
            <c:numRef>
              <c:f>'14'!$V$6:$V$195</c:f>
              <c:numCache>
                <c:formatCode>0.00</c:formatCode>
                <c:ptCount val="190"/>
                <c:pt idx="0">
                  <c:v>100042.22432713967</c:v>
                </c:pt>
                <c:pt idx="1">
                  <c:v>100104.82794351385</c:v>
                </c:pt>
                <c:pt idx="2">
                  <c:v>102026.62694174435</c:v>
                </c:pt>
                <c:pt idx="3">
                  <c:v>105260.00076101955</c:v>
                </c:pt>
                <c:pt idx="4">
                  <c:v>112433.95929700434</c:v>
                </c:pt>
                <c:pt idx="5">
                  <c:v>119429.45416411324</c:v>
                </c:pt>
                <c:pt idx="6">
                  <c:v>121024.72572117762</c:v>
                </c:pt>
                <c:pt idx="7">
                  <c:v>122160.06035183315</c:v>
                </c:pt>
                <c:pt idx="8">
                  <c:v>120176.67028157662</c:v>
                </c:pt>
                <c:pt idx="9">
                  <c:v>121875.61986785312</c:v>
                </c:pt>
                <c:pt idx="10">
                  <c:v>116533.86218972382</c:v>
                </c:pt>
                <c:pt idx="11">
                  <c:v>118806.16960453925</c:v>
                </c:pt>
                <c:pt idx="12">
                  <c:v>123470.77168258638</c:v>
                </c:pt>
                <c:pt idx="13">
                  <c:v>127295.97681735342</c:v>
                </c:pt>
                <c:pt idx="14">
                  <c:v>126342.46825193621</c:v>
                </c:pt>
                <c:pt idx="15">
                  <c:v>122098.17932921108</c:v>
                </c:pt>
                <c:pt idx="16">
                  <c:v>113574.29462225927</c:v>
                </c:pt>
                <c:pt idx="17">
                  <c:v>102316.8444181541</c:v>
                </c:pt>
                <c:pt idx="18">
                  <c:v>110985.21258773857</c:v>
                </c:pt>
                <c:pt idx="19">
                  <c:v>110320.80005543146</c:v>
                </c:pt>
                <c:pt idx="20">
                  <c:v>112032.64619687472</c:v>
                </c:pt>
                <c:pt idx="21">
                  <c:v>115001.58508879917</c:v>
                </c:pt>
                <c:pt idx="22">
                  <c:v>113532.6035482561</c:v>
                </c:pt>
                <c:pt idx="23">
                  <c:v>108526.11166731757</c:v>
                </c:pt>
                <c:pt idx="24">
                  <c:v>110777.09172017961</c:v>
                </c:pt>
                <c:pt idx="25">
                  <c:v>111315.60217581039</c:v>
                </c:pt>
                <c:pt idx="26">
                  <c:v>111137.47711633783</c:v>
                </c:pt>
                <c:pt idx="27">
                  <c:v>115651.2555287282</c:v>
                </c:pt>
                <c:pt idx="28">
                  <c:v>123516.68049143428</c:v>
                </c:pt>
                <c:pt idx="29">
                  <c:v>123359.3078197673</c:v>
                </c:pt>
                <c:pt idx="30">
                  <c:v>117571.15947217264</c:v>
                </c:pt>
                <c:pt idx="31">
                  <c:v>113511.46362863299</c:v>
                </c:pt>
                <c:pt idx="32">
                  <c:v>112886.13858041029</c:v>
                </c:pt>
                <c:pt idx="33">
                  <c:v>115302.19129790874</c:v>
                </c:pt>
                <c:pt idx="34">
                  <c:v>114547.25057070106</c:v>
                </c:pt>
                <c:pt idx="35">
                  <c:v>108829.73317255008</c:v>
                </c:pt>
                <c:pt idx="36">
                  <c:v>106471.87658993984</c:v>
                </c:pt>
                <c:pt idx="37">
                  <c:v>106372.82570154552</c:v>
                </c:pt>
                <c:pt idx="38">
                  <c:v>109111.94826438474</c:v>
                </c:pt>
                <c:pt idx="39">
                  <c:v>123872.20665008252</c:v>
                </c:pt>
                <c:pt idx="40">
                  <c:v>125386.08614256329</c:v>
                </c:pt>
                <c:pt idx="41">
                  <c:v>120574.96867366532</c:v>
                </c:pt>
                <c:pt idx="42">
                  <c:v>129771.05098236039</c:v>
                </c:pt>
                <c:pt idx="43">
                  <c:v>137792.92094995783</c:v>
                </c:pt>
                <c:pt idx="44">
                  <c:v>145626.32912639447</c:v>
                </c:pt>
                <c:pt idx="45">
                  <c:v>140668.03372857723</c:v>
                </c:pt>
                <c:pt idx="46">
                  <c:v>129988.15806297827</c:v>
                </c:pt>
                <c:pt idx="47">
                  <c:v>125890.95551261355</c:v>
                </c:pt>
                <c:pt idx="48">
                  <c:v>141536.69448520296</c:v>
                </c:pt>
                <c:pt idx="49">
                  <c:v>145008.34701539724</c:v>
                </c:pt>
                <c:pt idx="50">
                  <c:v>154897.64662807927</c:v>
                </c:pt>
                <c:pt idx="51">
                  <c:v>155482.24219313081</c:v>
                </c:pt>
                <c:pt idx="52">
                  <c:v>156101.09699792913</c:v>
                </c:pt>
                <c:pt idx="53">
                  <c:v>169241.67116429398</c:v>
                </c:pt>
                <c:pt idx="54">
                  <c:v>176136.73287592415</c:v>
                </c:pt>
                <c:pt idx="55">
                  <c:v>174686.82505130817</c:v>
                </c:pt>
                <c:pt idx="56">
                  <c:v>183798.12495019601</c:v>
                </c:pt>
                <c:pt idx="57">
                  <c:v>173747.15844212595</c:v>
                </c:pt>
                <c:pt idx="58">
                  <c:v>176891.81855628136</c:v>
                </c:pt>
                <c:pt idx="59">
                  <c:v>175448.76079351391</c:v>
                </c:pt>
                <c:pt idx="60">
                  <c:v>180867.11651531135</c:v>
                </c:pt>
                <c:pt idx="61">
                  <c:v>183329.95010448989</c:v>
                </c:pt>
                <c:pt idx="62">
                  <c:v>181824.87699184922</c:v>
                </c:pt>
                <c:pt idx="63">
                  <c:v>181072.02608657465</c:v>
                </c:pt>
                <c:pt idx="64">
                  <c:v>181750.06081833821</c:v>
                </c:pt>
                <c:pt idx="65">
                  <c:v>195084.37756065172</c:v>
                </c:pt>
                <c:pt idx="66">
                  <c:v>187879.63805158509</c:v>
                </c:pt>
                <c:pt idx="67">
                  <c:v>188039.0000678433</c:v>
                </c:pt>
                <c:pt idx="68">
                  <c:v>182478.22082632541</c:v>
                </c:pt>
                <c:pt idx="69">
                  <c:v>179152.55824555462</c:v>
                </c:pt>
                <c:pt idx="70">
                  <c:v>176712.55632214775</c:v>
                </c:pt>
                <c:pt idx="71">
                  <c:v>179888.56999750336</c:v>
                </c:pt>
                <c:pt idx="72">
                  <c:v>182343.46380091243</c:v>
                </c:pt>
                <c:pt idx="73">
                  <c:v>182694.92093015611</c:v>
                </c:pt>
                <c:pt idx="74">
                  <c:v>179084.48931638684</c:v>
                </c:pt>
                <c:pt idx="75">
                  <c:v>182064.17897290192</c:v>
                </c:pt>
                <c:pt idx="76">
                  <c:v>184252.3547513207</c:v>
                </c:pt>
                <c:pt idx="77">
                  <c:v>188350.36773127867</c:v>
                </c:pt>
                <c:pt idx="78">
                  <c:v>191962.92702940656</c:v>
                </c:pt>
                <c:pt idx="79">
                  <c:v>194155.13140422571</c:v>
                </c:pt>
                <c:pt idx="80">
                  <c:v>179073.51577020093</c:v>
                </c:pt>
                <c:pt idx="81">
                  <c:v>182430.71321277841</c:v>
                </c:pt>
                <c:pt idx="82">
                  <c:v>174233.15678448547</c:v>
                </c:pt>
                <c:pt idx="83">
                  <c:v>174083.0866337778</c:v>
                </c:pt>
                <c:pt idx="84">
                  <c:v>174151.85725627054</c:v>
                </c:pt>
                <c:pt idx="85">
                  <c:v>174383.54550346223</c:v>
                </c:pt>
                <c:pt idx="86">
                  <c:v>172965.66118926974</c:v>
                </c:pt>
                <c:pt idx="87">
                  <c:v>174254.89803783872</c:v>
                </c:pt>
                <c:pt idx="88">
                  <c:v>151758.60743142408</c:v>
                </c:pt>
                <c:pt idx="89">
                  <c:v>168448.47391760608</c:v>
                </c:pt>
                <c:pt idx="90">
                  <c:v>163712.87151564541</c:v>
                </c:pt>
                <c:pt idx="91">
                  <c:v>175631.25289325215</c:v>
                </c:pt>
                <c:pt idx="92">
                  <c:v>175847.74150805603</c:v>
                </c:pt>
                <c:pt idx="93">
                  <c:v>183750.54628014078</c:v>
                </c:pt>
                <c:pt idx="94">
                  <c:v>173526.49390660544</c:v>
                </c:pt>
                <c:pt idx="95">
                  <c:v>185972.35472306519</c:v>
                </c:pt>
                <c:pt idx="96">
                  <c:v>174721.5037765592</c:v>
                </c:pt>
                <c:pt idx="97">
                  <c:v>181074.78101538893</c:v>
                </c:pt>
                <c:pt idx="98">
                  <c:v>184262.04761455924</c:v>
                </c:pt>
                <c:pt idx="99">
                  <c:v>208847.97148810947</c:v>
                </c:pt>
                <c:pt idx="100">
                  <c:v>215186.78255218215</c:v>
                </c:pt>
                <c:pt idx="101">
                  <c:v>213539.69365690957</c:v>
                </c:pt>
                <c:pt idx="102">
                  <c:v>214869.60064714969</c:v>
                </c:pt>
                <c:pt idx="103">
                  <c:v>229733.27281728107</c:v>
                </c:pt>
                <c:pt idx="104">
                  <c:v>214125.57924971476</c:v>
                </c:pt>
                <c:pt idx="105">
                  <c:v>221644.5657558392</c:v>
                </c:pt>
                <c:pt idx="106">
                  <c:v>216603.66220210737</c:v>
                </c:pt>
                <c:pt idx="107">
                  <c:v>219474.88266862454</c:v>
                </c:pt>
                <c:pt idx="108">
                  <c:v>219351.94173869622</c:v>
                </c:pt>
                <c:pt idx="109">
                  <c:v>215652.25233267699</c:v>
                </c:pt>
                <c:pt idx="110">
                  <c:v>215742.4997359119</c:v>
                </c:pt>
                <c:pt idx="111">
                  <c:v>217894.71413440257</c:v>
                </c:pt>
                <c:pt idx="112">
                  <c:v>211654.49332016203</c:v>
                </c:pt>
                <c:pt idx="113">
                  <c:v>208205.36620617248</c:v>
                </c:pt>
                <c:pt idx="114">
                  <c:v>207742.84593035994</c:v>
                </c:pt>
                <c:pt idx="115">
                  <c:v>206807.80091702379</c:v>
                </c:pt>
                <c:pt idx="116">
                  <c:v>212175.14079978457</c:v>
                </c:pt>
                <c:pt idx="117">
                  <c:v>209792.15091308582</c:v>
                </c:pt>
                <c:pt idx="118">
                  <c:v>229405.82867928105</c:v>
                </c:pt>
                <c:pt idx="119">
                  <c:v>238902.51261467481</c:v>
                </c:pt>
                <c:pt idx="120">
                  <c:v>246953.68117513659</c:v>
                </c:pt>
                <c:pt idx="121">
                  <c:v>246589.81733668776</c:v>
                </c:pt>
                <c:pt idx="122">
                  <c:v>250587.40893098788</c:v>
                </c:pt>
                <c:pt idx="123">
                  <c:v>254633.2700465286</c:v>
                </c:pt>
                <c:pt idx="124">
                  <c:v>253926.16352970075</c:v>
                </c:pt>
                <c:pt idx="125">
                  <c:v>256508.53311595327</c:v>
                </c:pt>
                <c:pt idx="126">
                  <c:v>256099.2154288654</c:v>
                </c:pt>
                <c:pt idx="127">
                  <c:v>256548.1287579679</c:v>
                </c:pt>
                <c:pt idx="128">
                  <c:v>255385.12587474185</c:v>
                </c:pt>
                <c:pt idx="129">
                  <c:v>256648.88056558021</c:v>
                </c:pt>
                <c:pt idx="130">
                  <c:v>257094.23437821548</c:v>
                </c:pt>
                <c:pt idx="131">
                  <c:v>257486.57419805694</c:v>
                </c:pt>
                <c:pt idx="132">
                  <c:v>257537.1972957176</c:v>
                </c:pt>
                <c:pt idx="133">
                  <c:v>260864.48601408995</c:v>
                </c:pt>
                <c:pt idx="134">
                  <c:v>257488.35942801938</c:v>
                </c:pt>
                <c:pt idx="135">
                  <c:v>258198.26452262182</c:v>
                </c:pt>
                <c:pt idx="136">
                  <c:v>257191.15517162145</c:v>
                </c:pt>
                <c:pt idx="137">
                  <c:v>259040.56325772725</c:v>
                </c:pt>
                <c:pt idx="138">
                  <c:v>256040.50725319175</c:v>
                </c:pt>
                <c:pt idx="139">
                  <c:v>258767.65188299597</c:v>
                </c:pt>
                <c:pt idx="140">
                  <c:v>260412.96676747804</c:v>
                </c:pt>
                <c:pt idx="141">
                  <c:v>261024.42928631973</c:v>
                </c:pt>
                <c:pt idx="142">
                  <c:v>261320.78224760937</c:v>
                </c:pt>
                <c:pt idx="143">
                  <c:v>261880.24838777061</c:v>
                </c:pt>
                <c:pt idx="144">
                  <c:v>264041.89402913029</c:v>
                </c:pt>
                <c:pt idx="145">
                  <c:v>284269.94539812783</c:v>
                </c:pt>
                <c:pt idx="146">
                  <c:v>295102.69580564246</c:v>
                </c:pt>
                <c:pt idx="147">
                  <c:v>299093.39108832239</c:v>
                </c:pt>
                <c:pt idx="148">
                  <c:v>297501.13219348335</c:v>
                </c:pt>
                <c:pt idx="149">
                  <c:v>309008.20913807867</c:v>
                </c:pt>
                <c:pt idx="150">
                  <c:v>314468.44610593491</c:v>
                </c:pt>
                <c:pt idx="151">
                  <c:v>314306.61233418825</c:v>
                </c:pt>
                <c:pt idx="152">
                  <c:v>312014.20875736146</c:v>
                </c:pt>
                <c:pt idx="153">
                  <c:v>318435.57542160683</c:v>
                </c:pt>
                <c:pt idx="154">
                  <c:v>315720.9087272631</c:v>
                </c:pt>
                <c:pt idx="155">
                  <c:v>314790.49309103348</c:v>
                </c:pt>
                <c:pt idx="156">
                  <c:v>313610.89943664888</c:v>
                </c:pt>
                <c:pt idx="157">
                  <c:v>313937.65272099449</c:v>
                </c:pt>
                <c:pt idx="158">
                  <c:v>315859.25525179377</c:v>
                </c:pt>
                <c:pt idx="159">
                  <c:v>322290.39089875616</c:v>
                </c:pt>
                <c:pt idx="160">
                  <c:v>329379.79928849608</c:v>
                </c:pt>
                <c:pt idx="161">
                  <c:v>321311.42098583165</c:v>
                </c:pt>
                <c:pt idx="162">
                  <c:v>336289.99315750488</c:v>
                </c:pt>
                <c:pt idx="163">
                  <c:v>340134.69556000881</c:v>
                </c:pt>
                <c:pt idx="164">
                  <c:v>334416.28652759606</c:v>
                </c:pt>
                <c:pt idx="165">
                  <c:v>341836.01079721778</c:v>
                </c:pt>
                <c:pt idx="166">
                  <c:v>335847.1276656632</c:v>
                </c:pt>
                <c:pt idx="167">
                  <c:v>350646.76922459039</c:v>
                </c:pt>
                <c:pt idx="168">
                  <c:v>354373.70753594872</c:v>
                </c:pt>
                <c:pt idx="169">
                  <c:v>364061.10613863001</c:v>
                </c:pt>
                <c:pt idx="170">
                  <c:v>356591.94573274819</c:v>
                </c:pt>
                <c:pt idx="171">
                  <c:v>351819.82542721025</c:v>
                </c:pt>
                <c:pt idx="172">
                  <c:v>352356.59444466524</c:v>
                </c:pt>
                <c:pt idx="173">
                  <c:v>337873.0926538296</c:v>
                </c:pt>
                <c:pt idx="174">
                  <c:v>346884.82655394857</c:v>
                </c:pt>
                <c:pt idx="175">
                  <c:v>344665.49840905116</c:v>
                </c:pt>
                <c:pt idx="176">
                  <c:v>354944.0594524598</c:v>
                </c:pt>
                <c:pt idx="177">
                  <c:v>343577.11448604509</c:v>
                </c:pt>
                <c:pt idx="178">
                  <c:v>335790.3435341217</c:v>
                </c:pt>
                <c:pt idx="179">
                  <c:v>345546.47940376186</c:v>
                </c:pt>
                <c:pt idx="180">
                  <c:v>353026.69685130421</c:v>
                </c:pt>
                <c:pt idx="181">
                  <c:v>368017.48567251221</c:v>
                </c:pt>
                <c:pt idx="182">
                  <c:v>363702.589104696</c:v>
                </c:pt>
                <c:pt idx="183">
                  <c:v>359110.77919685037</c:v>
                </c:pt>
                <c:pt idx="184">
                  <c:v>375935.83502202912</c:v>
                </c:pt>
                <c:pt idx="185">
                  <c:v>367304.64644199773</c:v>
                </c:pt>
                <c:pt idx="186">
                  <c:v>373797.70753151755</c:v>
                </c:pt>
                <c:pt idx="187">
                  <c:v>352464.59938696364</c:v>
                </c:pt>
                <c:pt idx="188">
                  <c:v>373823.05531809648</c:v>
                </c:pt>
                <c:pt idx="189">
                  <c:v>370156.2440462581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16-4CBA-8854-C42E9E76C4CF}"/>
            </c:ext>
          </c:extLst>
        </c:ser>
        <c:ser>
          <c:idx val="1"/>
          <c:order val="2"/>
          <c:tx>
            <c:strRef>
              <c:f>'14'!$L$1:$P$1</c:f>
              <c:strCache>
                <c:ptCount val="1"/>
                <c:pt idx="0">
                  <c:v>Максимальной доходности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'14'!$A$6:$A$195</c:f>
              <c:numCache>
                <c:formatCode>m/d/yyyy</c:formatCode>
                <c:ptCount val="190"/>
                <c:pt idx="0">
                  <c:v>42734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42790</c:v>
                </c:pt>
                <c:pt idx="39">
                  <c:v>42793</c:v>
                </c:pt>
                <c:pt idx="40">
                  <c:v>42794</c:v>
                </c:pt>
                <c:pt idx="41">
                  <c:v>42795</c:v>
                </c:pt>
                <c:pt idx="42">
                  <c:v>42796</c:v>
                </c:pt>
                <c:pt idx="43">
                  <c:v>42797</c:v>
                </c:pt>
                <c:pt idx="44">
                  <c:v>42800</c:v>
                </c:pt>
                <c:pt idx="45">
                  <c:v>42801</c:v>
                </c:pt>
                <c:pt idx="46">
                  <c:v>42803</c:v>
                </c:pt>
                <c:pt idx="47">
                  <c:v>42804</c:v>
                </c:pt>
                <c:pt idx="48">
                  <c:v>42807</c:v>
                </c:pt>
                <c:pt idx="49">
                  <c:v>42808</c:v>
                </c:pt>
                <c:pt idx="50">
                  <c:v>42809</c:v>
                </c:pt>
                <c:pt idx="51">
                  <c:v>42810</c:v>
                </c:pt>
                <c:pt idx="52">
                  <c:v>42811</c:v>
                </c:pt>
                <c:pt idx="53">
                  <c:v>42814</c:v>
                </c:pt>
                <c:pt idx="54">
                  <c:v>42815</c:v>
                </c:pt>
                <c:pt idx="55">
                  <c:v>42816</c:v>
                </c:pt>
                <c:pt idx="56">
                  <c:v>42817</c:v>
                </c:pt>
                <c:pt idx="57">
                  <c:v>42818</c:v>
                </c:pt>
                <c:pt idx="58">
                  <c:v>42821</c:v>
                </c:pt>
                <c:pt idx="59">
                  <c:v>42822</c:v>
                </c:pt>
                <c:pt idx="60">
                  <c:v>42823</c:v>
                </c:pt>
                <c:pt idx="61">
                  <c:v>42824</c:v>
                </c:pt>
                <c:pt idx="62">
                  <c:v>42825</c:v>
                </c:pt>
                <c:pt idx="63">
                  <c:v>42828</c:v>
                </c:pt>
                <c:pt idx="64">
                  <c:v>42829</c:v>
                </c:pt>
                <c:pt idx="65">
                  <c:v>42830</c:v>
                </c:pt>
                <c:pt idx="66">
                  <c:v>42831</c:v>
                </c:pt>
                <c:pt idx="67">
                  <c:v>42832</c:v>
                </c:pt>
                <c:pt idx="68">
                  <c:v>42835</c:v>
                </c:pt>
                <c:pt idx="69">
                  <c:v>42836</c:v>
                </c:pt>
                <c:pt idx="70">
                  <c:v>42837</c:v>
                </c:pt>
                <c:pt idx="71">
                  <c:v>42838</c:v>
                </c:pt>
                <c:pt idx="72">
                  <c:v>42839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42849</c:v>
                </c:pt>
                <c:pt idx="79">
                  <c:v>42850</c:v>
                </c:pt>
                <c:pt idx="80">
                  <c:v>42851</c:v>
                </c:pt>
                <c:pt idx="81">
                  <c:v>42852</c:v>
                </c:pt>
                <c:pt idx="82">
                  <c:v>42853</c:v>
                </c:pt>
                <c:pt idx="83">
                  <c:v>42857</c:v>
                </c:pt>
                <c:pt idx="84">
                  <c:v>42858</c:v>
                </c:pt>
                <c:pt idx="85">
                  <c:v>42859</c:v>
                </c:pt>
                <c:pt idx="86">
                  <c:v>42860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42884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</c:numCache>
            </c:numRef>
          </c:cat>
          <c:val>
            <c:numRef>
              <c:f>'14'!$P$6:$P$195</c:f>
              <c:numCache>
                <c:formatCode>0.00</c:formatCode>
                <c:ptCount val="190"/>
                <c:pt idx="0">
                  <c:v>100000.00000000009</c:v>
                </c:pt>
                <c:pt idx="1">
                  <c:v>100437.78308586423</c:v>
                </c:pt>
                <c:pt idx="2">
                  <c:v>102035.24956341204</c:v>
                </c:pt>
                <c:pt idx="3">
                  <c:v>102472.01019566717</c:v>
                </c:pt>
                <c:pt idx="4">
                  <c:v>107520.90492139474</c:v>
                </c:pt>
                <c:pt idx="5">
                  <c:v>114333.01739110993</c:v>
                </c:pt>
                <c:pt idx="6">
                  <c:v>114744.30972123108</c:v>
                </c:pt>
                <c:pt idx="7">
                  <c:v>116645.11025813178</c:v>
                </c:pt>
                <c:pt idx="8">
                  <c:v>114942.44276877484</c:v>
                </c:pt>
                <c:pt idx="9">
                  <c:v>116244.69463543703</c:v>
                </c:pt>
                <c:pt idx="10">
                  <c:v>111805.25452128137</c:v>
                </c:pt>
                <c:pt idx="11">
                  <c:v>113291.08973742095</c:v>
                </c:pt>
                <c:pt idx="12">
                  <c:v>119282.68073313859</c:v>
                </c:pt>
                <c:pt idx="13">
                  <c:v>123180.57306523489</c:v>
                </c:pt>
                <c:pt idx="14">
                  <c:v>122619.94070094853</c:v>
                </c:pt>
                <c:pt idx="15">
                  <c:v>119665.42158816983</c:v>
                </c:pt>
                <c:pt idx="16">
                  <c:v>112445.56870735703</c:v>
                </c:pt>
                <c:pt idx="17">
                  <c:v>105062.47107818451</c:v>
                </c:pt>
                <c:pt idx="18">
                  <c:v>111380.62019825361</c:v>
                </c:pt>
                <c:pt idx="19">
                  <c:v>111210.64461552472</c:v>
                </c:pt>
                <c:pt idx="20">
                  <c:v>112396.54547855984</c:v>
                </c:pt>
                <c:pt idx="21">
                  <c:v>116585.62042935308</c:v>
                </c:pt>
                <c:pt idx="22">
                  <c:v>115619.76666109213</c:v>
                </c:pt>
                <c:pt idx="23">
                  <c:v>111294.19935350878</c:v>
                </c:pt>
                <c:pt idx="24">
                  <c:v>113034.65735343567</c:v>
                </c:pt>
                <c:pt idx="25">
                  <c:v>113711.94967700876</c:v>
                </c:pt>
                <c:pt idx="26">
                  <c:v>113373.19160010648</c:v>
                </c:pt>
                <c:pt idx="27">
                  <c:v>118504.40848391317</c:v>
                </c:pt>
                <c:pt idx="28">
                  <c:v>126769.97164749891</c:v>
                </c:pt>
                <c:pt idx="29">
                  <c:v>125864.82470636396</c:v>
                </c:pt>
                <c:pt idx="30">
                  <c:v>119060.41324088676</c:v>
                </c:pt>
                <c:pt idx="31">
                  <c:v>115283.57969810109</c:v>
                </c:pt>
                <c:pt idx="32">
                  <c:v>114423.66808180101</c:v>
                </c:pt>
                <c:pt idx="33">
                  <c:v>117007.11337118727</c:v>
                </c:pt>
                <c:pt idx="34">
                  <c:v>115811.59150410382</c:v>
                </c:pt>
                <c:pt idx="35">
                  <c:v>110767.74556642317</c:v>
                </c:pt>
                <c:pt idx="36">
                  <c:v>109037.67476937915</c:v>
                </c:pt>
                <c:pt idx="37">
                  <c:v>110144.0502168551</c:v>
                </c:pt>
                <c:pt idx="38">
                  <c:v>114801.08610672229</c:v>
                </c:pt>
                <c:pt idx="39">
                  <c:v>129879.8786636115</c:v>
                </c:pt>
                <c:pt idx="40">
                  <c:v>132376.47515245521</c:v>
                </c:pt>
                <c:pt idx="41">
                  <c:v>127750.85168410267</c:v>
                </c:pt>
                <c:pt idx="42">
                  <c:v>137608.2722903853</c:v>
                </c:pt>
                <c:pt idx="43">
                  <c:v>146175.54473753474</c:v>
                </c:pt>
                <c:pt idx="44">
                  <c:v>154916.09330873945</c:v>
                </c:pt>
                <c:pt idx="45">
                  <c:v>150465.34853194363</c:v>
                </c:pt>
                <c:pt idx="46">
                  <c:v>139375.20501700375</c:v>
                </c:pt>
                <c:pt idx="47">
                  <c:v>135812.73223340188</c:v>
                </c:pt>
                <c:pt idx="48">
                  <c:v>152684.04200708278</c:v>
                </c:pt>
                <c:pt idx="49">
                  <c:v>157370.00198932778</c:v>
                </c:pt>
                <c:pt idx="50">
                  <c:v>167623.29981796493</c:v>
                </c:pt>
                <c:pt idx="51">
                  <c:v>167567.00650836437</c:v>
                </c:pt>
                <c:pt idx="52">
                  <c:v>168054.73037909839</c:v>
                </c:pt>
                <c:pt idx="53">
                  <c:v>181850.89613898305</c:v>
                </c:pt>
                <c:pt idx="54">
                  <c:v>189073.00769704976</c:v>
                </c:pt>
                <c:pt idx="55">
                  <c:v>188364.63416489711</c:v>
                </c:pt>
                <c:pt idx="56">
                  <c:v>198145.15080572342</c:v>
                </c:pt>
                <c:pt idx="57">
                  <c:v>188932.71535983571</c:v>
                </c:pt>
                <c:pt idx="58">
                  <c:v>192055.31555729403</c:v>
                </c:pt>
                <c:pt idx="59">
                  <c:v>190645.59508737989</c:v>
                </c:pt>
                <c:pt idx="60">
                  <c:v>196119.88525650077</c:v>
                </c:pt>
                <c:pt idx="61">
                  <c:v>198799.34300618368</c:v>
                </c:pt>
                <c:pt idx="62">
                  <c:v>196156.03571167291</c:v>
                </c:pt>
                <c:pt idx="63">
                  <c:v>195848.75922173058</c:v>
                </c:pt>
                <c:pt idx="64">
                  <c:v>196363.27625688311</c:v>
                </c:pt>
                <c:pt idx="65">
                  <c:v>210071.59715484726</c:v>
                </c:pt>
                <c:pt idx="66">
                  <c:v>202094.19418899249</c:v>
                </c:pt>
                <c:pt idx="67">
                  <c:v>202383.784416532</c:v>
                </c:pt>
                <c:pt idx="68">
                  <c:v>196371.2241858487</c:v>
                </c:pt>
                <c:pt idx="69">
                  <c:v>192774.09948852254</c:v>
                </c:pt>
                <c:pt idx="70">
                  <c:v>191491.91121055148</c:v>
                </c:pt>
                <c:pt idx="71">
                  <c:v>194835.53716981545</c:v>
                </c:pt>
                <c:pt idx="72">
                  <c:v>196954.92951880232</c:v>
                </c:pt>
                <c:pt idx="73">
                  <c:v>196407.35128155953</c:v>
                </c:pt>
                <c:pt idx="74">
                  <c:v>192685.84626494354</c:v>
                </c:pt>
                <c:pt idx="75">
                  <c:v>196371.91539285533</c:v>
                </c:pt>
                <c:pt idx="76">
                  <c:v>199153.7171494482</c:v>
                </c:pt>
                <c:pt idx="77">
                  <c:v>202870.36230483773</c:v>
                </c:pt>
                <c:pt idx="78">
                  <c:v>206447.67374828577</c:v>
                </c:pt>
                <c:pt idx="79">
                  <c:v>208535.66939037124</c:v>
                </c:pt>
                <c:pt idx="80">
                  <c:v>191746.18827019207</c:v>
                </c:pt>
                <c:pt idx="81">
                  <c:v>194773.84398033022</c:v>
                </c:pt>
                <c:pt idx="82">
                  <c:v>185267.79788654222</c:v>
                </c:pt>
                <c:pt idx="83">
                  <c:v>185573.92268667778</c:v>
                </c:pt>
                <c:pt idx="84">
                  <c:v>185598.55825453959</c:v>
                </c:pt>
                <c:pt idx="85">
                  <c:v>186562.56847183994</c:v>
                </c:pt>
                <c:pt idx="86">
                  <c:v>184500.50985284493</c:v>
                </c:pt>
                <c:pt idx="87">
                  <c:v>184393.22606415112</c:v>
                </c:pt>
                <c:pt idx="88">
                  <c:v>160225.78225958964</c:v>
                </c:pt>
                <c:pt idx="89">
                  <c:v>178014.88533995458</c:v>
                </c:pt>
                <c:pt idx="90">
                  <c:v>173754.73360785437</c:v>
                </c:pt>
                <c:pt idx="91">
                  <c:v>186921.27775315268</c:v>
                </c:pt>
                <c:pt idx="92">
                  <c:v>187707.01279245422</c:v>
                </c:pt>
                <c:pt idx="93">
                  <c:v>195828.34994769082</c:v>
                </c:pt>
                <c:pt idx="94">
                  <c:v>186094.0671556039</c:v>
                </c:pt>
                <c:pt idx="95">
                  <c:v>199284.32394384342</c:v>
                </c:pt>
                <c:pt idx="96">
                  <c:v>186851.98459553358</c:v>
                </c:pt>
                <c:pt idx="97">
                  <c:v>195131.99016048684</c:v>
                </c:pt>
                <c:pt idx="98">
                  <c:v>196723.55204240221</c:v>
                </c:pt>
                <c:pt idx="99">
                  <c:v>221846.2392565122</c:v>
                </c:pt>
                <c:pt idx="100">
                  <c:v>227014.7841757258</c:v>
                </c:pt>
                <c:pt idx="101">
                  <c:v>225457.44384904107</c:v>
                </c:pt>
                <c:pt idx="102">
                  <c:v>226976.78020426066</c:v>
                </c:pt>
                <c:pt idx="103">
                  <c:v>242150.23066617482</c:v>
                </c:pt>
                <c:pt idx="104">
                  <c:v>224796.45379164218</c:v>
                </c:pt>
                <c:pt idx="105">
                  <c:v>232202.81417132006</c:v>
                </c:pt>
                <c:pt idx="106">
                  <c:v>227870.18561922098</c:v>
                </c:pt>
                <c:pt idx="107">
                  <c:v>230337.40546635154</c:v>
                </c:pt>
                <c:pt idx="108">
                  <c:v>230096.11665919557</c:v>
                </c:pt>
                <c:pt idx="109">
                  <c:v>227114.84324860515</c:v>
                </c:pt>
                <c:pt idx="110">
                  <c:v>227374.42111004051</c:v>
                </c:pt>
                <c:pt idx="111">
                  <c:v>229753.3369909607</c:v>
                </c:pt>
                <c:pt idx="112">
                  <c:v>223687.4860499005</c:v>
                </c:pt>
                <c:pt idx="113">
                  <c:v>220164.22045357007</c:v>
                </c:pt>
                <c:pt idx="114">
                  <c:v>219487.10773025794</c:v>
                </c:pt>
                <c:pt idx="115">
                  <c:v>219009.29001450803</c:v>
                </c:pt>
                <c:pt idx="116">
                  <c:v>222682.24155734864</c:v>
                </c:pt>
                <c:pt idx="117">
                  <c:v>221069.47950015939</c:v>
                </c:pt>
                <c:pt idx="118">
                  <c:v>242539.11305996499</c:v>
                </c:pt>
                <c:pt idx="119">
                  <c:v>251814.53970670057</c:v>
                </c:pt>
                <c:pt idx="120">
                  <c:v>257447.84320462187</c:v>
                </c:pt>
                <c:pt idx="121">
                  <c:v>256099.04469001057</c:v>
                </c:pt>
                <c:pt idx="122">
                  <c:v>258883.86119458033</c:v>
                </c:pt>
                <c:pt idx="123">
                  <c:v>262329.55713955109</c:v>
                </c:pt>
                <c:pt idx="124">
                  <c:v>261404.31649015704</c:v>
                </c:pt>
                <c:pt idx="125">
                  <c:v>263134.04407133715</c:v>
                </c:pt>
                <c:pt idx="126">
                  <c:v>262903.10315960075</c:v>
                </c:pt>
                <c:pt idx="127">
                  <c:v>263608.61715746386</c:v>
                </c:pt>
                <c:pt idx="128">
                  <c:v>262831.99242243258</c:v>
                </c:pt>
                <c:pt idx="129">
                  <c:v>264014.96487795439</c:v>
                </c:pt>
                <c:pt idx="130">
                  <c:v>263805.36112930521</c:v>
                </c:pt>
                <c:pt idx="131">
                  <c:v>264704.26760919701</c:v>
                </c:pt>
                <c:pt idx="132">
                  <c:v>264255.84870771086</c:v>
                </c:pt>
                <c:pt idx="133">
                  <c:v>265699.60474356986</c:v>
                </c:pt>
                <c:pt idx="134">
                  <c:v>263184.68659870437</c:v>
                </c:pt>
                <c:pt idx="135">
                  <c:v>263724.78432204423</c:v>
                </c:pt>
                <c:pt idx="136">
                  <c:v>263121.08962686762</c:v>
                </c:pt>
                <c:pt idx="137">
                  <c:v>264490.98254523415</c:v>
                </c:pt>
                <c:pt idx="138">
                  <c:v>260550.57862440779</c:v>
                </c:pt>
                <c:pt idx="139">
                  <c:v>263893.03099720622</c:v>
                </c:pt>
                <c:pt idx="140">
                  <c:v>265529.15018579795</c:v>
                </c:pt>
                <c:pt idx="141">
                  <c:v>266862.9892729664</c:v>
                </c:pt>
                <c:pt idx="142">
                  <c:v>266569.37131739705</c:v>
                </c:pt>
                <c:pt idx="143">
                  <c:v>267762.16427104303</c:v>
                </c:pt>
                <c:pt idx="144">
                  <c:v>270686.55967059091</c:v>
                </c:pt>
                <c:pt idx="145">
                  <c:v>289529.38667338644</c:v>
                </c:pt>
                <c:pt idx="146">
                  <c:v>298310.05015180859</c:v>
                </c:pt>
                <c:pt idx="147">
                  <c:v>302175.65251029597</c:v>
                </c:pt>
                <c:pt idx="148">
                  <c:v>300453.76298478781</c:v>
                </c:pt>
                <c:pt idx="149">
                  <c:v>310208.47724821296</c:v>
                </c:pt>
                <c:pt idx="150">
                  <c:v>315369.20376574743</c:v>
                </c:pt>
                <c:pt idx="151">
                  <c:v>314581.53350870201</c:v>
                </c:pt>
                <c:pt idx="152">
                  <c:v>312973.11870103312</c:v>
                </c:pt>
                <c:pt idx="153">
                  <c:v>316736.71003407746</c:v>
                </c:pt>
                <c:pt idx="154">
                  <c:v>313725.86049316806</c:v>
                </c:pt>
                <c:pt idx="155">
                  <c:v>312508.80633970181</c:v>
                </c:pt>
                <c:pt idx="156">
                  <c:v>311601.81598454504</c:v>
                </c:pt>
                <c:pt idx="157">
                  <c:v>312438.23502431432</c:v>
                </c:pt>
                <c:pt idx="158">
                  <c:v>314598.18562020105</c:v>
                </c:pt>
                <c:pt idx="159">
                  <c:v>319689.12097868056</c:v>
                </c:pt>
                <c:pt idx="160">
                  <c:v>324007.74181539722</c:v>
                </c:pt>
                <c:pt idx="161">
                  <c:v>314310.64277255506</c:v>
                </c:pt>
                <c:pt idx="162">
                  <c:v>329488.42008362891</c:v>
                </c:pt>
                <c:pt idx="163">
                  <c:v>333780.78318920109</c:v>
                </c:pt>
                <c:pt idx="164">
                  <c:v>329115.588524741</c:v>
                </c:pt>
                <c:pt idx="165">
                  <c:v>334003.10094545566</c:v>
                </c:pt>
                <c:pt idx="166">
                  <c:v>326819.54110500397</c:v>
                </c:pt>
                <c:pt idx="167">
                  <c:v>340222.53267708351</c:v>
                </c:pt>
                <c:pt idx="168">
                  <c:v>341136.89961014694</c:v>
                </c:pt>
                <c:pt idx="169">
                  <c:v>351222.56259332504</c:v>
                </c:pt>
                <c:pt idx="170">
                  <c:v>345736.01653962361</c:v>
                </c:pt>
                <c:pt idx="171">
                  <c:v>342216.66760968452</c:v>
                </c:pt>
                <c:pt idx="172">
                  <c:v>342457.69564486347</c:v>
                </c:pt>
                <c:pt idx="173">
                  <c:v>332329.93326861545</c:v>
                </c:pt>
                <c:pt idx="174">
                  <c:v>338030.30659188784</c:v>
                </c:pt>
                <c:pt idx="175">
                  <c:v>333795.25179449457</c:v>
                </c:pt>
                <c:pt idx="176">
                  <c:v>344207.68845734274</c:v>
                </c:pt>
                <c:pt idx="177">
                  <c:v>330583.29449398635</c:v>
                </c:pt>
                <c:pt idx="178">
                  <c:v>325169.264782121</c:v>
                </c:pt>
                <c:pt idx="179">
                  <c:v>334041.33303083241</c:v>
                </c:pt>
                <c:pt idx="180">
                  <c:v>340168.24587178201</c:v>
                </c:pt>
                <c:pt idx="181">
                  <c:v>352911.39823580161</c:v>
                </c:pt>
                <c:pt idx="182">
                  <c:v>348778.20074886031</c:v>
                </c:pt>
                <c:pt idx="183">
                  <c:v>342345.63278575439</c:v>
                </c:pt>
                <c:pt idx="184">
                  <c:v>360122.44024385442</c:v>
                </c:pt>
                <c:pt idx="185">
                  <c:v>351917.54128110461</c:v>
                </c:pt>
                <c:pt idx="186">
                  <c:v>356523.9230674397</c:v>
                </c:pt>
                <c:pt idx="187">
                  <c:v>338604.94086118945</c:v>
                </c:pt>
                <c:pt idx="188">
                  <c:v>357010.15004955459</c:v>
                </c:pt>
                <c:pt idx="189">
                  <c:v>352238.38883275876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16-4CBA-8854-C42E9E76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11264"/>
        <c:axId val="516771360"/>
      </c:lineChart>
      <c:dateAx>
        <c:axId val="5160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771360"/>
        <c:crosses val="autoZero"/>
        <c:auto val="1"/>
        <c:lblOffset val="100"/>
        <c:baseTimeUnit val="days"/>
      </c:dateAx>
      <c:valAx>
        <c:axId val="516771360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0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'15-2'!$F$2</c:f>
              <c:strCache>
                <c:ptCount val="1"/>
                <c:pt idx="0">
                  <c:v>Портфель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'15-2'!$E$3:$E$33</c:f>
              <c:numCache>
                <c:formatCode>General</c:formatCode>
                <c:ptCount val="31"/>
                <c:pt idx="0">
                  <c:v>-7.7417799999999995E-2</c:v>
                </c:pt>
                <c:pt idx="1">
                  <c:v>-7.2077131599999997E-2</c:v>
                </c:pt>
                <c:pt idx="2">
                  <c:v>-6.6736463199999999E-2</c:v>
                </c:pt>
                <c:pt idx="3">
                  <c:v>-6.13957948E-2</c:v>
                </c:pt>
                <c:pt idx="4">
                  <c:v>-5.6055126400000002E-2</c:v>
                </c:pt>
                <c:pt idx="5">
                  <c:v>-5.0714458000000004E-2</c:v>
                </c:pt>
                <c:pt idx="6">
                  <c:v>-4.5373789600000006E-2</c:v>
                </c:pt>
                <c:pt idx="7">
                  <c:v>-4.0033121200000008E-2</c:v>
                </c:pt>
                <c:pt idx="8">
                  <c:v>-3.4692452800000009E-2</c:v>
                </c:pt>
                <c:pt idx="9">
                  <c:v>-2.9351784400000011E-2</c:v>
                </c:pt>
                <c:pt idx="10">
                  <c:v>-2.4011116000000013E-2</c:v>
                </c:pt>
                <c:pt idx="11">
                  <c:v>-1.8670447600000015E-2</c:v>
                </c:pt>
                <c:pt idx="12">
                  <c:v>-1.3329779200000015E-2</c:v>
                </c:pt>
                <c:pt idx="13">
                  <c:v>-7.9891108000000148E-3</c:v>
                </c:pt>
                <c:pt idx="14">
                  <c:v>-2.6484424000000149E-3</c:v>
                </c:pt>
                <c:pt idx="15">
                  <c:v>2.6922259999999851E-3</c:v>
                </c:pt>
                <c:pt idx="16">
                  <c:v>8.032894399999985E-3</c:v>
                </c:pt>
                <c:pt idx="17">
                  <c:v>1.3373562799999985E-2</c:v>
                </c:pt>
                <c:pt idx="18">
                  <c:v>1.8714231199999987E-2</c:v>
                </c:pt>
                <c:pt idx="19">
                  <c:v>2.4054899599999985E-2</c:v>
                </c:pt>
                <c:pt idx="20">
                  <c:v>2.9395567999999983E-2</c:v>
                </c:pt>
                <c:pt idx="21">
                  <c:v>3.4736236399999981E-2</c:v>
                </c:pt>
                <c:pt idx="22">
                  <c:v>4.0076904799999979E-2</c:v>
                </c:pt>
                <c:pt idx="23">
                  <c:v>4.5417573199999978E-2</c:v>
                </c:pt>
                <c:pt idx="24">
                  <c:v>5.0758241599999976E-2</c:v>
                </c:pt>
                <c:pt idx="25">
                  <c:v>5.6098909999999974E-2</c:v>
                </c:pt>
                <c:pt idx="26">
                  <c:v>6.1439578399999972E-2</c:v>
                </c:pt>
                <c:pt idx="27">
                  <c:v>6.678024679999997E-2</c:v>
                </c:pt>
                <c:pt idx="28">
                  <c:v>7.2120915199999969E-2</c:v>
                </c:pt>
                <c:pt idx="29">
                  <c:v>7.7461583599999967E-2</c:v>
                </c:pt>
                <c:pt idx="30">
                  <c:v>8.2802251999999965E-2</c:v>
                </c:pt>
              </c:numCache>
            </c:numRef>
          </c:cat>
          <c:val>
            <c:numRef>
              <c:f>'15-2'!$F$3:$F$33</c:f>
              <c:numCache>
                <c:formatCode>General</c:formatCode>
                <c:ptCount val="31"/>
                <c:pt idx="0">
                  <c:v>5.0513347676403178E-3</c:v>
                </c:pt>
                <c:pt idx="1">
                  <c:v>1.4569220749384101E-2</c:v>
                </c:pt>
                <c:pt idx="2">
                  <c:v>3.9086656693223233E-2</c:v>
                </c:pt>
                <c:pt idx="3">
                  <c:v>9.7540000485011311E-2</c:v>
                </c:pt>
                <c:pt idx="4">
                  <c:v>0.22641177579293309</c:v>
                </c:pt>
                <c:pt idx="5">
                  <c:v>0.48885188822543885</c:v>
                </c:pt>
                <c:pt idx="6">
                  <c:v>0.9817877556897594</c:v>
                </c:pt>
                <c:pt idx="7">
                  <c:v>1.8340870924240873</c:v>
                </c:pt>
                <c:pt idx="8">
                  <c:v>3.1870166026421654</c:v>
                </c:pt>
                <c:pt idx="9">
                  <c:v>5.1512274434814289</c:v>
                </c:pt>
                <c:pt idx="10">
                  <c:v>7.7446028949755688</c:v>
                </c:pt>
                <c:pt idx="11">
                  <c:v>10.830527539952222</c:v>
                </c:pt>
                <c:pt idx="12">
                  <c:v>14.088413710084412</c:v>
                </c:pt>
                <c:pt idx="13">
                  <c:v>17.046554451893922</c:v>
                </c:pt>
                <c:pt idx="14">
                  <c:v>19.185501340290781</c:v>
                </c:pt>
                <c:pt idx="15">
                  <c:v>20.084994771876307</c:v>
                </c:pt>
                <c:pt idx="16">
                  <c:v>19.55835488858699</c:v>
                </c:pt>
                <c:pt idx="17">
                  <c:v>17.715562635607245</c:v>
                </c:pt>
                <c:pt idx="18">
                  <c:v>14.92586832273056</c:v>
                </c:pt>
                <c:pt idx="19">
                  <c:v>11.697317833237136</c:v>
                </c:pt>
                <c:pt idx="20">
                  <c:v>8.5269752714844369</c:v>
                </c:pt>
                <c:pt idx="21">
                  <c:v>5.7818356822841466</c:v>
                </c:pt>
                <c:pt idx="22">
                  <c:v>3.6466872194962119</c:v>
                </c:pt>
                <c:pt idx="23">
                  <c:v>2.1394065121041219</c:v>
                </c:pt>
                <c:pt idx="24">
                  <c:v>1.1674818572130994</c:v>
                </c:pt>
                <c:pt idx="25">
                  <c:v>0.59261002724271794</c:v>
                </c:pt>
                <c:pt idx="26">
                  <c:v>0.27980139763621864</c:v>
                </c:pt>
                <c:pt idx="27">
                  <c:v>0.12288327908749584</c:v>
                </c:pt>
                <c:pt idx="28">
                  <c:v>5.019930824886118E-2</c:v>
                </c:pt>
                <c:pt idx="29">
                  <c:v>1.9075006815421781E-2</c:v>
                </c:pt>
                <c:pt idx="30">
                  <c:v>6.742076864729777E-3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AC-486E-832E-0C6FE78FB018}"/>
            </c:ext>
          </c:extLst>
        </c:ser>
        <c:ser>
          <c:idx val="1"/>
          <c:order val="1"/>
          <c:tx>
            <c:strRef>
              <c:f>'15-2'!$G$2</c:f>
              <c:strCache>
                <c:ptCount val="1"/>
                <c:pt idx="0">
                  <c:v>Портфель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'15-2'!$E$3:$E$33</c:f>
              <c:numCache>
                <c:formatCode>General</c:formatCode>
                <c:ptCount val="31"/>
                <c:pt idx="0">
                  <c:v>-7.7417799999999995E-2</c:v>
                </c:pt>
                <c:pt idx="1">
                  <c:v>-7.2077131599999997E-2</c:v>
                </c:pt>
                <c:pt idx="2">
                  <c:v>-6.6736463199999999E-2</c:v>
                </c:pt>
                <c:pt idx="3">
                  <c:v>-6.13957948E-2</c:v>
                </c:pt>
                <c:pt idx="4">
                  <c:v>-5.6055126400000002E-2</c:v>
                </c:pt>
                <c:pt idx="5">
                  <c:v>-5.0714458000000004E-2</c:v>
                </c:pt>
                <c:pt idx="6">
                  <c:v>-4.5373789600000006E-2</c:v>
                </c:pt>
                <c:pt idx="7">
                  <c:v>-4.0033121200000008E-2</c:v>
                </c:pt>
                <c:pt idx="8">
                  <c:v>-3.4692452800000009E-2</c:v>
                </c:pt>
                <c:pt idx="9">
                  <c:v>-2.9351784400000011E-2</c:v>
                </c:pt>
                <c:pt idx="10">
                  <c:v>-2.4011116000000013E-2</c:v>
                </c:pt>
                <c:pt idx="11">
                  <c:v>-1.8670447600000015E-2</c:v>
                </c:pt>
                <c:pt idx="12">
                  <c:v>-1.3329779200000015E-2</c:v>
                </c:pt>
                <c:pt idx="13">
                  <c:v>-7.9891108000000148E-3</c:v>
                </c:pt>
                <c:pt idx="14">
                  <c:v>-2.6484424000000149E-3</c:v>
                </c:pt>
                <c:pt idx="15">
                  <c:v>2.6922259999999851E-3</c:v>
                </c:pt>
                <c:pt idx="16">
                  <c:v>8.032894399999985E-3</c:v>
                </c:pt>
                <c:pt idx="17">
                  <c:v>1.3373562799999985E-2</c:v>
                </c:pt>
                <c:pt idx="18">
                  <c:v>1.8714231199999987E-2</c:v>
                </c:pt>
                <c:pt idx="19">
                  <c:v>2.4054899599999985E-2</c:v>
                </c:pt>
                <c:pt idx="20">
                  <c:v>2.9395567999999983E-2</c:v>
                </c:pt>
                <c:pt idx="21">
                  <c:v>3.4736236399999981E-2</c:v>
                </c:pt>
                <c:pt idx="22">
                  <c:v>4.0076904799999979E-2</c:v>
                </c:pt>
                <c:pt idx="23">
                  <c:v>4.5417573199999978E-2</c:v>
                </c:pt>
                <c:pt idx="24">
                  <c:v>5.0758241599999976E-2</c:v>
                </c:pt>
                <c:pt idx="25">
                  <c:v>5.6098909999999974E-2</c:v>
                </c:pt>
                <c:pt idx="26">
                  <c:v>6.1439578399999972E-2</c:v>
                </c:pt>
                <c:pt idx="27">
                  <c:v>6.678024679999997E-2</c:v>
                </c:pt>
                <c:pt idx="28">
                  <c:v>7.2120915199999969E-2</c:v>
                </c:pt>
                <c:pt idx="29">
                  <c:v>7.7461583599999967E-2</c:v>
                </c:pt>
                <c:pt idx="30">
                  <c:v>8.2802251999999965E-2</c:v>
                </c:pt>
              </c:numCache>
            </c:numRef>
          </c:cat>
          <c:val>
            <c:numRef>
              <c:f>'15-2'!$G$3:$G$33</c:f>
              <c:numCache>
                <c:formatCode>General</c:formatCode>
                <c:ptCount val="31"/>
                <c:pt idx="0">
                  <c:v>1.6081323844037421E-6</c:v>
                </c:pt>
                <c:pt idx="1">
                  <c:v>1.3842943814435791E-5</c:v>
                </c:pt>
                <c:pt idx="2">
                  <c:v>1.0271918001942609E-4</c:v>
                </c:pt>
                <c:pt idx="3">
                  <c:v>6.5703886691198705E-4</c:v>
                </c:pt>
                <c:pt idx="4">
                  <c:v>3.6228220897847338E-3</c:v>
                </c:pt>
                <c:pt idx="5">
                  <c:v>1.7219454243341047E-2</c:v>
                </c:pt>
                <c:pt idx="6">
                  <c:v>7.0551814480935046E-2</c:v>
                </c:pt>
                <c:pt idx="7">
                  <c:v>0.24918013786295487</c:v>
                </c:pt>
                <c:pt idx="8">
                  <c:v>0.75863886053106655</c:v>
                </c:pt>
                <c:pt idx="9">
                  <c:v>1.9910087929252589</c:v>
                </c:pt>
                <c:pt idx="10">
                  <c:v>4.5043040650939989</c:v>
                </c:pt>
                <c:pt idx="11">
                  <c:v>8.7841279163742136</c:v>
                </c:pt>
                <c:pt idx="12">
                  <c:v>14.766787732907249</c:v>
                </c:pt>
                <c:pt idx="13">
                  <c:v>21.398820810559624</c:v>
                </c:pt>
                <c:pt idx="14">
                  <c:v>26.730684581138362</c:v>
                </c:pt>
                <c:pt idx="15">
                  <c:v>28.783708636255714</c:v>
                </c:pt>
                <c:pt idx="16">
                  <c:v>26.717747902785877</c:v>
                </c:pt>
                <c:pt idx="17">
                  <c:v>21.378113321877944</c:v>
                </c:pt>
                <c:pt idx="18">
                  <c:v>14.74535834402332</c:v>
                </c:pt>
                <c:pt idx="19">
                  <c:v>8.7671354642498383</c:v>
                </c:pt>
                <c:pt idx="20">
                  <c:v>4.4934150139405089</c:v>
                </c:pt>
                <c:pt idx="21">
                  <c:v>1.9852343287434342</c:v>
                </c:pt>
                <c:pt idx="22">
                  <c:v>0.75607251383047458</c:v>
                </c:pt>
                <c:pt idx="23">
                  <c:v>0.24821701751726213</c:v>
                </c:pt>
                <c:pt idx="24">
                  <c:v>7.0245108107454587E-2</c:v>
                </c:pt>
                <c:pt idx="25">
                  <c:v>1.7136299610496512E-2</c:v>
                </c:pt>
                <c:pt idx="26">
                  <c:v>3.6035822375540053E-3</c:v>
                </c:pt>
                <c:pt idx="27">
                  <c:v>6.5323321267829015E-4</c:v>
                </c:pt>
                <c:pt idx="28">
                  <c:v>1.0207479281806768E-4</c:v>
                </c:pt>
                <c:pt idx="29">
                  <c:v>1.3749445560758373E-5</c:v>
                </c:pt>
                <c:pt idx="30">
                  <c:v>1.5964976875911774E-6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1AC-486E-832E-0C6FE78FB018}"/>
            </c:ext>
          </c:extLst>
        </c:ser>
        <c:ser>
          <c:idx val="2"/>
          <c:order val="2"/>
          <c:tx>
            <c:strRef>
              <c:f>'15-2'!$H$2</c:f>
              <c:strCache>
                <c:ptCount val="1"/>
                <c:pt idx="0">
                  <c:v>Портфель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'15-2'!$E$3:$E$33</c:f>
              <c:numCache>
                <c:formatCode>General</c:formatCode>
                <c:ptCount val="31"/>
                <c:pt idx="0">
                  <c:v>-7.7417799999999995E-2</c:v>
                </c:pt>
                <c:pt idx="1">
                  <c:v>-7.2077131599999997E-2</c:v>
                </c:pt>
                <c:pt idx="2">
                  <c:v>-6.6736463199999999E-2</c:v>
                </c:pt>
                <c:pt idx="3">
                  <c:v>-6.13957948E-2</c:v>
                </c:pt>
                <c:pt idx="4">
                  <c:v>-5.6055126400000002E-2</c:v>
                </c:pt>
                <c:pt idx="5">
                  <c:v>-5.0714458000000004E-2</c:v>
                </c:pt>
                <c:pt idx="6">
                  <c:v>-4.5373789600000006E-2</c:v>
                </c:pt>
                <c:pt idx="7">
                  <c:v>-4.0033121200000008E-2</c:v>
                </c:pt>
                <c:pt idx="8">
                  <c:v>-3.4692452800000009E-2</c:v>
                </c:pt>
                <c:pt idx="9">
                  <c:v>-2.9351784400000011E-2</c:v>
                </c:pt>
                <c:pt idx="10">
                  <c:v>-2.4011116000000013E-2</c:v>
                </c:pt>
                <c:pt idx="11">
                  <c:v>-1.8670447600000015E-2</c:v>
                </c:pt>
                <c:pt idx="12">
                  <c:v>-1.3329779200000015E-2</c:v>
                </c:pt>
                <c:pt idx="13">
                  <c:v>-7.9891108000000148E-3</c:v>
                </c:pt>
                <c:pt idx="14">
                  <c:v>-2.6484424000000149E-3</c:v>
                </c:pt>
                <c:pt idx="15">
                  <c:v>2.6922259999999851E-3</c:v>
                </c:pt>
                <c:pt idx="16">
                  <c:v>8.032894399999985E-3</c:v>
                </c:pt>
                <c:pt idx="17">
                  <c:v>1.3373562799999985E-2</c:v>
                </c:pt>
                <c:pt idx="18">
                  <c:v>1.8714231199999987E-2</c:v>
                </c:pt>
                <c:pt idx="19">
                  <c:v>2.4054899599999985E-2</c:v>
                </c:pt>
                <c:pt idx="20">
                  <c:v>2.9395567999999983E-2</c:v>
                </c:pt>
                <c:pt idx="21">
                  <c:v>3.4736236399999981E-2</c:v>
                </c:pt>
                <c:pt idx="22">
                  <c:v>4.0076904799999979E-2</c:v>
                </c:pt>
                <c:pt idx="23">
                  <c:v>4.5417573199999978E-2</c:v>
                </c:pt>
                <c:pt idx="24">
                  <c:v>5.0758241599999976E-2</c:v>
                </c:pt>
                <c:pt idx="25">
                  <c:v>5.6098909999999974E-2</c:v>
                </c:pt>
                <c:pt idx="26">
                  <c:v>6.1439578399999972E-2</c:v>
                </c:pt>
                <c:pt idx="27">
                  <c:v>6.678024679999997E-2</c:v>
                </c:pt>
                <c:pt idx="28">
                  <c:v>7.2120915199999969E-2</c:v>
                </c:pt>
                <c:pt idx="29">
                  <c:v>7.7461583599999967E-2</c:v>
                </c:pt>
                <c:pt idx="30">
                  <c:v>8.2802251999999965E-2</c:v>
                </c:pt>
              </c:numCache>
            </c:numRef>
          </c:cat>
          <c:val>
            <c:numRef>
              <c:f>'15-2'!$H$3:$H$33</c:f>
              <c:numCache>
                <c:formatCode>General</c:formatCode>
                <c:ptCount val="31"/>
                <c:pt idx="0">
                  <c:v>2.4214543262833016E-13</c:v>
                </c:pt>
                <c:pt idx="1">
                  <c:v>1.7114614231363675E-11</c:v>
                </c:pt>
                <c:pt idx="2">
                  <c:v>8.9937429033316317E-10</c:v>
                </c:pt>
                <c:pt idx="3">
                  <c:v>3.5139562022516672E-8</c:v>
                </c:pt>
                <c:pt idx="4">
                  <c:v>1.0207860848171443E-6</c:v>
                </c:pt>
                <c:pt idx="5">
                  <c:v>2.2047312590585304E-5</c:v>
                </c:pt>
                <c:pt idx="6">
                  <c:v>3.5404551692798641E-4</c:v>
                </c:pt>
                <c:pt idx="7">
                  <c:v>4.2271247115495854E-3</c:v>
                </c:pt>
                <c:pt idx="8">
                  <c:v>3.7524381584792134E-2</c:v>
                </c:pt>
                <c:pt idx="9">
                  <c:v>0.24766494947441042</c:v>
                </c:pt>
                <c:pt idx="10">
                  <c:v>1.2153407880611735</c:v>
                </c:pt>
                <c:pt idx="11">
                  <c:v>4.4341881866411175</c:v>
                </c:pt>
                <c:pt idx="12">
                  <c:v>12.028533695613799</c:v>
                </c:pt>
                <c:pt idx="13">
                  <c:v>24.26016660862858</c:v>
                </c:pt>
                <c:pt idx="14">
                  <c:v>36.379555677839853</c:v>
                </c:pt>
                <c:pt idx="15">
                  <c:v>40.56052085698709</c:v>
                </c:pt>
                <c:pt idx="16">
                  <c:v>33.622668414655251</c:v>
                </c:pt>
                <c:pt idx="17">
                  <c:v>20.722557499030824</c:v>
                </c:pt>
                <c:pt idx="18">
                  <c:v>9.4959200729755029</c:v>
                </c:pt>
                <c:pt idx="19">
                  <c:v>3.2352904002976626</c:v>
                </c:pt>
                <c:pt idx="20">
                  <c:v>0.81954349812631955</c:v>
                </c:pt>
                <c:pt idx="21">
                  <c:v>0.15435235876728548</c:v>
                </c:pt>
                <c:pt idx="22">
                  <c:v>2.1614094878779834E-2</c:v>
                </c:pt>
                <c:pt idx="23">
                  <c:v>2.2503152218682049E-3</c:v>
                </c:pt>
                <c:pt idx="24">
                  <c:v>1.7419359559931748E-4</c:v>
                </c:pt>
                <c:pt idx="25">
                  <c:v>1.0025442048804441E-5</c:v>
                </c:pt>
                <c:pt idx="26">
                  <c:v>4.2900010610881086E-7</c:v>
                </c:pt>
                <c:pt idx="27">
                  <c:v>1.3648778621466011E-8</c:v>
                </c:pt>
                <c:pt idx="28">
                  <c:v>3.2285885428024836E-10</c:v>
                </c:pt>
                <c:pt idx="29">
                  <c:v>5.6782450927969855E-12</c:v>
                </c:pt>
                <c:pt idx="30">
                  <c:v>7.4250278795079249E-14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1AC-486E-832E-0C6FE78F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64192"/>
        <c:axId val="442900592"/>
      </c:lineChart>
      <c:catAx>
        <c:axId val="542264192"/>
        <c:scaling>
          <c:orientation val="minMax"/>
        </c:scaling>
        <c:delete val="0"/>
        <c:axPos val="b"/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00592"/>
        <c:crosses val="autoZero"/>
        <c:auto val="1"/>
        <c:lblAlgn val="ctr"/>
        <c:lblOffset val="100"/>
        <c:noMultiLvlLbl val="0"/>
      </c:catAx>
      <c:valAx>
        <c:axId val="4429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2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</xdr:colOff>
      <xdr:row>7</xdr:row>
      <xdr:rowOff>83820</xdr:rowOff>
    </xdr:from>
    <xdr:ext cx="3669030" cy="9829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36270" y="1363980"/>
              <a:ext cx="3669030" cy="98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</m:e>
                        </m:eqArr>
                      </m:e>
                    </m:rad>
                  </m:oMath>
                </m:oMathPara>
              </a14:m>
              <a:endParaRPr lang="ru-RU" sz="1200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36270" y="1363980"/>
              <a:ext cx="3669030" cy="982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+@2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2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571500</xdr:colOff>
      <xdr:row>3</xdr:row>
      <xdr:rowOff>175260</xdr:rowOff>
    </xdr:from>
    <xdr:ext cx="3771900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71500" y="723900"/>
              <a:ext cx="377190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</m:eqArr>
                      </m:e>
                    </m:rad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1500" y="723900"/>
              <a:ext cx="377190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3^2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1</xdr:col>
      <xdr:colOff>30480</xdr:colOff>
      <xdr:row>13</xdr:row>
      <xdr:rowOff>15240</xdr:rowOff>
    </xdr:from>
    <xdr:ext cx="3669030" cy="1417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40080" y="2392680"/>
              <a:ext cx="3669030" cy="1417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𝑐𝑜𝑟</m:t>
                            </m:r>
                            <m:d>
                              <m:d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ru-RU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sub>
                                </m:sSub>
                              </m:e>
                            </m:d>
                          </m:e>
                        </m:eqArr>
                      </m:e>
                    </m:rad>
                  </m:oMath>
                </m:oMathPara>
              </a14:m>
              <a:endParaRPr lang="ru-RU" sz="1200">
                <a:effectLst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40080" y="2392680"/>
              <a:ext cx="3669030" cy="1417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𝜎_1^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3^2+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4^2+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5^2+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4 )+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5 )+2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200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533400</xdr:colOff>
      <xdr:row>1</xdr:row>
      <xdr:rowOff>76200</xdr:rowOff>
    </xdr:from>
    <xdr:ext cx="2987040" cy="3758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33400" y="259080"/>
              <a:ext cx="2987040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ru-RU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𝑐𝑜𝑟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33400" y="259080"/>
              <a:ext cx="2987040" cy="3758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𝜔_1^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𝜎_1^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2^2+2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𝜔_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𝜎_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,𝑟_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579121</xdr:colOff>
      <xdr:row>1</xdr:row>
      <xdr:rowOff>68580</xdr:rowOff>
    </xdr:from>
    <xdr:ext cx="1074420" cy="5964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846321" y="251460"/>
              <a:ext cx="1074420" cy="5964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US" sz="1200" b="0" i="1">
                            <a:latin typeface="Cambria Math"/>
                          </a:rPr>
                          <m:t>𝑝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/>
                          </a:rPr>
                          <m:t>𝑖</m:t>
                        </m:r>
                        <m:r>
                          <a:rPr lang="en-US" sz="12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sz="1200" b="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  <a:ea typeface="Cambria Math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846321" y="251460"/>
              <a:ext cx="1074420" cy="5964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200" b="0" i="0">
                  <a:latin typeface="Cambria Math"/>
                </a:rPr>
                <a:t>𝑟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𝑝</a:t>
              </a:r>
              <a:r>
                <a:rPr lang="en-US" sz="1200" b="0" i="0">
                  <a:latin typeface="Cambria Math" panose="02040503050406030204" pitchFamily="18" charset="0"/>
                </a:rPr>
                <a:t>𝑛</a:t>
              </a:r>
              <a:r>
                <a:rPr lang="en-US" sz="1200" b="0" i="0">
                  <a:latin typeface="Cambria Math"/>
                </a:rPr>
                <a:t>=</a:t>
              </a:r>
              <a:r>
                <a:rPr lang="en-US" sz="1200" b="0" i="0">
                  <a:latin typeface="Cambria Math" panose="02040503050406030204" pitchFamily="18" charset="0"/>
                </a:rPr>
                <a:t>∑_(</a:t>
              </a:r>
              <a:r>
                <a:rPr lang="en-US" sz="1200" b="0" i="0">
                  <a:latin typeface="Cambria Math"/>
                </a:rPr>
                <a:t>𝑖=1</a:t>
              </a:r>
              <a:r>
                <a:rPr lang="en-US" sz="1200" b="0" i="0">
                  <a:latin typeface="Cambria Math" panose="02040503050406030204" pitchFamily="18" charset="0"/>
                </a:rPr>
                <a:t>)^</a:t>
              </a:r>
              <a:r>
                <a:rPr lang="en-US" sz="1200" b="0" i="0">
                  <a:latin typeface="Cambria Math"/>
                </a:rPr>
                <a:t>𝑛</a:t>
              </a:r>
              <a:r>
                <a:rPr lang="en-US" sz="1200" b="0" i="0">
                  <a:latin typeface="Cambria Math" panose="02040503050406030204" pitchFamily="18" charset="0"/>
                </a:rPr>
                <a:t>▒〖</a:t>
              </a:r>
              <a:r>
                <a:rPr lang="en-US" sz="1200" b="0" i="0">
                  <a:latin typeface="Cambria Math"/>
                  <a:ea typeface="Cambria Math"/>
                </a:rPr>
                <a:t>𝜔</a:t>
              </a:r>
              <a:r>
                <a:rPr lang="en-US" sz="1200" b="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>
                  <a:latin typeface="Cambria Math"/>
                </a:rPr>
                <a:t>𝑖</a:t>
              </a:r>
              <a:r>
                <a:rPr lang="en-US" sz="1200" b="0" i="0">
                  <a:latin typeface="Cambria Math" panose="02040503050406030204" pitchFamily="18" charset="0"/>
                </a:rPr>
                <a:t> </a:t>
              </a:r>
              <a:r>
                <a:rPr lang="en-US" sz="1200" b="0" i="0">
                  <a:latin typeface="Cambria Math"/>
                </a:rPr>
                <a:t>𝑟</a:t>
              </a:r>
              <a:r>
                <a:rPr lang="en-US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/>
                </a:rPr>
                <a:t>𝑖</a:t>
              </a:r>
              <a:r>
                <a:rPr lang="en-US" sz="1200" b="0" i="0">
                  <a:latin typeface="Cambria Math" panose="02040503050406030204" pitchFamily="18" charset="0"/>
                </a:rPr>
                <a:t> 〗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556260</xdr:colOff>
      <xdr:row>4</xdr:row>
      <xdr:rowOff>137160</xdr:rowOff>
    </xdr:from>
    <xdr:ext cx="3649981" cy="819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823460" y="868680"/>
              <a:ext cx="3649981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  <m:t>𝑝𝑛</m:t>
                        </m:r>
                      </m:sub>
                    </m:sSub>
                    <m:r>
                      <a:rPr lang="en-US" sz="12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ru-RU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nary>
                              <m:naryPr>
                                <m:chr m:val="∑"/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𝑐𝑜𝑟</m:t>
                                </m:r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nary>
                          </m:e>
                        </m:nary>
                      </m:e>
                    </m:rad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;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≠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𝑗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823460" y="868680"/>
              <a:ext cx="3649981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200" i="0">
                  <a:latin typeface="Cambria Math"/>
                  <a:ea typeface="Cambria Math"/>
                </a:rPr>
                <a:t>𝜎</a:t>
              </a:r>
              <a:r>
                <a:rPr lang="ru-RU" sz="12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  <a:ea typeface="Cambria Math"/>
                </a:rPr>
                <a:t>𝑝𝑛</a:t>
              </a:r>
              <a:r>
                <a:rPr lang="en-US" sz="1200" b="0" i="0">
                  <a:latin typeface="Cambria Math"/>
                </a:rPr>
                <a:t>=</a:t>
              </a:r>
              <a:r>
                <a:rPr lang="en-US" sz="1200" b="0" i="0">
                  <a:latin typeface="Cambria Math" panose="02040503050406030204" pitchFamily="18" charset="0"/>
                </a:rPr>
                <a:t>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𝑖=1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𝜔_𝑖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𝑖=1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▒∑_(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𝑗=1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𝑛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𝜔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 𝑐𝑜𝑟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𝑖,𝑟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𝑗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〗)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;𝑖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≠𝑗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8</xdr:col>
      <xdr:colOff>64770</xdr:colOff>
      <xdr:row>9</xdr:row>
      <xdr:rowOff>106680</xdr:rowOff>
    </xdr:from>
    <xdr:ext cx="1586139" cy="355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41570" y="1752600"/>
              <a:ext cx="1586139" cy="355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𝐷𝐼𝑉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10000−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00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941570" y="1752600"/>
              <a:ext cx="1586139" cy="355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𝐷𝐼𝑉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latin typeface="Cambria Math" panose="02040503050406030204" pitchFamily="18" charset="0"/>
                </a:rPr>
                <a:t>𝑝𝑛=(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10000−∑_(𝑖=1)^𝑛▒〖𝑆_𝑖〗^2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10</a:t>
              </a:r>
              <a:r>
                <a:rPr lang="ru-RU" sz="1100" b="0" i="0">
                  <a:latin typeface="Cambria Math" panose="02040503050406030204" pitchFamily="18" charset="0"/>
                </a:rPr>
                <a:t>00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400050</xdr:colOff>
      <xdr:row>19</xdr:row>
      <xdr:rowOff>38100</xdr:rowOff>
    </xdr:from>
    <xdr:to>
      <xdr:col>39</xdr:col>
      <xdr:colOff>99060</xdr:colOff>
      <xdr:row>31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29806</xdr:colOff>
      <xdr:row>2</xdr:row>
      <xdr:rowOff>11206</xdr:rowOff>
    </xdr:from>
    <xdr:to>
      <xdr:col>38</xdr:col>
      <xdr:colOff>155536</xdr:colOff>
      <xdr:row>34</xdr:row>
      <xdr:rowOff>130887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28B06DB-E2B4-4963-901B-FA00A31C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</xdr:row>
      <xdr:rowOff>38100</xdr:rowOff>
    </xdr:from>
    <xdr:to>
      <xdr:col>19</xdr:col>
      <xdr:colOff>518160</xdr:colOff>
      <xdr:row>23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D6221A-7B7C-4BE1-AFDB-0EDDA22E6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C23" sqref="C23"/>
    </sheetView>
  </sheetViews>
  <sheetFormatPr defaultRowHeight="14.4" x14ac:dyDescent="0.3"/>
  <sheetData>
    <row r="1" spans="1:19" ht="15" thickBot="1" x14ac:dyDescent="0.35">
      <c r="A1" s="88" t="s">
        <v>13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  <c r="P1" s="1"/>
      <c r="Q1" s="1"/>
      <c r="R1" s="1"/>
      <c r="S1" s="1"/>
    </row>
    <row r="2" spans="1:19" x14ac:dyDescent="0.3">
      <c r="A2" s="10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/>
      <c r="P2" s="1"/>
      <c r="Q2" s="1"/>
      <c r="R2" s="1"/>
      <c r="S2" s="1"/>
    </row>
    <row r="3" spans="1:19" x14ac:dyDescent="0.3">
      <c r="A3" s="1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5"/>
      <c r="P3" s="1"/>
      <c r="Q3" s="1"/>
      <c r="R3" s="1"/>
      <c r="S3" s="1"/>
    </row>
    <row r="4" spans="1:19" x14ac:dyDescent="0.3">
      <c r="A4" s="1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"/>
      <c r="P4" s="1"/>
      <c r="Q4" s="1"/>
      <c r="R4" s="1"/>
      <c r="S4" s="1"/>
    </row>
    <row r="5" spans="1:19" x14ac:dyDescent="0.3">
      <c r="A5" s="10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1"/>
      <c r="Q5" s="1"/>
      <c r="R5" s="1"/>
      <c r="S5" s="1"/>
    </row>
    <row r="6" spans="1:19" x14ac:dyDescent="0.3">
      <c r="A6" s="10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5"/>
      <c r="P6" s="1"/>
      <c r="Q6" s="1"/>
      <c r="R6" s="1"/>
      <c r="S6" s="1"/>
    </row>
    <row r="7" spans="1:19" x14ac:dyDescent="0.3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1"/>
      <c r="Q7" s="1"/>
      <c r="R7" s="1"/>
      <c r="S7" s="1"/>
    </row>
    <row r="8" spans="1:19" x14ac:dyDescent="0.3">
      <c r="A8" s="10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/>
      <c r="P8" s="1"/>
      <c r="Q8" s="1"/>
      <c r="R8" s="1"/>
      <c r="S8" s="1"/>
    </row>
    <row r="9" spans="1:19" x14ac:dyDescent="0.3">
      <c r="A9" s="1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5"/>
      <c r="P9" s="1"/>
      <c r="Q9" s="1"/>
      <c r="R9" s="1"/>
      <c r="S9" s="1"/>
    </row>
    <row r="10" spans="1:19" x14ac:dyDescent="0.3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5"/>
      <c r="P10" s="1"/>
      <c r="Q10" s="1"/>
      <c r="R10" s="1"/>
      <c r="S10" s="1"/>
    </row>
    <row r="11" spans="1:19" x14ac:dyDescent="0.3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5"/>
      <c r="P11" s="1"/>
      <c r="Q11" s="1"/>
      <c r="R11" s="1"/>
      <c r="S11" s="1"/>
    </row>
    <row r="12" spans="1:19" x14ac:dyDescent="0.3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5"/>
      <c r="P12" s="1"/>
      <c r="Q12" s="1"/>
      <c r="R12" s="1"/>
      <c r="S12" s="1"/>
    </row>
    <row r="13" spans="1:19" ht="15" thickBot="1" x14ac:dyDescent="0.35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/>
      <c r="P13" s="1"/>
      <c r="Q13" s="1"/>
      <c r="R13" s="1"/>
      <c r="S13" s="1"/>
    </row>
    <row r="14" spans="1:19" x14ac:dyDescent="0.3">
      <c r="A14" s="10"/>
      <c r="B14" s="6"/>
      <c r="C14" s="6"/>
      <c r="D14" s="6"/>
      <c r="E14" s="6"/>
      <c r="F14" s="6"/>
      <c r="G14" s="6"/>
      <c r="H14" s="6"/>
      <c r="I14" s="91" t="s">
        <v>12</v>
      </c>
      <c r="J14" s="18" t="s">
        <v>11</v>
      </c>
      <c r="K14" s="17" t="s">
        <v>10</v>
      </c>
      <c r="L14" s="17"/>
      <c r="M14" s="17"/>
      <c r="N14" s="16"/>
      <c r="O14" s="5"/>
      <c r="P14" s="1"/>
      <c r="Q14" s="1"/>
      <c r="R14" s="1"/>
      <c r="S14" s="1"/>
    </row>
    <row r="15" spans="1:19" x14ac:dyDescent="0.3">
      <c r="A15" s="10"/>
      <c r="B15" s="6"/>
      <c r="C15" s="6"/>
      <c r="D15" s="6"/>
      <c r="E15" s="6"/>
      <c r="F15" s="6"/>
      <c r="G15" s="6"/>
      <c r="H15" s="6"/>
      <c r="I15" s="92"/>
      <c r="J15" s="15" t="s">
        <v>9</v>
      </c>
      <c r="K15" s="8" t="s">
        <v>8</v>
      </c>
      <c r="L15" s="8"/>
      <c r="M15" s="7"/>
      <c r="N15" s="5"/>
      <c r="O15" s="5"/>
      <c r="P15" s="1"/>
      <c r="Q15" s="1"/>
      <c r="R15" s="1"/>
      <c r="S15" s="1"/>
    </row>
    <row r="16" spans="1:19" x14ac:dyDescent="0.3">
      <c r="A16" s="10"/>
      <c r="B16" s="6"/>
      <c r="C16" s="6"/>
      <c r="D16" s="6"/>
      <c r="E16" s="6"/>
      <c r="F16" s="6"/>
      <c r="G16" s="6"/>
      <c r="H16" s="6"/>
      <c r="I16" s="92"/>
      <c r="J16" s="13" t="s">
        <v>7</v>
      </c>
      <c r="K16" s="14" t="s">
        <v>6</v>
      </c>
      <c r="L16" s="7"/>
      <c r="M16" s="8"/>
      <c r="N16" s="5"/>
      <c r="O16" s="5"/>
      <c r="P16" s="1"/>
      <c r="Q16" s="1"/>
      <c r="R16" s="1"/>
      <c r="S16" s="1"/>
    </row>
    <row r="17" spans="1:19" x14ac:dyDescent="0.3">
      <c r="A17" s="10"/>
      <c r="B17" s="6"/>
      <c r="C17" s="6"/>
      <c r="D17" s="6"/>
      <c r="E17" s="6"/>
      <c r="F17" s="6"/>
      <c r="G17" s="6"/>
      <c r="H17" s="6"/>
      <c r="I17" s="92"/>
      <c r="J17" s="13" t="s">
        <v>5</v>
      </c>
      <c r="K17" s="8" t="s">
        <v>4</v>
      </c>
      <c r="L17" s="8"/>
      <c r="M17" s="8"/>
      <c r="N17" s="5"/>
      <c r="O17" s="5"/>
      <c r="P17" s="1"/>
      <c r="Q17" s="1"/>
      <c r="R17" s="1"/>
      <c r="S17" s="1"/>
    </row>
    <row r="18" spans="1:19" x14ac:dyDescent="0.3">
      <c r="A18" s="10"/>
      <c r="B18" s="6"/>
      <c r="C18" s="6"/>
      <c r="D18" s="6"/>
      <c r="E18" s="6"/>
      <c r="F18" s="6"/>
      <c r="G18" s="6"/>
      <c r="H18" s="6"/>
      <c r="I18" s="92"/>
      <c r="J18" s="13" t="s">
        <v>3</v>
      </c>
      <c r="K18" s="8" t="s">
        <v>2</v>
      </c>
      <c r="L18" s="8"/>
      <c r="M18" s="8"/>
      <c r="N18" s="5"/>
      <c r="O18" s="5"/>
      <c r="P18" s="1"/>
      <c r="Q18" s="1"/>
      <c r="R18" s="1"/>
      <c r="S18" s="1"/>
    </row>
    <row r="19" spans="1:19" ht="15" thickBot="1" x14ac:dyDescent="0.35">
      <c r="A19" s="10"/>
      <c r="B19" s="6"/>
      <c r="C19" s="6"/>
      <c r="D19" s="6"/>
      <c r="E19" s="6"/>
      <c r="F19" s="6"/>
      <c r="G19" s="6"/>
      <c r="H19" s="6"/>
      <c r="I19" s="93"/>
      <c r="J19" s="12" t="s">
        <v>1</v>
      </c>
      <c r="K19" s="11" t="s">
        <v>0</v>
      </c>
      <c r="L19" s="11"/>
      <c r="M19" s="11"/>
      <c r="N19" s="2"/>
      <c r="O19" s="5"/>
      <c r="P19" s="1"/>
      <c r="Q19" s="1"/>
      <c r="R19" s="1"/>
      <c r="S19" s="1"/>
    </row>
    <row r="20" spans="1:19" x14ac:dyDescent="0.3">
      <c r="A20" s="10"/>
      <c r="B20" s="6"/>
      <c r="C20" s="6"/>
      <c r="D20" s="6"/>
      <c r="E20" s="6"/>
      <c r="F20" s="6"/>
      <c r="G20" s="6"/>
      <c r="H20" s="6"/>
      <c r="I20" s="9"/>
      <c r="J20" s="8"/>
      <c r="K20" s="8"/>
      <c r="L20" s="8"/>
      <c r="M20" s="7"/>
      <c r="N20" s="6"/>
      <c r="O20" s="5"/>
      <c r="P20" s="1"/>
      <c r="Q20" s="1"/>
      <c r="R20" s="1"/>
      <c r="S20" s="1"/>
    </row>
    <row r="21" spans="1:19" ht="15" thickBot="1" x14ac:dyDescent="0.35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/>
      <c r="P21" s="1"/>
      <c r="Q21" s="1"/>
      <c r="R21" s="1"/>
      <c r="S21" s="1"/>
    </row>
    <row r="22" spans="1:1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>
        <v>20</v>
      </c>
      <c r="I25" s="1"/>
      <c r="J25" s="1">
        <f>H26*H26+H25*H25</f>
        <v>6800</v>
      </c>
      <c r="K25" s="1"/>
      <c r="L25" s="1">
        <v>10000</v>
      </c>
      <c r="M25" s="1"/>
      <c r="N25" s="1" t="s">
        <v>54</v>
      </c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>
        <v>80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 t="s">
        <v>52</v>
      </c>
      <c r="L27" s="75">
        <f>J25/L25</f>
        <v>0.68</v>
      </c>
      <c r="M27" s="1"/>
      <c r="N27" s="1"/>
      <c r="O27" s="1"/>
      <c r="P27" s="1"/>
      <c r="Q27" s="1"/>
      <c r="R27" s="1"/>
      <c r="S27" s="1"/>
    </row>
    <row r="29" spans="1:19" x14ac:dyDescent="0.3">
      <c r="K29" t="s">
        <v>53</v>
      </c>
      <c r="L29" s="50">
        <f>1-L27</f>
        <v>0.31999999999999995</v>
      </c>
    </row>
  </sheetData>
  <mergeCells count="2">
    <mergeCell ref="A1:O1"/>
    <mergeCell ref="I14:I1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1"/>
  <sheetViews>
    <sheetView workbookViewId="0">
      <selection activeCell="E12" sqref="E12"/>
    </sheetView>
  </sheetViews>
  <sheetFormatPr defaultRowHeight="14.4" x14ac:dyDescent="0.3"/>
  <cols>
    <col min="1" max="1" width="16.77734375" bestFit="1" customWidth="1"/>
    <col min="2" max="2" width="12.88671875" bestFit="1" customWidth="1"/>
    <col min="3" max="3" width="13.5546875" bestFit="1" customWidth="1"/>
    <col min="5" max="5" width="13.5546875" bestFit="1" customWidth="1"/>
    <col min="6" max="7" width="10.77734375" bestFit="1" customWidth="1"/>
  </cols>
  <sheetData>
    <row r="1" spans="1:7" x14ac:dyDescent="0.3">
      <c r="A1" t="s">
        <v>50</v>
      </c>
      <c r="B1" t="s">
        <v>75</v>
      </c>
      <c r="C1" s="36" t="s">
        <v>63</v>
      </c>
      <c r="D1" s="79" t="s">
        <v>29</v>
      </c>
      <c r="E1" t="s">
        <v>64</v>
      </c>
      <c r="F1" s="97" t="s">
        <v>74</v>
      </c>
      <c r="G1" s="97"/>
    </row>
    <row r="2" spans="1:7" x14ac:dyDescent="0.3">
      <c r="A2">
        <v>100000.00297124141</v>
      </c>
      <c r="C2" s="80">
        <f>AVERAGE(B3:B191)</f>
        <v>333.40131291191079</v>
      </c>
      <c r="D2">
        <f>_xlfn.STDEV.S(B3:B191)</f>
        <v>1729.928616251774</v>
      </c>
      <c r="E2" s="81">
        <f>_xlfn.NORM.S.INV(97.5%)</f>
        <v>1.9599639845400536</v>
      </c>
      <c r="F2" s="85">
        <f>-D2*E2</f>
        <v>-3390.5977836786883</v>
      </c>
      <c r="G2" s="85">
        <f>D2*E2</f>
        <v>3390.5977836786883</v>
      </c>
    </row>
    <row r="3" spans="1:7" x14ac:dyDescent="0.3">
      <c r="A3">
        <v>101267.65759346628</v>
      </c>
      <c r="B3" s="78">
        <f>A3-A2</f>
        <v>1267.6546222248726</v>
      </c>
    </row>
    <row r="4" spans="1:7" x14ac:dyDescent="0.3">
      <c r="A4">
        <v>102348.01104766283</v>
      </c>
      <c r="B4" s="78">
        <f t="shared" ref="B4:B67" si="0">A4-A3</f>
        <v>1080.3534541965491</v>
      </c>
      <c r="D4" s="97" t="s">
        <v>79</v>
      </c>
      <c r="E4" s="97"/>
    </row>
    <row r="5" spans="1:7" x14ac:dyDescent="0.3">
      <c r="A5">
        <v>105172.46365265058</v>
      </c>
      <c r="B5" s="78">
        <f t="shared" si="0"/>
        <v>2824.4526049877459</v>
      </c>
      <c r="D5" t="s">
        <v>76</v>
      </c>
      <c r="E5" s="76">
        <f>E6+F2</f>
        <v>159955.65464082579</v>
      </c>
    </row>
    <row r="6" spans="1:7" x14ac:dyDescent="0.3">
      <c r="A6">
        <v>109096.75092784688</v>
      </c>
      <c r="B6" s="78">
        <f t="shared" si="0"/>
        <v>3924.2872751963005</v>
      </c>
      <c r="D6" t="s">
        <v>77</v>
      </c>
      <c r="E6" s="76">
        <f>A191+C2</f>
        <v>163346.25242450446</v>
      </c>
    </row>
    <row r="7" spans="1:7" x14ac:dyDescent="0.3">
      <c r="A7">
        <v>108062.24546903602</v>
      </c>
      <c r="B7" s="78">
        <f t="shared" si="0"/>
        <v>-1034.5054588108615</v>
      </c>
      <c r="D7" t="s">
        <v>78</v>
      </c>
      <c r="E7" s="76">
        <f>E6+G2</f>
        <v>166736.85020818314</v>
      </c>
    </row>
    <row r="8" spans="1:7" x14ac:dyDescent="0.3">
      <c r="A8">
        <v>105780.00156964637</v>
      </c>
      <c r="B8" s="78">
        <f t="shared" si="0"/>
        <v>-2282.2438993896503</v>
      </c>
    </row>
    <row r="9" spans="1:7" x14ac:dyDescent="0.3">
      <c r="A9">
        <v>105012.77202300177</v>
      </c>
      <c r="B9" s="78">
        <f t="shared" si="0"/>
        <v>-767.22954664459394</v>
      </c>
    </row>
    <row r="10" spans="1:7" x14ac:dyDescent="0.3">
      <c r="A10">
        <v>104730.38080339206</v>
      </c>
      <c r="B10" s="78">
        <f t="shared" si="0"/>
        <v>-282.39121960970806</v>
      </c>
    </row>
    <row r="11" spans="1:7" x14ac:dyDescent="0.3">
      <c r="A11">
        <v>103491.90711087824</v>
      </c>
      <c r="B11" s="78">
        <f t="shared" si="0"/>
        <v>-1238.4736925138277</v>
      </c>
    </row>
    <row r="12" spans="1:7" x14ac:dyDescent="0.3">
      <c r="A12">
        <v>103271.26533335441</v>
      </c>
      <c r="B12" s="78">
        <f t="shared" si="0"/>
        <v>-220.64177752382238</v>
      </c>
    </row>
    <row r="13" spans="1:7" x14ac:dyDescent="0.3">
      <c r="A13">
        <v>105949.13962507484</v>
      </c>
      <c r="B13" s="78">
        <f t="shared" si="0"/>
        <v>2677.8742917204218</v>
      </c>
    </row>
    <row r="14" spans="1:7" x14ac:dyDescent="0.3">
      <c r="A14">
        <v>105946.97443379869</v>
      </c>
      <c r="B14" s="78">
        <f t="shared" si="0"/>
        <v>-2.1651912761444692</v>
      </c>
    </row>
    <row r="15" spans="1:7" x14ac:dyDescent="0.3">
      <c r="A15">
        <v>104529.22696582411</v>
      </c>
      <c r="B15" s="78">
        <f t="shared" si="0"/>
        <v>-1417.7474679745792</v>
      </c>
    </row>
    <row r="16" spans="1:7" x14ac:dyDescent="0.3">
      <c r="A16">
        <v>104213.0021893325</v>
      </c>
      <c r="B16" s="78">
        <f t="shared" si="0"/>
        <v>-316.2247764916101</v>
      </c>
    </row>
    <row r="17" spans="1:2" x14ac:dyDescent="0.3">
      <c r="A17">
        <v>105819.87876881313</v>
      </c>
      <c r="B17" s="78">
        <f t="shared" si="0"/>
        <v>1606.8765794806241</v>
      </c>
    </row>
    <row r="18" spans="1:2" x14ac:dyDescent="0.3">
      <c r="A18">
        <v>105467.63630512616</v>
      </c>
      <c r="B18" s="78">
        <f t="shared" si="0"/>
        <v>-352.24246368696913</v>
      </c>
    </row>
    <row r="19" spans="1:2" x14ac:dyDescent="0.3">
      <c r="A19">
        <v>105570.77726048544</v>
      </c>
      <c r="B19" s="78">
        <f t="shared" si="0"/>
        <v>103.14095535928209</v>
      </c>
    </row>
    <row r="20" spans="1:2" x14ac:dyDescent="0.3">
      <c r="A20">
        <v>105792.64222582545</v>
      </c>
      <c r="B20" s="78">
        <f t="shared" si="0"/>
        <v>221.86496534000617</v>
      </c>
    </row>
    <row r="21" spans="1:2" x14ac:dyDescent="0.3">
      <c r="A21">
        <v>106145.95697838225</v>
      </c>
      <c r="B21" s="78">
        <f t="shared" si="0"/>
        <v>353.31475255680562</v>
      </c>
    </row>
    <row r="22" spans="1:2" x14ac:dyDescent="0.3">
      <c r="A22">
        <v>106044.72178790721</v>
      </c>
      <c r="B22" s="78">
        <f t="shared" si="0"/>
        <v>-101.23519047503942</v>
      </c>
    </row>
    <row r="23" spans="1:2" x14ac:dyDescent="0.3">
      <c r="A23">
        <v>108976.70010024696</v>
      </c>
      <c r="B23" s="78">
        <f t="shared" si="0"/>
        <v>2931.9783123397501</v>
      </c>
    </row>
    <row r="24" spans="1:2" x14ac:dyDescent="0.3">
      <c r="A24">
        <v>110112.84035532779</v>
      </c>
      <c r="B24" s="78">
        <f t="shared" si="0"/>
        <v>1136.140255080827</v>
      </c>
    </row>
    <row r="25" spans="1:2" x14ac:dyDescent="0.3">
      <c r="A25">
        <v>109166.90748467777</v>
      </c>
      <c r="B25" s="78">
        <f t="shared" si="0"/>
        <v>-945.93287065002369</v>
      </c>
    </row>
    <row r="26" spans="1:2" x14ac:dyDescent="0.3">
      <c r="A26">
        <v>109359.63024851448</v>
      </c>
      <c r="B26" s="78">
        <f t="shared" si="0"/>
        <v>192.72276383671851</v>
      </c>
    </row>
    <row r="27" spans="1:2" x14ac:dyDescent="0.3">
      <c r="A27">
        <v>107631.37305652938</v>
      </c>
      <c r="B27" s="78">
        <f t="shared" si="0"/>
        <v>-1728.2571919851034</v>
      </c>
    </row>
    <row r="28" spans="1:2" x14ac:dyDescent="0.3">
      <c r="A28">
        <v>108405.58000047007</v>
      </c>
      <c r="B28" s="78">
        <f t="shared" si="0"/>
        <v>774.20694394069142</v>
      </c>
    </row>
    <row r="29" spans="1:2" x14ac:dyDescent="0.3">
      <c r="A29">
        <v>107833.81654727737</v>
      </c>
      <c r="B29" s="78">
        <f t="shared" si="0"/>
        <v>-571.76345319270331</v>
      </c>
    </row>
    <row r="30" spans="1:2" x14ac:dyDescent="0.3">
      <c r="A30">
        <v>107536.06106625638</v>
      </c>
      <c r="B30" s="78">
        <f t="shared" si="0"/>
        <v>-297.75548102098401</v>
      </c>
    </row>
    <row r="31" spans="1:2" x14ac:dyDescent="0.3">
      <c r="A31">
        <v>107042.37618043974</v>
      </c>
      <c r="B31" s="78">
        <f t="shared" si="0"/>
        <v>-493.6848858166486</v>
      </c>
    </row>
    <row r="32" spans="1:2" x14ac:dyDescent="0.3">
      <c r="A32">
        <v>106387.46656549496</v>
      </c>
      <c r="B32" s="78">
        <f t="shared" si="0"/>
        <v>-654.90961494477233</v>
      </c>
    </row>
    <row r="33" spans="1:2" x14ac:dyDescent="0.3">
      <c r="A33">
        <v>105155.35485617437</v>
      </c>
      <c r="B33" s="78">
        <f t="shared" si="0"/>
        <v>-1232.1117093205976</v>
      </c>
    </row>
    <row r="34" spans="1:2" x14ac:dyDescent="0.3">
      <c r="A34">
        <v>104534.00498195652</v>
      </c>
      <c r="B34" s="78">
        <f t="shared" si="0"/>
        <v>-621.34987421784899</v>
      </c>
    </row>
    <row r="35" spans="1:2" x14ac:dyDescent="0.3">
      <c r="A35">
        <v>106630.06839916893</v>
      </c>
      <c r="B35" s="78">
        <f t="shared" si="0"/>
        <v>2096.0634172124119</v>
      </c>
    </row>
    <row r="36" spans="1:2" x14ac:dyDescent="0.3">
      <c r="A36">
        <v>105848.73943429513</v>
      </c>
      <c r="B36" s="78">
        <f t="shared" si="0"/>
        <v>-781.32896487379912</v>
      </c>
    </row>
    <row r="37" spans="1:2" x14ac:dyDescent="0.3">
      <c r="A37">
        <v>106395.82643872633</v>
      </c>
      <c r="B37" s="78">
        <f t="shared" si="0"/>
        <v>547.08700443120324</v>
      </c>
    </row>
    <row r="38" spans="1:2" x14ac:dyDescent="0.3">
      <c r="A38">
        <v>106305.34627329992</v>
      </c>
      <c r="B38" s="78">
        <f t="shared" si="0"/>
        <v>-90.480165426415624</v>
      </c>
    </row>
    <row r="39" spans="1:2" x14ac:dyDescent="0.3">
      <c r="A39">
        <v>106492.62752201864</v>
      </c>
      <c r="B39" s="78">
        <f t="shared" si="0"/>
        <v>187.28124871871842</v>
      </c>
    </row>
    <row r="40" spans="1:2" x14ac:dyDescent="0.3">
      <c r="A40">
        <v>106055.78632243208</v>
      </c>
      <c r="B40" s="78">
        <f t="shared" si="0"/>
        <v>-436.84119958656083</v>
      </c>
    </row>
    <row r="41" spans="1:2" x14ac:dyDescent="0.3">
      <c r="A41">
        <v>106455.87721486905</v>
      </c>
      <c r="B41" s="78">
        <f t="shared" si="0"/>
        <v>400.09089243697235</v>
      </c>
    </row>
    <row r="42" spans="1:2" x14ac:dyDescent="0.3">
      <c r="A42">
        <v>106024.91224927269</v>
      </c>
      <c r="B42" s="78">
        <f t="shared" si="0"/>
        <v>-430.96496559635852</v>
      </c>
    </row>
    <row r="43" spans="1:2" x14ac:dyDescent="0.3">
      <c r="A43">
        <v>105908.61023436251</v>
      </c>
      <c r="B43" s="78">
        <f t="shared" si="0"/>
        <v>-116.30201491017942</v>
      </c>
    </row>
    <row r="44" spans="1:2" x14ac:dyDescent="0.3">
      <c r="A44">
        <v>106529.17619497818</v>
      </c>
      <c r="B44" s="78">
        <f t="shared" si="0"/>
        <v>620.56596061566961</v>
      </c>
    </row>
    <row r="45" spans="1:2" x14ac:dyDescent="0.3">
      <c r="A45">
        <v>105949.790743822</v>
      </c>
      <c r="B45" s="78">
        <f t="shared" si="0"/>
        <v>-579.38545115618035</v>
      </c>
    </row>
    <row r="46" spans="1:2" x14ac:dyDescent="0.3">
      <c r="A46">
        <v>105784.89072761576</v>
      </c>
      <c r="B46" s="78">
        <f t="shared" si="0"/>
        <v>-164.90001620624389</v>
      </c>
    </row>
    <row r="47" spans="1:2" x14ac:dyDescent="0.3">
      <c r="A47">
        <v>105822.07919471551</v>
      </c>
      <c r="B47" s="78">
        <f t="shared" si="0"/>
        <v>37.188467099753325</v>
      </c>
    </row>
    <row r="48" spans="1:2" x14ac:dyDescent="0.3">
      <c r="A48">
        <v>106051.40451258273</v>
      </c>
      <c r="B48" s="78">
        <f t="shared" si="0"/>
        <v>229.32531786721665</v>
      </c>
    </row>
    <row r="49" spans="1:2" x14ac:dyDescent="0.3">
      <c r="A49">
        <v>104992.4894568265</v>
      </c>
      <c r="B49" s="78">
        <f t="shared" si="0"/>
        <v>-1058.9150557562243</v>
      </c>
    </row>
    <row r="50" spans="1:2" x14ac:dyDescent="0.3">
      <c r="A50">
        <v>104352.14000069241</v>
      </c>
      <c r="B50" s="78">
        <f t="shared" si="0"/>
        <v>-640.34945613409218</v>
      </c>
    </row>
    <row r="51" spans="1:2" x14ac:dyDescent="0.3">
      <c r="A51">
        <v>106103.19210004419</v>
      </c>
      <c r="B51" s="78">
        <f t="shared" si="0"/>
        <v>1751.0520993517857</v>
      </c>
    </row>
    <row r="52" spans="1:2" x14ac:dyDescent="0.3">
      <c r="A52">
        <v>107128.55310285532</v>
      </c>
      <c r="B52" s="78">
        <f t="shared" si="0"/>
        <v>1025.3610028111289</v>
      </c>
    </row>
    <row r="53" spans="1:2" x14ac:dyDescent="0.3">
      <c r="A53">
        <v>108841.44533902366</v>
      </c>
      <c r="B53" s="78">
        <f t="shared" si="0"/>
        <v>1712.8922361683362</v>
      </c>
    </row>
    <row r="54" spans="1:2" x14ac:dyDescent="0.3">
      <c r="A54">
        <v>110839.24807925928</v>
      </c>
      <c r="B54" s="78">
        <f t="shared" si="0"/>
        <v>1997.8027402356238</v>
      </c>
    </row>
    <row r="55" spans="1:2" x14ac:dyDescent="0.3">
      <c r="A55">
        <v>110253.2342927281</v>
      </c>
      <c r="B55" s="78">
        <f t="shared" si="0"/>
        <v>-586.01378653118445</v>
      </c>
    </row>
    <row r="56" spans="1:2" x14ac:dyDescent="0.3">
      <c r="A56">
        <v>109686.59585406377</v>
      </c>
      <c r="B56" s="78">
        <f t="shared" si="0"/>
        <v>-566.63843866433308</v>
      </c>
    </row>
    <row r="57" spans="1:2" x14ac:dyDescent="0.3">
      <c r="A57">
        <v>111857.21275006246</v>
      </c>
      <c r="B57" s="78">
        <f t="shared" si="0"/>
        <v>2170.6168959986971</v>
      </c>
    </row>
    <row r="58" spans="1:2" x14ac:dyDescent="0.3">
      <c r="A58">
        <v>114325.44264206174</v>
      </c>
      <c r="B58" s="78">
        <f t="shared" si="0"/>
        <v>2468.2298919992754</v>
      </c>
    </row>
    <row r="59" spans="1:2" x14ac:dyDescent="0.3">
      <c r="A59">
        <v>120186.64405467446</v>
      </c>
      <c r="B59" s="78">
        <f t="shared" si="0"/>
        <v>5861.2014126127178</v>
      </c>
    </row>
    <row r="60" spans="1:2" x14ac:dyDescent="0.3">
      <c r="A60">
        <v>119868.06400167944</v>
      </c>
      <c r="B60" s="78">
        <f t="shared" si="0"/>
        <v>-318.58005299502111</v>
      </c>
    </row>
    <row r="61" spans="1:2" x14ac:dyDescent="0.3">
      <c r="A61">
        <v>121074.55611757303</v>
      </c>
      <c r="B61" s="78">
        <f t="shared" si="0"/>
        <v>1206.4921158935904</v>
      </c>
    </row>
    <row r="62" spans="1:2" x14ac:dyDescent="0.3">
      <c r="A62">
        <v>122633.09849283888</v>
      </c>
      <c r="B62" s="78">
        <f t="shared" si="0"/>
        <v>1558.5423752658535</v>
      </c>
    </row>
    <row r="63" spans="1:2" x14ac:dyDescent="0.3">
      <c r="A63">
        <v>121537.89531808859</v>
      </c>
      <c r="B63" s="78">
        <f t="shared" si="0"/>
        <v>-1095.2031747502915</v>
      </c>
    </row>
    <row r="64" spans="1:2" x14ac:dyDescent="0.3">
      <c r="A64">
        <v>125338.57861652579</v>
      </c>
      <c r="B64" s="78">
        <f t="shared" si="0"/>
        <v>3800.6832984372013</v>
      </c>
    </row>
    <row r="65" spans="1:2" x14ac:dyDescent="0.3">
      <c r="A65">
        <v>120889.36093540405</v>
      </c>
      <c r="B65" s="78">
        <f t="shared" si="0"/>
        <v>-4449.217681121736</v>
      </c>
    </row>
    <row r="66" spans="1:2" x14ac:dyDescent="0.3">
      <c r="A66">
        <v>118894.62646926955</v>
      </c>
      <c r="B66" s="78">
        <f t="shared" si="0"/>
        <v>-1994.7344661344978</v>
      </c>
    </row>
    <row r="67" spans="1:2" x14ac:dyDescent="0.3">
      <c r="A67">
        <v>120164.05448994062</v>
      </c>
      <c r="B67" s="78">
        <f t="shared" si="0"/>
        <v>1269.4280206710682</v>
      </c>
    </row>
    <row r="68" spans="1:2" x14ac:dyDescent="0.3">
      <c r="A68">
        <v>118180.1893927128</v>
      </c>
      <c r="B68" s="78">
        <f t="shared" ref="B68:B131" si="1">A68-A67</f>
        <v>-1983.8650972278265</v>
      </c>
    </row>
    <row r="69" spans="1:2" x14ac:dyDescent="0.3">
      <c r="A69">
        <v>116470.02614437605</v>
      </c>
      <c r="B69" s="78">
        <f t="shared" si="1"/>
        <v>-1710.163248336743</v>
      </c>
    </row>
    <row r="70" spans="1:2" x14ac:dyDescent="0.3">
      <c r="A70">
        <v>120449.85683589426</v>
      </c>
      <c r="B70" s="78">
        <f t="shared" si="1"/>
        <v>3979.8306915182038</v>
      </c>
    </row>
    <row r="71" spans="1:2" x14ac:dyDescent="0.3">
      <c r="A71">
        <v>120039.30229015436</v>
      </c>
      <c r="B71" s="78">
        <f t="shared" si="1"/>
        <v>-410.55454573989846</v>
      </c>
    </row>
    <row r="72" spans="1:2" x14ac:dyDescent="0.3">
      <c r="A72">
        <v>121247.03577249921</v>
      </c>
      <c r="B72" s="78">
        <f t="shared" si="1"/>
        <v>1207.7334823448473</v>
      </c>
    </row>
    <row r="73" spans="1:2" x14ac:dyDescent="0.3">
      <c r="A73">
        <v>122054.94809557889</v>
      </c>
      <c r="B73" s="78">
        <f t="shared" si="1"/>
        <v>807.91232307968312</v>
      </c>
    </row>
    <row r="74" spans="1:2" x14ac:dyDescent="0.3">
      <c r="A74">
        <v>123782.81774789406</v>
      </c>
      <c r="B74" s="78">
        <f t="shared" si="1"/>
        <v>1727.8696523151739</v>
      </c>
    </row>
    <row r="75" spans="1:2" x14ac:dyDescent="0.3">
      <c r="A75">
        <v>125106.35456014707</v>
      </c>
      <c r="B75" s="78">
        <f t="shared" si="1"/>
        <v>1323.5368122530053</v>
      </c>
    </row>
    <row r="76" spans="1:2" x14ac:dyDescent="0.3">
      <c r="A76">
        <v>121056.78185968906</v>
      </c>
      <c r="B76" s="78">
        <f t="shared" si="1"/>
        <v>-4049.5727004580112</v>
      </c>
    </row>
    <row r="77" spans="1:2" x14ac:dyDescent="0.3">
      <c r="A77">
        <v>122651.03540173956</v>
      </c>
      <c r="B77" s="78">
        <f t="shared" si="1"/>
        <v>1594.253542050501</v>
      </c>
    </row>
    <row r="78" spans="1:2" x14ac:dyDescent="0.3">
      <c r="A78">
        <v>122984.93814477412</v>
      </c>
      <c r="B78" s="78">
        <f t="shared" si="1"/>
        <v>333.90274303455953</v>
      </c>
    </row>
    <row r="79" spans="1:2" x14ac:dyDescent="0.3">
      <c r="A79">
        <v>120589.97258459247</v>
      </c>
      <c r="B79" s="78">
        <f t="shared" si="1"/>
        <v>-2394.9655601816485</v>
      </c>
    </row>
    <row r="80" spans="1:2" x14ac:dyDescent="0.3">
      <c r="A80">
        <v>120412.0877323958</v>
      </c>
      <c r="B80" s="78">
        <f t="shared" si="1"/>
        <v>-177.884852196672</v>
      </c>
    </row>
    <row r="81" spans="1:2" x14ac:dyDescent="0.3">
      <c r="A81">
        <v>119409.93632740434</v>
      </c>
      <c r="B81" s="78">
        <f t="shared" si="1"/>
        <v>-1002.1514049914549</v>
      </c>
    </row>
    <row r="82" spans="1:2" x14ac:dyDescent="0.3">
      <c r="A82">
        <v>125179.484533184</v>
      </c>
      <c r="B82" s="78">
        <f t="shared" si="1"/>
        <v>5769.5482057796617</v>
      </c>
    </row>
    <row r="83" spans="1:2" x14ac:dyDescent="0.3">
      <c r="A83">
        <v>126165.58282859664</v>
      </c>
      <c r="B83" s="78">
        <f t="shared" si="1"/>
        <v>986.09829541263753</v>
      </c>
    </row>
    <row r="84" spans="1:2" x14ac:dyDescent="0.3">
      <c r="A84">
        <v>126343.92906914238</v>
      </c>
      <c r="B84" s="78">
        <f t="shared" si="1"/>
        <v>178.34624054573942</v>
      </c>
    </row>
    <row r="85" spans="1:2" x14ac:dyDescent="0.3">
      <c r="A85">
        <v>126290.66727401287</v>
      </c>
      <c r="B85" s="78">
        <f t="shared" si="1"/>
        <v>-53.261795129510574</v>
      </c>
    </row>
    <row r="86" spans="1:2" x14ac:dyDescent="0.3">
      <c r="A86">
        <v>124770.26505793195</v>
      </c>
      <c r="B86" s="78">
        <f t="shared" si="1"/>
        <v>-1520.4022160809254</v>
      </c>
    </row>
    <row r="87" spans="1:2" x14ac:dyDescent="0.3">
      <c r="A87">
        <v>123032.35123548313</v>
      </c>
      <c r="B87" s="78">
        <f t="shared" si="1"/>
        <v>-1737.9138224488124</v>
      </c>
    </row>
    <row r="88" spans="1:2" x14ac:dyDescent="0.3">
      <c r="A88">
        <v>123294.37981690484</v>
      </c>
      <c r="B88" s="78">
        <f t="shared" si="1"/>
        <v>262.02858142170589</v>
      </c>
    </row>
    <row r="89" spans="1:2" x14ac:dyDescent="0.3">
      <c r="A89">
        <v>125149.62332341712</v>
      </c>
      <c r="B89" s="78">
        <f t="shared" si="1"/>
        <v>1855.2435065122845</v>
      </c>
    </row>
    <row r="90" spans="1:2" x14ac:dyDescent="0.3">
      <c r="A90">
        <v>124636.27105319883</v>
      </c>
      <c r="B90" s="78">
        <f t="shared" si="1"/>
        <v>-513.35227021829633</v>
      </c>
    </row>
    <row r="91" spans="1:2" x14ac:dyDescent="0.3">
      <c r="A91">
        <v>125909.41757497915</v>
      </c>
      <c r="B91" s="78">
        <f t="shared" si="1"/>
        <v>1273.1465217803197</v>
      </c>
    </row>
    <row r="92" spans="1:2" x14ac:dyDescent="0.3">
      <c r="A92">
        <v>128069.11520835536</v>
      </c>
      <c r="B92" s="78">
        <f t="shared" si="1"/>
        <v>2159.6976333762141</v>
      </c>
    </row>
    <row r="93" spans="1:2" x14ac:dyDescent="0.3">
      <c r="A93">
        <v>130617.8553877754</v>
      </c>
      <c r="B93" s="78">
        <f t="shared" si="1"/>
        <v>2548.7401794200414</v>
      </c>
    </row>
    <row r="94" spans="1:2" x14ac:dyDescent="0.3">
      <c r="A94">
        <v>133032.02981859783</v>
      </c>
      <c r="B94" s="78">
        <f t="shared" si="1"/>
        <v>2414.1744308224297</v>
      </c>
    </row>
    <row r="95" spans="1:2" x14ac:dyDescent="0.3">
      <c r="A95">
        <v>128437.48322079716</v>
      </c>
      <c r="B95" s="78">
        <f t="shared" si="1"/>
        <v>-4594.5465978006687</v>
      </c>
    </row>
    <row r="96" spans="1:2" x14ac:dyDescent="0.3">
      <c r="A96">
        <v>127961.09028958413</v>
      </c>
      <c r="B96" s="78">
        <f t="shared" si="1"/>
        <v>-476.3929312130349</v>
      </c>
    </row>
    <row r="97" spans="1:2" x14ac:dyDescent="0.3">
      <c r="A97">
        <v>128119.30219296904</v>
      </c>
      <c r="B97" s="78">
        <f t="shared" si="1"/>
        <v>158.21190338491579</v>
      </c>
    </row>
    <row r="98" spans="1:2" x14ac:dyDescent="0.3">
      <c r="A98">
        <v>129318.12175458271</v>
      </c>
      <c r="B98" s="78">
        <f t="shared" si="1"/>
        <v>1198.8195616136654</v>
      </c>
    </row>
    <row r="99" spans="1:2" x14ac:dyDescent="0.3">
      <c r="A99">
        <v>126374.70142734304</v>
      </c>
      <c r="B99" s="78">
        <f t="shared" si="1"/>
        <v>-2943.4203272396699</v>
      </c>
    </row>
    <row r="100" spans="1:2" x14ac:dyDescent="0.3">
      <c r="A100">
        <v>127252.71991066111</v>
      </c>
      <c r="B100" s="78">
        <f t="shared" si="1"/>
        <v>878.01848331806832</v>
      </c>
    </row>
    <row r="101" spans="1:2" x14ac:dyDescent="0.3">
      <c r="A101">
        <v>127606.23032143051</v>
      </c>
      <c r="B101" s="78">
        <f t="shared" si="1"/>
        <v>353.51041076940601</v>
      </c>
    </row>
    <row r="102" spans="1:2" x14ac:dyDescent="0.3">
      <c r="A102">
        <v>129111.00916366783</v>
      </c>
      <c r="B102" s="78">
        <f t="shared" si="1"/>
        <v>1504.7788422373123</v>
      </c>
    </row>
    <row r="103" spans="1:2" x14ac:dyDescent="0.3">
      <c r="A103">
        <v>130615.40843001811</v>
      </c>
      <c r="B103" s="78">
        <f t="shared" si="1"/>
        <v>1504.3992663502868</v>
      </c>
    </row>
    <row r="104" spans="1:2" x14ac:dyDescent="0.3">
      <c r="A104">
        <v>128981.19471592661</v>
      </c>
      <c r="B104" s="78">
        <f t="shared" si="1"/>
        <v>-1634.2137140915002</v>
      </c>
    </row>
    <row r="105" spans="1:2" x14ac:dyDescent="0.3">
      <c r="A105">
        <v>130360.00033381062</v>
      </c>
      <c r="B105" s="78">
        <f t="shared" si="1"/>
        <v>1378.8056178840052</v>
      </c>
    </row>
    <row r="106" spans="1:2" x14ac:dyDescent="0.3">
      <c r="A106">
        <v>130304.63043507931</v>
      </c>
      <c r="B106" s="78">
        <f t="shared" si="1"/>
        <v>-55.369898731310968</v>
      </c>
    </row>
    <row r="107" spans="1:2" x14ac:dyDescent="0.3">
      <c r="A107">
        <v>129554.43454319749</v>
      </c>
      <c r="B107" s="78">
        <f t="shared" si="1"/>
        <v>-750.19589188181271</v>
      </c>
    </row>
    <row r="108" spans="1:2" x14ac:dyDescent="0.3">
      <c r="A108">
        <v>128854.78998201404</v>
      </c>
      <c r="B108" s="78">
        <f t="shared" si="1"/>
        <v>-699.6445611834497</v>
      </c>
    </row>
    <row r="109" spans="1:2" x14ac:dyDescent="0.3">
      <c r="A109">
        <v>126632.99719313608</v>
      </c>
      <c r="B109" s="78">
        <f t="shared" si="1"/>
        <v>-2221.7927888779668</v>
      </c>
    </row>
    <row r="110" spans="1:2" x14ac:dyDescent="0.3">
      <c r="A110">
        <v>125872.94919624308</v>
      </c>
      <c r="B110" s="78">
        <f t="shared" si="1"/>
        <v>-760.04799689300125</v>
      </c>
    </row>
    <row r="111" spans="1:2" x14ac:dyDescent="0.3">
      <c r="A111">
        <v>125956.80570385689</v>
      </c>
      <c r="B111" s="78">
        <f t="shared" si="1"/>
        <v>83.856507613818394</v>
      </c>
    </row>
    <row r="112" spans="1:2" x14ac:dyDescent="0.3">
      <c r="A112">
        <v>124211.96880659545</v>
      </c>
      <c r="B112" s="78">
        <f t="shared" si="1"/>
        <v>-1744.8368972614408</v>
      </c>
    </row>
    <row r="113" spans="1:2" x14ac:dyDescent="0.3">
      <c r="A113">
        <v>122605.36375194939</v>
      </c>
      <c r="B113" s="78">
        <f t="shared" si="1"/>
        <v>-1606.605054646061</v>
      </c>
    </row>
    <row r="114" spans="1:2" x14ac:dyDescent="0.3">
      <c r="A114">
        <v>123007.3440009147</v>
      </c>
      <c r="B114" s="78">
        <f t="shared" si="1"/>
        <v>401.98024896530842</v>
      </c>
    </row>
    <row r="115" spans="1:2" x14ac:dyDescent="0.3">
      <c r="A115">
        <v>120320.53486415467</v>
      </c>
      <c r="B115" s="78">
        <f t="shared" si="1"/>
        <v>-2686.8091367600282</v>
      </c>
    </row>
    <row r="116" spans="1:2" x14ac:dyDescent="0.3">
      <c r="A116">
        <v>121100.7743850408</v>
      </c>
      <c r="B116" s="78">
        <f t="shared" si="1"/>
        <v>780.23952088612714</v>
      </c>
    </row>
    <row r="117" spans="1:2" x14ac:dyDescent="0.3">
      <c r="A117">
        <v>121241.11202632054</v>
      </c>
      <c r="B117" s="78">
        <f t="shared" si="1"/>
        <v>140.337641279737</v>
      </c>
    </row>
    <row r="118" spans="1:2" x14ac:dyDescent="0.3">
      <c r="A118">
        <v>123841.96504760477</v>
      </c>
      <c r="B118" s="78">
        <f t="shared" si="1"/>
        <v>2600.8530212842306</v>
      </c>
    </row>
    <row r="119" spans="1:2" x14ac:dyDescent="0.3">
      <c r="A119">
        <v>125599.7680248011</v>
      </c>
      <c r="B119" s="78">
        <f t="shared" si="1"/>
        <v>1757.8029771963338</v>
      </c>
    </row>
    <row r="120" spans="1:2" x14ac:dyDescent="0.3">
      <c r="A120">
        <v>128497.33279132706</v>
      </c>
      <c r="B120" s="78">
        <f t="shared" si="1"/>
        <v>2897.5647665259603</v>
      </c>
    </row>
    <row r="121" spans="1:2" x14ac:dyDescent="0.3">
      <c r="A121">
        <v>130640.9121407702</v>
      </c>
      <c r="B121" s="78">
        <f t="shared" si="1"/>
        <v>2143.5793494431418</v>
      </c>
    </row>
    <row r="122" spans="1:2" x14ac:dyDescent="0.3">
      <c r="A122">
        <v>132068.8688485614</v>
      </c>
      <c r="B122" s="78">
        <f t="shared" si="1"/>
        <v>1427.9567077911925</v>
      </c>
    </row>
    <row r="123" spans="1:2" x14ac:dyDescent="0.3">
      <c r="A123">
        <v>132089.84958002766</v>
      </c>
      <c r="B123" s="78">
        <f t="shared" si="1"/>
        <v>20.980731466261204</v>
      </c>
    </row>
    <row r="124" spans="1:2" x14ac:dyDescent="0.3">
      <c r="A124">
        <v>131961.41418767214</v>
      </c>
      <c r="B124" s="78">
        <f t="shared" si="1"/>
        <v>-128.43539235551725</v>
      </c>
    </row>
    <row r="125" spans="1:2" x14ac:dyDescent="0.3">
      <c r="A125">
        <v>130473.22261973962</v>
      </c>
      <c r="B125" s="78">
        <f t="shared" si="1"/>
        <v>-1488.1915679325175</v>
      </c>
    </row>
    <row r="126" spans="1:2" x14ac:dyDescent="0.3">
      <c r="A126">
        <v>130235.91402451225</v>
      </c>
      <c r="B126" s="78">
        <f t="shared" si="1"/>
        <v>-237.30859522736864</v>
      </c>
    </row>
    <row r="127" spans="1:2" x14ac:dyDescent="0.3">
      <c r="A127">
        <v>130915.8390953771</v>
      </c>
      <c r="B127" s="78">
        <f t="shared" si="1"/>
        <v>679.92507086484693</v>
      </c>
    </row>
    <row r="128" spans="1:2" x14ac:dyDescent="0.3">
      <c r="A128">
        <v>130242.22957124218</v>
      </c>
      <c r="B128" s="78">
        <f t="shared" si="1"/>
        <v>-673.60952413492487</v>
      </c>
    </row>
    <row r="129" spans="1:2" x14ac:dyDescent="0.3">
      <c r="A129">
        <v>130298.48975202849</v>
      </c>
      <c r="B129" s="78">
        <f t="shared" si="1"/>
        <v>56.260180786310229</v>
      </c>
    </row>
    <row r="130" spans="1:2" x14ac:dyDescent="0.3">
      <c r="A130">
        <v>130839.86451932578</v>
      </c>
      <c r="B130" s="78">
        <f t="shared" si="1"/>
        <v>541.37476729729678</v>
      </c>
    </row>
    <row r="131" spans="1:2" x14ac:dyDescent="0.3">
      <c r="A131">
        <v>130869.61132159826</v>
      </c>
      <c r="B131" s="78">
        <f t="shared" si="1"/>
        <v>29.746802272478817</v>
      </c>
    </row>
    <row r="132" spans="1:2" x14ac:dyDescent="0.3">
      <c r="A132">
        <v>130355.44078292916</v>
      </c>
      <c r="B132" s="78">
        <f t="shared" ref="B132:B191" si="2">A132-A131</f>
        <v>-514.17053866910283</v>
      </c>
    </row>
    <row r="133" spans="1:2" x14ac:dyDescent="0.3">
      <c r="A133">
        <v>131718.30285684849</v>
      </c>
      <c r="B133" s="78">
        <f t="shared" si="2"/>
        <v>1362.8620739193284</v>
      </c>
    </row>
    <row r="134" spans="1:2" x14ac:dyDescent="0.3">
      <c r="A134">
        <v>133920.28970761425</v>
      </c>
      <c r="B134" s="78">
        <f t="shared" si="2"/>
        <v>2201.9868507657666</v>
      </c>
    </row>
    <row r="135" spans="1:2" x14ac:dyDescent="0.3">
      <c r="A135">
        <v>132188.99504200247</v>
      </c>
      <c r="B135" s="78">
        <f t="shared" si="2"/>
        <v>-1731.2946656117856</v>
      </c>
    </row>
    <row r="136" spans="1:2" x14ac:dyDescent="0.3">
      <c r="A136">
        <v>132866.22544874443</v>
      </c>
      <c r="B136" s="78">
        <f t="shared" si="2"/>
        <v>677.23040674196091</v>
      </c>
    </row>
    <row r="137" spans="1:2" x14ac:dyDescent="0.3">
      <c r="A137">
        <v>133710.46640616798</v>
      </c>
      <c r="B137" s="78">
        <f t="shared" si="2"/>
        <v>844.24095742354984</v>
      </c>
    </row>
    <row r="138" spans="1:2" x14ac:dyDescent="0.3">
      <c r="A138">
        <v>132138.93256475328</v>
      </c>
      <c r="B138" s="78">
        <f t="shared" si="2"/>
        <v>-1571.5338414146972</v>
      </c>
    </row>
    <row r="139" spans="1:2" x14ac:dyDescent="0.3">
      <c r="A139">
        <v>133138.37817093448</v>
      </c>
      <c r="B139" s="78">
        <f t="shared" si="2"/>
        <v>999.44560618119431</v>
      </c>
    </row>
    <row r="140" spans="1:2" x14ac:dyDescent="0.3">
      <c r="A140">
        <v>133204.37404210356</v>
      </c>
      <c r="B140" s="78">
        <f t="shared" si="2"/>
        <v>65.995871169085149</v>
      </c>
    </row>
    <row r="141" spans="1:2" x14ac:dyDescent="0.3">
      <c r="A141">
        <v>134521.62303870352</v>
      </c>
      <c r="B141" s="78">
        <f t="shared" si="2"/>
        <v>1317.2489965999557</v>
      </c>
    </row>
    <row r="142" spans="1:2" x14ac:dyDescent="0.3">
      <c r="A142">
        <v>134308.19869179669</v>
      </c>
      <c r="B142" s="78">
        <f t="shared" si="2"/>
        <v>-213.42434690683149</v>
      </c>
    </row>
    <row r="143" spans="1:2" x14ac:dyDescent="0.3">
      <c r="A143">
        <v>134409.58054588846</v>
      </c>
      <c r="B143" s="78">
        <f t="shared" si="2"/>
        <v>101.38185409177095</v>
      </c>
    </row>
    <row r="144" spans="1:2" x14ac:dyDescent="0.3">
      <c r="A144">
        <v>135292.09781226382</v>
      </c>
      <c r="B144" s="78">
        <f t="shared" si="2"/>
        <v>882.51726637536194</v>
      </c>
    </row>
    <row r="145" spans="1:2" x14ac:dyDescent="0.3">
      <c r="A145">
        <v>132659.24377920944</v>
      </c>
      <c r="B145" s="78">
        <f t="shared" si="2"/>
        <v>-2632.8540330543765</v>
      </c>
    </row>
    <row r="146" spans="1:2" x14ac:dyDescent="0.3">
      <c r="A146">
        <v>133777.48526267349</v>
      </c>
      <c r="B146" s="78">
        <f t="shared" si="2"/>
        <v>1118.2414834640513</v>
      </c>
    </row>
    <row r="147" spans="1:2" x14ac:dyDescent="0.3">
      <c r="A147">
        <v>130822.04070783347</v>
      </c>
      <c r="B147" s="78">
        <f t="shared" si="2"/>
        <v>-2955.4445548400254</v>
      </c>
    </row>
    <row r="148" spans="1:2" x14ac:dyDescent="0.3">
      <c r="A148">
        <v>129669.74367022325</v>
      </c>
      <c r="B148" s="78">
        <f t="shared" si="2"/>
        <v>-1152.2970376102166</v>
      </c>
    </row>
    <row r="149" spans="1:2" x14ac:dyDescent="0.3">
      <c r="A149">
        <v>129162.5275004197</v>
      </c>
      <c r="B149" s="78">
        <f t="shared" si="2"/>
        <v>-507.21616980354884</v>
      </c>
    </row>
    <row r="150" spans="1:2" x14ac:dyDescent="0.3">
      <c r="A150">
        <v>132574.6373655491</v>
      </c>
      <c r="B150" s="78">
        <f t="shared" si="2"/>
        <v>3412.1098651294014</v>
      </c>
    </row>
    <row r="151" spans="1:2" x14ac:dyDescent="0.3">
      <c r="A151">
        <v>132695.16406338738</v>
      </c>
      <c r="B151" s="78">
        <f t="shared" si="2"/>
        <v>120.5266978382715</v>
      </c>
    </row>
    <row r="152" spans="1:2" x14ac:dyDescent="0.3">
      <c r="A152">
        <v>131780.25514672507</v>
      </c>
      <c r="B152" s="78">
        <f t="shared" si="2"/>
        <v>-914.90891666230164</v>
      </c>
    </row>
    <row r="153" spans="1:2" x14ac:dyDescent="0.3">
      <c r="A153">
        <v>129840.5568971858</v>
      </c>
      <c r="B153" s="78">
        <f t="shared" si="2"/>
        <v>-1939.6982495392731</v>
      </c>
    </row>
    <row r="154" spans="1:2" x14ac:dyDescent="0.3">
      <c r="A154">
        <v>130751.72659093654</v>
      </c>
      <c r="B154" s="78">
        <f t="shared" si="2"/>
        <v>911.16969375073677</v>
      </c>
    </row>
    <row r="155" spans="1:2" x14ac:dyDescent="0.3">
      <c r="A155">
        <v>132051.81639819153</v>
      </c>
      <c r="B155" s="78">
        <f t="shared" si="2"/>
        <v>1300.0898072549899</v>
      </c>
    </row>
    <row r="156" spans="1:2" x14ac:dyDescent="0.3">
      <c r="A156">
        <v>131978.10394206538</v>
      </c>
      <c r="B156" s="78">
        <f t="shared" si="2"/>
        <v>-73.712456126144389</v>
      </c>
    </row>
    <row r="157" spans="1:2" x14ac:dyDescent="0.3">
      <c r="A157">
        <v>133640.72141825806</v>
      </c>
      <c r="B157" s="78">
        <f t="shared" si="2"/>
        <v>1662.6174761926814</v>
      </c>
    </row>
    <row r="158" spans="1:2" x14ac:dyDescent="0.3">
      <c r="A158">
        <v>135254.25432949414</v>
      </c>
      <c r="B158" s="78">
        <f t="shared" si="2"/>
        <v>1613.5329112360778</v>
      </c>
    </row>
    <row r="159" spans="1:2" x14ac:dyDescent="0.3">
      <c r="A159">
        <v>135179.45663037096</v>
      </c>
      <c r="B159" s="78">
        <f t="shared" si="2"/>
        <v>-74.797699123184429</v>
      </c>
    </row>
    <row r="160" spans="1:2" x14ac:dyDescent="0.3">
      <c r="A160">
        <v>133952.38554173126</v>
      </c>
      <c r="B160" s="78">
        <f t="shared" si="2"/>
        <v>-1227.0710886396992</v>
      </c>
    </row>
    <row r="161" spans="1:2" x14ac:dyDescent="0.3">
      <c r="A161">
        <v>133044.69871978665</v>
      </c>
      <c r="B161" s="78">
        <f t="shared" si="2"/>
        <v>-907.68682194460416</v>
      </c>
    </row>
    <row r="162" spans="1:2" x14ac:dyDescent="0.3">
      <c r="A162">
        <v>134120.26257772144</v>
      </c>
      <c r="B162" s="78">
        <f t="shared" si="2"/>
        <v>1075.5638579347869</v>
      </c>
    </row>
    <row r="163" spans="1:2" x14ac:dyDescent="0.3">
      <c r="A163">
        <v>134098.16473483189</v>
      </c>
      <c r="B163" s="78">
        <f t="shared" si="2"/>
        <v>-22.097842889546882</v>
      </c>
    </row>
    <row r="164" spans="1:2" x14ac:dyDescent="0.3">
      <c r="A164">
        <v>136183.25962951418</v>
      </c>
      <c r="B164" s="78">
        <f t="shared" si="2"/>
        <v>2085.09489468229</v>
      </c>
    </row>
    <row r="165" spans="1:2" x14ac:dyDescent="0.3">
      <c r="A165">
        <v>137734.71404307912</v>
      </c>
      <c r="B165" s="78">
        <f t="shared" si="2"/>
        <v>1551.4544135649339</v>
      </c>
    </row>
    <row r="166" spans="1:2" x14ac:dyDescent="0.3">
      <c r="A166">
        <v>136937.05390905641</v>
      </c>
      <c r="B166" s="78">
        <f t="shared" si="2"/>
        <v>-797.66013402270619</v>
      </c>
    </row>
    <row r="167" spans="1:2" x14ac:dyDescent="0.3">
      <c r="A167">
        <v>138685.38065829163</v>
      </c>
      <c r="B167" s="78">
        <f t="shared" si="2"/>
        <v>1748.326749235217</v>
      </c>
    </row>
    <row r="168" spans="1:2" x14ac:dyDescent="0.3">
      <c r="A168">
        <v>138042.20417530043</v>
      </c>
      <c r="B168" s="78">
        <f t="shared" si="2"/>
        <v>-643.17648299119901</v>
      </c>
    </row>
    <row r="169" spans="1:2" x14ac:dyDescent="0.3">
      <c r="A169">
        <v>138461.99320126779</v>
      </c>
      <c r="B169" s="78">
        <f t="shared" si="2"/>
        <v>419.78902596735861</v>
      </c>
    </row>
    <row r="170" spans="1:2" x14ac:dyDescent="0.3">
      <c r="A170">
        <v>139379.35524627232</v>
      </c>
      <c r="B170" s="78">
        <f t="shared" si="2"/>
        <v>917.36204500452732</v>
      </c>
    </row>
    <row r="171" spans="1:2" x14ac:dyDescent="0.3">
      <c r="A171">
        <v>138217.57903066723</v>
      </c>
      <c r="B171" s="78">
        <f t="shared" si="2"/>
        <v>-1161.7762156050885</v>
      </c>
    </row>
    <row r="172" spans="1:2" x14ac:dyDescent="0.3">
      <c r="A172">
        <v>139192.14666583989</v>
      </c>
      <c r="B172" s="78">
        <f t="shared" si="2"/>
        <v>974.5676351726579</v>
      </c>
    </row>
    <row r="173" spans="1:2" x14ac:dyDescent="0.3">
      <c r="A173">
        <v>141026.76125554359</v>
      </c>
      <c r="B173" s="78">
        <f t="shared" si="2"/>
        <v>1834.6145897037059</v>
      </c>
    </row>
    <row r="174" spans="1:2" x14ac:dyDescent="0.3">
      <c r="A174">
        <v>141790.3625739495</v>
      </c>
      <c r="B174" s="78">
        <f t="shared" si="2"/>
        <v>763.60131840591202</v>
      </c>
    </row>
    <row r="175" spans="1:2" x14ac:dyDescent="0.3">
      <c r="A175">
        <v>144856.78804188012</v>
      </c>
      <c r="B175" s="78">
        <f t="shared" si="2"/>
        <v>3066.4254679306177</v>
      </c>
    </row>
    <row r="176" spans="1:2" x14ac:dyDescent="0.3">
      <c r="A176">
        <v>143247.64922733206</v>
      </c>
      <c r="B176" s="78">
        <f t="shared" si="2"/>
        <v>-1609.1388145480596</v>
      </c>
    </row>
    <row r="177" spans="1:2" x14ac:dyDescent="0.3">
      <c r="A177">
        <v>147948.89371379226</v>
      </c>
      <c r="B177" s="78">
        <f t="shared" si="2"/>
        <v>4701.2444864602003</v>
      </c>
    </row>
    <row r="178" spans="1:2" x14ac:dyDescent="0.3">
      <c r="A178">
        <v>146892.22458440362</v>
      </c>
      <c r="B178" s="78">
        <f t="shared" si="2"/>
        <v>-1056.6691293886397</v>
      </c>
    </row>
    <row r="179" spans="1:2" x14ac:dyDescent="0.3">
      <c r="A179">
        <v>146596.76897832978</v>
      </c>
      <c r="B179" s="78">
        <f t="shared" si="2"/>
        <v>-295.45560607383959</v>
      </c>
    </row>
    <row r="180" spans="1:2" x14ac:dyDescent="0.3">
      <c r="A180">
        <v>147546.00829807401</v>
      </c>
      <c r="B180" s="78">
        <f t="shared" si="2"/>
        <v>949.23931974422885</v>
      </c>
    </row>
    <row r="181" spans="1:2" x14ac:dyDescent="0.3">
      <c r="A181">
        <v>147322.85010499391</v>
      </c>
      <c r="B181" s="78">
        <f t="shared" si="2"/>
        <v>-223.15819308010396</v>
      </c>
    </row>
    <row r="182" spans="1:2" x14ac:dyDescent="0.3">
      <c r="A182">
        <v>147198.447273395</v>
      </c>
      <c r="B182" s="78">
        <f t="shared" si="2"/>
        <v>-124.4028315989126</v>
      </c>
    </row>
    <row r="183" spans="1:2" x14ac:dyDescent="0.3">
      <c r="A183">
        <v>148415.38560549443</v>
      </c>
      <c r="B183" s="78">
        <f t="shared" si="2"/>
        <v>1216.9383320994384</v>
      </c>
    </row>
    <row r="184" spans="1:2" x14ac:dyDescent="0.3">
      <c r="A184">
        <v>147202.88993019762</v>
      </c>
      <c r="B184" s="78">
        <f t="shared" si="2"/>
        <v>-1212.4956752968137</v>
      </c>
    </row>
    <row r="185" spans="1:2" x14ac:dyDescent="0.3">
      <c r="A185">
        <v>146579.11961557809</v>
      </c>
      <c r="B185" s="78">
        <f t="shared" si="2"/>
        <v>-623.7703146195272</v>
      </c>
    </row>
    <row r="186" spans="1:2" x14ac:dyDescent="0.3">
      <c r="A186">
        <v>147735.17862794542</v>
      </c>
      <c r="B186" s="78">
        <f t="shared" si="2"/>
        <v>1156.0590123673319</v>
      </c>
    </row>
    <row r="187" spans="1:2" x14ac:dyDescent="0.3">
      <c r="A187">
        <v>149021.50458302858</v>
      </c>
      <c r="B187" s="78">
        <f t="shared" si="2"/>
        <v>1286.3259550831572</v>
      </c>
    </row>
    <row r="188" spans="1:2" x14ac:dyDescent="0.3">
      <c r="A188">
        <v>154487.88848379749</v>
      </c>
      <c r="B188" s="78">
        <f t="shared" si="2"/>
        <v>5466.3839007689094</v>
      </c>
    </row>
    <row r="189" spans="1:2" x14ac:dyDescent="0.3">
      <c r="A189">
        <v>153401.90152393584</v>
      </c>
      <c r="B189" s="78">
        <f t="shared" si="2"/>
        <v>-1085.9869598616497</v>
      </c>
    </row>
    <row r="190" spans="1:2" x14ac:dyDescent="0.3">
      <c r="A190">
        <v>157786.87082322853</v>
      </c>
      <c r="B190" s="78">
        <f t="shared" si="2"/>
        <v>4384.9692992926866</v>
      </c>
    </row>
    <row r="191" spans="1:2" x14ac:dyDescent="0.3">
      <c r="A191">
        <v>163012.85111159255</v>
      </c>
      <c r="B191" s="78">
        <f t="shared" si="2"/>
        <v>5225.9802883640223</v>
      </c>
    </row>
  </sheetData>
  <mergeCells count="2">
    <mergeCell ref="F1:G1"/>
    <mergeCell ref="D4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2"/>
  <sheetViews>
    <sheetView workbookViewId="0">
      <selection activeCell="F5" sqref="F5"/>
    </sheetView>
  </sheetViews>
  <sheetFormatPr defaultRowHeight="14.4" x14ac:dyDescent="0.3"/>
  <cols>
    <col min="7" max="7" width="9.33203125" bestFit="1" customWidth="1"/>
  </cols>
  <sheetData>
    <row r="1" spans="1:7" x14ac:dyDescent="0.3">
      <c r="A1" s="97" t="s">
        <v>80</v>
      </c>
      <c r="B1" s="97"/>
      <c r="C1">
        <v>3646.3217617954651</v>
      </c>
    </row>
    <row r="2" spans="1:7" x14ac:dyDescent="0.3">
      <c r="A2" s="36" t="s">
        <v>14</v>
      </c>
      <c r="C2">
        <v>1587.1419300873313</v>
      </c>
      <c r="E2" t="s">
        <v>81</v>
      </c>
      <c r="F2" s="84">
        <v>0.95</v>
      </c>
      <c r="G2" s="36" t="s">
        <v>82</v>
      </c>
    </row>
    <row r="3" spans="1:7" x14ac:dyDescent="0.3">
      <c r="A3">
        <v>17068.616877447799</v>
      </c>
      <c r="C3">
        <v>1354.5435437814303</v>
      </c>
      <c r="E3">
        <f>COUNT(C1:C189)</f>
        <v>189</v>
      </c>
      <c r="F3">
        <f>ROUNDUP(E3*F2,0)</f>
        <v>180</v>
      </c>
      <c r="G3" s="86">
        <f ca="1">INDIRECT("C"&amp;F3)</f>
        <v>-588.33709477375305</v>
      </c>
    </row>
    <row r="4" spans="1:7" x14ac:dyDescent="0.3">
      <c r="A4">
        <v>16979.682200330837</v>
      </c>
      <c r="B4">
        <f>A4-A3</f>
        <v>-88.934677116962121</v>
      </c>
      <c r="C4">
        <v>1162.9919315295083</v>
      </c>
    </row>
    <row r="5" spans="1:7" x14ac:dyDescent="0.3">
      <c r="A5">
        <v>16952.317684294849</v>
      </c>
      <c r="B5">
        <f t="shared" ref="B5:B68" si="0">A5-A4</f>
        <v>-27.364516035988345</v>
      </c>
      <c r="C5">
        <v>1046.6927383765578</v>
      </c>
    </row>
    <row r="6" spans="1:7" x14ac:dyDescent="0.3">
      <c r="A6">
        <v>17130.187038528773</v>
      </c>
      <c r="B6">
        <f t="shared" si="0"/>
        <v>177.86935423392424</v>
      </c>
      <c r="C6">
        <v>930.39354522360736</v>
      </c>
    </row>
    <row r="7" spans="1:7" x14ac:dyDescent="0.3">
      <c r="A7">
        <v>17663.795101230549</v>
      </c>
      <c r="B7">
        <f t="shared" si="0"/>
        <v>533.60806270177636</v>
      </c>
      <c r="C7">
        <v>903.02902918761902</v>
      </c>
    </row>
    <row r="8" spans="1:7" x14ac:dyDescent="0.3">
      <c r="A8">
        <v>18019.533809698398</v>
      </c>
      <c r="B8">
        <f t="shared" si="0"/>
        <v>355.73870846784848</v>
      </c>
      <c r="C8">
        <v>820.93548107965398</v>
      </c>
    </row>
    <row r="9" spans="1:7" x14ac:dyDescent="0.3">
      <c r="A9">
        <v>18053.739454743383</v>
      </c>
      <c r="B9">
        <f t="shared" si="0"/>
        <v>34.205645044985431</v>
      </c>
      <c r="C9">
        <v>807.25322306165981</v>
      </c>
    </row>
    <row r="10" spans="1:7" x14ac:dyDescent="0.3">
      <c r="A10">
        <v>17773.253165374503</v>
      </c>
      <c r="B10">
        <f t="shared" si="0"/>
        <v>-280.48628936888053</v>
      </c>
      <c r="C10">
        <v>738.84193297168895</v>
      </c>
    </row>
    <row r="11" spans="1:7" x14ac:dyDescent="0.3">
      <c r="A11">
        <v>17396.991069879663</v>
      </c>
      <c r="B11">
        <f t="shared" si="0"/>
        <v>-376.26209549483974</v>
      </c>
      <c r="C11">
        <v>725.15967495369478</v>
      </c>
    </row>
    <row r="12" spans="1:7" x14ac:dyDescent="0.3">
      <c r="A12">
        <v>17602.224940149576</v>
      </c>
      <c r="B12">
        <f t="shared" si="0"/>
        <v>205.23387026991259</v>
      </c>
      <c r="C12">
        <v>684.11290089971226</v>
      </c>
    </row>
    <row r="13" spans="1:7" x14ac:dyDescent="0.3">
      <c r="A13">
        <v>17855.346713482468</v>
      </c>
      <c r="B13">
        <f t="shared" si="0"/>
        <v>253.12177333289219</v>
      </c>
      <c r="C13">
        <v>677.27177189071517</v>
      </c>
    </row>
    <row r="14" spans="1:7" x14ac:dyDescent="0.3">
      <c r="A14">
        <v>17827.982197446479</v>
      </c>
      <c r="B14">
        <f t="shared" si="0"/>
        <v>-27.364516035988345</v>
      </c>
      <c r="C14">
        <v>643.06612684572974</v>
      </c>
    </row>
    <row r="15" spans="1:7" x14ac:dyDescent="0.3">
      <c r="A15">
        <v>17773.253165374503</v>
      </c>
      <c r="B15">
        <f t="shared" si="0"/>
        <v>-54.72903207197669</v>
      </c>
      <c r="C15">
        <v>622.54273981873848</v>
      </c>
    </row>
    <row r="16" spans="1:7" x14ac:dyDescent="0.3">
      <c r="A16">
        <v>17882.711229518456</v>
      </c>
      <c r="B16">
        <f t="shared" si="0"/>
        <v>109.45806414395338</v>
      </c>
      <c r="C16">
        <v>588.33709477375305</v>
      </c>
    </row>
    <row r="17" spans="1:3" x14ac:dyDescent="0.3">
      <c r="A17">
        <v>17992.169293662409</v>
      </c>
      <c r="B17">
        <f t="shared" si="0"/>
        <v>109.45806414395338</v>
      </c>
      <c r="C17">
        <v>533.60806270177636</v>
      </c>
    </row>
    <row r="18" spans="1:3" x14ac:dyDescent="0.3">
      <c r="A18">
        <v>17718.524133302526</v>
      </c>
      <c r="B18">
        <f t="shared" si="0"/>
        <v>-273.64516035988345</v>
      </c>
      <c r="C18">
        <v>506.24354666578802</v>
      </c>
    </row>
    <row r="19" spans="1:3" x14ac:dyDescent="0.3">
      <c r="A19">
        <v>18457.366066274215</v>
      </c>
      <c r="B19">
        <f t="shared" si="0"/>
        <v>738.84193297168895</v>
      </c>
      <c r="C19">
        <v>499.40241765679093</v>
      </c>
    </row>
    <row r="20" spans="1:3" x14ac:dyDescent="0.3">
      <c r="A20">
        <v>18895.198322850032</v>
      </c>
      <c r="B20">
        <f t="shared" si="0"/>
        <v>437.83225657581715</v>
      </c>
      <c r="C20">
        <v>465.1967726118055</v>
      </c>
    </row>
    <row r="21" spans="1:3" x14ac:dyDescent="0.3">
      <c r="A21">
        <v>19305.666063389857</v>
      </c>
      <c r="B21">
        <f t="shared" si="0"/>
        <v>410.46774053982517</v>
      </c>
      <c r="C21">
        <v>465.1967726118055</v>
      </c>
    </row>
    <row r="22" spans="1:3" x14ac:dyDescent="0.3">
      <c r="A22">
        <v>19408.282998524814</v>
      </c>
      <c r="B22">
        <f t="shared" si="0"/>
        <v>102.61693513495629</v>
      </c>
      <c r="C22">
        <v>458.35564360280841</v>
      </c>
    </row>
    <row r="23" spans="1:3" x14ac:dyDescent="0.3">
      <c r="A23">
        <v>18744.693484652093</v>
      </c>
      <c r="B23">
        <f t="shared" si="0"/>
        <v>-663.589513872721</v>
      </c>
      <c r="C23">
        <v>451.51451459381133</v>
      </c>
    </row>
    <row r="24" spans="1:3" x14ac:dyDescent="0.3">
      <c r="A24">
        <v>18867.83380681404</v>
      </c>
      <c r="B24">
        <f t="shared" si="0"/>
        <v>123.14032216194755</v>
      </c>
      <c r="C24">
        <v>451.51451459381133</v>
      </c>
    </row>
    <row r="25" spans="1:3" x14ac:dyDescent="0.3">
      <c r="A25">
        <v>18936.245096904011</v>
      </c>
      <c r="B25">
        <f t="shared" si="0"/>
        <v>68.411290089970862</v>
      </c>
      <c r="C25">
        <v>444.67338558481424</v>
      </c>
    </row>
    <row r="26" spans="1:3" x14ac:dyDescent="0.3">
      <c r="A26">
        <v>18744.693484652093</v>
      </c>
      <c r="B26">
        <f t="shared" si="0"/>
        <v>-191.55161225191841</v>
      </c>
      <c r="C26">
        <v>437.83225657581715</v>
      </c>
    </row>
    <row r="27" spans="1:3" x14ac:dyDescent="0.3">
      <c r="A27">
        <v>18977.291870957994</v>
      </c>
      <c r="B27">
        <f t="shared" si="0"/>
        <v>232.59838630590093</v>
      </c>
      <c r="C27">
        <v>424.14999855782298</v>
      </c>
    </row>
    <row r="28" spans="1:3" x14ac:dyDescent="0.3">
      <c r="A28">
        <v>18573.665259427165</v>
      </c>
      <c r="B28">
        <f t="shared" si="0"/>
        <v>-403.62661153082809</v>
      </c>
      <c r="C28">
        <v>410.46774053982881</v>
      </c>
    </row>
    <row r="29" spans="1:3" x14ac:dyDescent="0.3">
      <c r="A29">
        <v>18908.880580868023</v>
      </c>
      <c r="B29">
        <f t="shared" si="0"/>
        <v>335.21532144085722</v>
      </c>
      <c r="C29">
        <v>410.46774053982517</v>
      </c>
    </row>
    <row r="30" spans="1:3" x14ac:dyDescent="0.3">
      <c r="A30">
        <v>18471.048324292209</v>
      </c>
      <c r="B30">
        <f t="shared" si="0"/>
        <v>-437.83225657581352</v>
      </c>
      <c r="C30">
        <v>403.62661153083172</v>
      </c>
    </row>
    <row r="31" spans="1:3" x14ac:dyDescent="0.3">
      <c r="A31">
        <v>18559.983001409171</v>
      </c>
      <c r="B31">
        <f t="shared" si="0"/>
        <v>88.934677116962121</v>
      </c>
      <c r="C31">
        <v>403.62661153083172</v>
      </c>
    </row>
    <row r="32" spans="1:3" x14ac:dyDescent="0.3">
      <c r="A32">
        <v>18402.637034202238</v>
      </c>
      <c r="B32">
        <f t="shared" si="0"/>
        <v>-157.34596720693298</v>
      </c>
      <c r="C32">
        <v>369.42096648584629</v>
      </c>
    </row>
    <row r="33" spans="1:3" x14ac:dyDescent="0.3">
      <c r="A33">
        <v>18265.814454022297</v>
      </c>
      <c r="B33">
        <f t="shared" si="0"/>
        <v>-136.82258017994172</v>
      </c>
      <c r="C33">
        <v>362.57983747684557</v>
      </c>
    </row>
    <row r="34" spans="1:3" x14ac:dyDescent="0.3">
      <c r="A34">
        <v>17951.122519608431</v>
      </c>
      <c r="B34">
        <f t="shared" si="0"/>
        <v>-314.69193441386597</v>
      </c>
      <c r="C34">
        <v>355.73870846784848</v>
      </c>
    </row>
    <row r="35" spans="1:3" x14ac:dyDescent="0.3">
      <c r="A35">
        <v>18005.851551680407</v>
      </c>
      <c r="B35">
        <f t="shared" si="0"/>
        <v>54.72903207197669</v>
      </c>
      <c r="C35">
        <v>342.05645044985431</v>
      </c>
    </row>
    <row r="36" spans="1:3" x14ac:dyDescent="0.3">
      <c r="A36">
        <v>19168.843483209916</v>
      </c>
      <c r="B36">
        <f t="shared" si="0"/>
        <v>1162.9919315295083</v>
      </c>
      <c r="C36">
        <v>342.05645044985431</v>
      </c>
    </row>
    <row r="37" spans="1:3" x14ac:dyDescent="0.3">
      <c r="A37">
        <v>19497.217675641776</v>
      </c>
      <c r="B37">
        <f t="shared" si="0"/>
        <v>328.37419243186014</v>
      </c>
      <c r="C37">
        <v>335.21532144085722</v>
      </c>
    </row>
    <row r="38" spans="1:3" x14ac:dyDescent="0.3">
      <c r="A38">
        <v>19497.217675641776</v>
      </c>
      <c r="B38">
        <f t="shared" si="0"/>
        <v>0</v>
      </c>
      <c r="C38">
        <v>335.21532144085722</v>
      </c>
    </row>
    <row r="39" spans="1:3" x14ac:dyDescent="0.3">
      <c r="A39">
        <v>19086.749935101951</v>
      </c>
      <c r="B39">
        <f t="shared" si="0"/>
        <v>-410.46774053982517</v>
      </c>
      <c r="C39">
        <v>328.37419243186014</v>
      </c>
    </row>
    <row r="40" spans="1:3" x14ac:dyDescent="0.3">
      <c r="A40">
        <v>19141.478967173927</v>
      </c>
      <c r="B40">
        <f t="shared" si="0"/>
        <v>54.72903207197669</v>
      </c>
      <c r="C40">
        <v>328.37419243186014</v>
      </c>
    </row>
    <row r="41" spans="1:3" x14ac:dyDescent="0.3">
      <c r="A41">
        <v>18724.170097625105</v>
      </c>
      <c r="B41">
        <f t="shared" si="0"/>
        <v>-417.30886954882226</v>
      </c>
      <c r="C41">
        <v>321.53306342286305</v>
      </c>
    </row>
    <row r="42" spans="1:3" x14ac:dyDescent="0.3">
      <c r="A42">
        <v>18525.777356364189</v>
      </c>
      <c r="B42">
        <f t="shared" si="0"/>
        <v>-198.3927412609155</v>
      </c>
      <c r="C42">
        <v>287.32741837787762</v>
      </c>
    </row>
    <row r="43" spans="1:3" x14ac:dyDescent="0.3">
      <c r="A43">
        <v>18197.403163932329</v>
      </c>
      <c r="B43">
        <f t="shared" si="0"/>
        <v>-328.37419243186014</v>
      </c>
      <c r="C43">
        <v>273.64516035988345</v>
      </c>
    </row>
    <row r="44" spans="1:3" x14ac:dyDescent="0.3">
      <c r="A44">
        <v>18252.132196004306</v>
      </c>
      <c r="B44">
        <f t="shared" si="0"/>
        <v>54.72903207197669</v>
      </c>
      <c r="C44">
        <v>273.64516035988345</v>
      </c>
    </row>
    <row r="45" spans="1:3" x14ac:dyDescent="0.3">
      <c r="A45">
        <v>18587.347517445163</v>
      </c>
      <c r="B45">
        <f t="shared" si="0"/>
        <v>335.21532144085722</v>
      </c>
      <c r="C45">
        <v>273.64516035988345</v>
      </c>
    </row>
    <row r="46" spans="1:3" x14ac:dyDescent="0.3">
      <c r="A46">
        <v>18744.693484652096</v>
      </c>
      <c r="B46">
        <f t="shared" si="0"/>
        <v>157.34596720693298</v>
      </c>
      <c r="C46">
        <v>273.64516035988345</v>
      </c>
    </row>
    <row r="47" spans="1:3" x14ac:dyDescent="0.3">
      <c r="A47">
        <v>18594.18864645416</v>
      </c>
      <c r="B47">
        <f t="shared" si="0"/>
        <v>-150.5048381979359</v>
      </c>
      <c r="C47">
        <v>259.96290234188928</v>
      </c>
    </row>
    <row r="48" spans="1:3" x14ac:dyDescent="0.3">
      <c r="A48">
        <v>18662.599936544131</v>
      </c>
      <c r="B48">
        <f t="shared" si="0"/>
        <v>68.411290089970862</v>
      </c>
      <c r="C48">
        <v>253.12177333289219</v>
      </c>
    </row>
    <row r="49" spans="1:3" x14ac:dyDescent="0.3">
      <c r="A49">
        <v>18601.029775463157</v>
      </c>
      <c r="B49">
        <f t="shared" si="0"/>
        <v>-61.570161080973776</v>
      </c>
      <c r="C49">
        <v>246.2806443238951</v>
      </c>
    </row>
    <row r="50" spans="1:3" x14ac:dyDescent="0.3">
      <c r="A50">
        <v>18607.870904472155</v>
      </c>
      <c r="B50">
        <f t="shared" si="0"/>
        <v>6.8411290089970862</v>
      </c>
      <c r="C50">
        <v>239.43951531489802</v>
      </c>
    </row>
    <row r="51" spans="1:3" x14ac:dyDescent="0.3">
      <c r="A51">
        <v>18696.805581589117</v>
      </c>
      <c r="B51">
        <f t="shared" si="0"/>
        <v>88.934677116962121</v>
      </c>
      <c r="C51">
        <v>232.59838630590093</v>
      </c>
    </row>
    <row r="52" spans="1:3" x14ac:dyDescent="0.3">
      <c r="A52">
        <v>18566.824130418172</v>
      </c>
      <c r="B52">
        <f t="shared" si="0"/>
        <v>-129.98145117094464</v>
      </c>
      <c r="C52">
        <v>225.75725729690384</v>
      </c>
    </row>
    <row r="53" spans="1:3" x14ac:dyDescent="0.3">
      <c r="A53">
        <v>18347.908002130265</v>
      </c>
      <c r="B53">
        <f t="shared" si="0"/>
        <v>-218.91612828790676</v>
      </c>
      <c r="C53">
        <v>212.07499927890967</v>
      </c>
    </row>
    <row r="54" spans="1:3" x14ac:dyDescent="0.3">
      <c r="A54">
        <v>18813.104774742071</v>
      </c>
      <c r="B54">
        <f t="shared" si="0"/>
        <v>465.1967726118055</v>
      </c>
      <c r="C54">
        <v>212.07499927890967</v>
      </c>
    </row>
    <row r="55" spans="1:3" x14ac:dyDescent="0.3">
      <c r="A55">
        <v>18525.777356364193</v>
      </c>
      <c r="B55">
        <f t="shared" si="0"/>
        <v>-287.32741837787762</v>
      </c>
      <c r="C55">
        <v>205.23387026991259</v>
      </c>
    </row>
    <row r="56" spans="1:3" x14ac:dyDescent="0.3">
      <c r="A56">
        <v>18430.001550238234</v>
      </c>
      <c r="B56">
        <f t="shared" si="0"/>
        <v>-95.775806125959207</v>
      </c>
      <c r="C56">
        <v>198.3927412609155</v>
      </c>
    </row>
    <row r="57" spans="1:3" x14ac:dyDescent="0.3">
      <c r="A57">
        <v>17937.44026159044</v>
      </c>
      <c r="B57">
        <f t="shared" si="0"/>
        <v>-492.56128864779384</v>
      </c>
      <c r="C57">
        <v>198.3927412609155</v>
      </c>
    </row>
    <row r="58" spans="1:3" x14ac:dyDescent="0.3">
      <c r="A58">
        <v>17663.795101230557</v>
      </c>
      <c r="B58">
        <f t="shared" si="0"/>
        <v>-273.64516035988345</v>
      </c>
      <c r="C58">
        <v>198.3927412609155</v>
      </c>
    </row>
    <row r="59" spans="1:3" x14ac:dyDescent="0.3">
      <c r="A59">
        <v>17622.748327176574</v>
      </c>
      <c r="B59">
        <f t="shared" si="0"/>
        <v>-41.046774053982517</v>
      </c>
      <c r="C59">
        <v>191.55161225191841</v>
      </c>
    </row>
    <row r="60" spans="1:3" x14ac:dyDescent="0.3">
      <c r="A60">
        <v>17513.290263032621</v>
      </c>
      <c r="B60">
        <f t="shared" si="0"/>
        <v>-109.45806414395338</v>
      </c>
      <c r="C60">
        <v>191.55161225191841</v>
      </c>
    </row>
    <row r="61" spans="1:3" x14ac:dyDescent="0.3">
      <c r="A61">
        <v>17253.327360690731</v>
      </c>
      <c r="B61">
        <f t="shared" si="0"/>
        <v>-259.96290234188928</v>
      </c>
      <c r="C61">
        <v>177.86935423392424</v>
      </c>
    </row>
    <row r="62" spans="1:3" x14ac:dyDescent="0.3">
      <c r="A62">
        <v>17444.87897294265</v>
      </c>
      <c r="B62">
        <f t="shared" si="0"/>
        <v>191.55161225191841</v>
      </c>
      <c r="C62">
        <v>177.86935423392424</v>
      </c>
    </row>
    <row r="63" spans="1:3" x14ac:dyDescent="0.3">
      <c r="A63">
        <v>17267.009618708726</v>
      </c>
      <c r="B63">
        <f t="shared" si="0"/>
        <v>-177.86935423392424</v>
      </c>
      <c r="C63">
        <v>177.86935423392424</v>
      </c>
    </row>
    <row r="64" spans="1:3" x14ac:dyDescent="0.3">
      <c r="A64">
        <v>17068.61687744781</v>
      </c>
      <c r="B64">
        <f t="shared" si="0"/>
        <v>-198.3927412609155</v>
      </c>
      <c r="C64">
        <v>177.86935423392424</v>
      </c>
    </row>
    <row r="65" spans="1:3" x14ac:dyDescent="0.3">
      <c r="A65">
        <v>17041.252361411822</v>
      </c>
      <c r="B65">
        <f t="shared" si="0"/>
        <v>-27.364516035988345</v>
      </c>
      <c r="C65">
        <v>157.34596720693298</v>
      </c>
    </row>
    <row r="66" spans="1:3" x14ac:dyDescent="0.3">
      <c r="A66">
        <v>16993.364458348842</v>
      </c>
      <c r="B66">
        <f t="shared" si="0"/>
        <v>-47.887903062979603</v>
      </c>
      <c r="C66">
        <v>150.5048381979359</v>
      </c>
    </row>
    <row r="67" spans="1:3" x14ac:dyDescent="0.3">
      <c r="A67">
        <v>16952.31768429486</v>
      </c>
      <c r="B67">
        <f t="shared" si="0"/>
        <v>-41.046774053982517</v>
      </c>
      <c r="C67">
        <v>123.14032216194755</v>
      </c>
    </row>
    <row r="68" spans="1:3" x14ac:dyDescent="0.3">
      <c r="A68">
        <v>17759.570907356519</v>
      </c>
      <c r="B68">
        <f t="shared" si="0"/>
        <v>807.25322306165981</v>
      </c>
      <c r="C68">
        <v>123.14032216194755</v>
      </c>
    </row>
    <row r="69" spans="1:3" x14ac:dyDescent="0.3">
      <c r="A69">
        <v>17636.430585194572</v>
      </c>
      <c r="B69">
        <f t="shared" ref="B69:B132" si="1">A69-A68</f>
        <v>-123.14032216194755</v>
      </c>
      <c r="C69">
        <v>109.45806414395338</v>
      </c>
    </row>
    <row r="70" spans="1:3" x14ac:dyDescent="0.3">
      <c r="A70">
        <v>17239.645102672737</v>
      </c>
      <c r="B70">
        <f t="shared" si="1"/>
        <v>-396.78548252183464</v>
      </c>
      <c r="C70">
        <v>109.45806414395338</v>
      </c>
    </row>
    <row r="71" spans="1:3" x14ac:dyDescent="0.3">
      <c r="A71">
        <v>17095.981393483798</v>
      </c>
      <c r="B71">
        <f t="shared" si="1"/>
        <v>-143.66370918893881</v>
      </c>
      <c r="C71">
        <v>102.61693513495629</v>
      </c>
    </row>
    <row r="72" spans="1:3" x14ac:dyDescent="0.3">
      <c r="A72">
        <v>17116.50478051079</v>
      </c>
      <c r="B72">
        <f t="shared" si="1"/>
        <v>20.523387026991259</v>
      </c>
      <c r="C72">
        <v>95.775806125959207</v>
      </c>
    </row>
    <row r="73" spans="1:3" x14ac:dyDescent="0.3">
      <c r="A73">
        <v>17568.019295104601</v>
      </c>
      <c r="B73">
        <f t="shared" si="1"/>
        <v>451.51451459381133</v>
      </c>
      <c r="C73">
        <v>88.934677116962121</v>
      </c>
    </row>
    <row r="74" spans="1:3" x14ac:dyDescent="0.3">
      <c r="A74">
        <v>17636.430585194572</v>
      </c>
      <c r="B74">
        <f t="shared" si="1"/>
        <v>68.411290089970862</v>
      </c>
      <c r="C74">
        <v>88.934677116962121</v>
      </c>
    </row>
    <row r="75" spans="1:3" x14ac:dyDescent="0.3">
      <c r="A75">
        <v>17355.944295825691</v>
      </c>
      <c r="B75">
        <f t="shared" si="1"/>
        <v>-280.48628936888053</v>
      </c>
      <c r="C75">
        <v>88.934677116962121</v>
      </c>
    </row>
    <row r="76" spans="1:3" x14ac:dyDescent="0.3">
      <c r="A76">
        <v>18710.487839607122</v>
      </c>
      <c r="B76">
        <f t="shared" si="1"/>
        <v>1354.5435437814303</v>
      </c>
      <c r="C76">
        <v>75.252419098967948</v>
      </c>
    </row>
    <row r="77" spans="1:3" x14ac:dyDescent="0.3">
      <c r="A77">
        <v>18286.337841049299</v>
      </c>
      <c r="B77">
        <f t="shared" si="1"/>
        <v>-424.14999855782298</v>
      </c>
      <c r="C77">
        <v>75.252419098967948</v>
      </c>
    </row>
    <row r="78" spans="1:3" x14ac:dyDescent="0.3">
      <c r="A78">
        <v>18190.56203492334</v>
      </c>
      <c r="B78">
        <f t="shared" si="1"/>
        <v>-95.775806125959207</v>
      </c>
      <c r="C78">
        <v>68.411290089970862</v>
      </c>
    </row>
    <row r="79" spans="1:3" x14ac:dyDescent="0.3">
      <c r="A79">
        <v>18170.038647896348</v>
      </c>
      <c r="B79">
        <f t="shared" si="1"/>
        <v>-20.523387026991259</v>
      </c>
      <c r="C79">
        <v>68.411290089970862</v>
      </c>
    </row>
    <row r="80" spans="1:3" x14ac:dyDescent="0.3">
      <c r="A80">
        <v>17923.758003572453</v>
      </c>
      <c r="B80">
        <f t="shared" si="1"/>
        <v>-246.2806443238951</v>
      </c>
      <c r="C80">
        <v>68.411290089970862</v>
      </c>
    </row>
    <row r="81" spans="1:3" x14ac:dyDescent="0.3">
      <c r="A81">
        <v>18019.533809698412</v>
      </c>
      <c r="B81">
        <f t="shared" si="1"/>
        <v>95.775806125959207</v>
      </c>
      <c r="C81">
        <v>54.72903207197669</v>
      </c>
    </row>
    <row r="82" spans="1:3" x14ac:dyDescent="0.3">
      <c r="A82">
        <v>18306.86122807629</v>
      </c>
      <c r="B82">
        <f t="shared" si="1"/>
        <v>287.32741837787762</v>
      </c>
      <c r="C82">
        <v>54.72903207197669</v>
      </c>
    </row>
    <row r="83" spans="1:3" x14ac:dyDescent="0.3">
      <c r="A83">
        <v>19209.890257263909</v>
      </c>
      <c r="B83">
        <f t="shared" si="1"/>
        <v>903.02902918761902</v>
      </c>
      <c r="C83">
        <v>54.72903207197669</v>
      </c>
    </row>
    <row r="84" spans="1:3" x14ac:dyDescent="0.3">
      <c r="A84">
        <v>20797.03218735124</v>
      </c>
      <c r="B84">
        <f t="shared" si="1"/>
        <v>1587.1419300873313</v>
      </c>
      <c r="C84">
        <v>47.887903062979603</v>
      </c>
    </row>
    <row r="85" spans="1:3" x14ac:dyDescent="0.3">
      <c r="A85">
        <v>20995.424928612156</v>
      </c>
      <c r="B85">
        <f t="shared" si="1"/>
        <v>198.3927412609155</v>
      </c>
      <c r="C85">
        <v>47.887903062979603</v>
      </c>
    </row>
    <row r="86" spans="1:3" x14ac:dyDescent="0.3">
      <c r="A86">
        <v>21193.817669873071</v>
      </c>
      <c r="B86">
        <f t="shared" si="1"/>
        <v>198.3927412609155</v>
      </c>
      <c r="C86">
        <v>41.046774053982517</v>
      </c>
    </row>
    <row r="87" spans="1:3" x14ac:dyDescent="0.3">
      <c r="A87">
        <v>20906.490251495194</v>
      </c>
      <c r="B87">
        <f t="shared" si="1"/>
        <v>-287.32741837787762</v>
      </c>
      <c r="C87">
        <v>34.205645044985431</v>
      </c>
    </row>
    <row r="88" spans="1:3" x14ac:dyDescent="0.3">
      <c r="A88">
        <v>21631.649926448888</v>
      </c>
      <c r="B88">
        <f t="shared" si="1"/>
        <v>725.15967495369478</v>
      </c>
      <c r="C88">
        <v>34.205645044985431</v>
      </c>
    </row>
    <row r="89" spans="1:3" x14ac:dyDescent="0.3">
      <c r="A89">
        <v>21481.145088250953</v>
      </c>
      <c r="B89">
        <f t="shared" si="1"/>
        <v>-150.5048381979359</v>
      </c>
      <c r="C89">
        <v>20.523387026991259</v>
      </c>
    </row>
    <row r="90" spans="1:3" x14ac:dyDescent="0.3">
      <c r="A90">
        <v>21754.790248610836</v>
      </c>
      <c r="B90">
        <f t="shared" si="1"/>
        <v>273.64516035988345</v>
      </c>
      <c r="C90">
        <v>20.523387026991259</v>
      </c>
    </row>
    <row r="91" spans="1:3" x14ac:dyDescent="0.3">
      <c r="A91">
        <v>21378.528153115996</v>
      </c>
      <c r="B91">
        <f t="shared" si="1"/>
        <v>-376.26209549483974</v>
      </c>
      <c r="C91">
        <v>20.523387026991259</v>
      </c>
    </row>
    <row r="92" spans="1:3" x14ac:dyDescent="0.3">
      <c r="A92">
        <v>21782.154764646828</v>
      </c>
      <c r="B92">
        <f t="shared" si="1"/>
        <v>403.62661153083172</v>
      </c>
      <c r="C92">
        <v>13.682258017994172</v>
      </c>
    </row>
    <row r="93" spans="1:3" x14ac:dyDescent="0.3">
      <c r="A93">
        <v>22151.575731132674</v>
      </c>
      <c r="B93">
        <f t="shared" si="1"/>
        <v>369.42096648584629</v>
      </c>
      <c r="C93">
        <v>6.8411290089970862</v>
      </c>
    </row>
    <row r="94" spans="1:3" x14ac:dyDescent="0.3">
      <c r="A94">
        <v>22042.117666988721</v>
      </c>
      <c r="B94">
        <f t="shared" si="1"/>
        <v>-109.45806414395338</v>
      </c>
      <c r="C94">
        <v>0</v>
      </c>
    </row>
    <row r="95" spans="1:3" x14ac:dyDescent="0.3">
      <c r="A95">
        <v>22001.070892934738</v>
      </c>
      <c r="B95">
        <f t="shared" si="1"/>
        <v>-41.046774053982517</v>
      </c>
      <c r="C95">
        <v>0</v>
      </c>
    </row>
    <row r="96" spans="1:3" x14ac:dyDescent="0.3">
      <c r="A96">
        <v>21412.733798160985</v>
      </c>
      <c r="B96">
        <f t="shared" si="1"/>
        <v>-588.33709477375305</v>
      </c>
      <c r="C96">
        <v>-6.8411290089970862</v>
      </c>
    </row>
    <row r="97" spans="1:3" x14ac:dyDescent="0.3">
      <c r="A97">
        <v>22090.0055700517</v>
      </c>
      <c r="B97">
        <f t="shared" si="1"/>
        <v>677.27177189071517</v>
      </c>
      <c r="C97">
        <v>-6.8411290089970862</v>
      </c>
    </row>
    <row r="98" spans="1:3" x14ac:dyDescent="0.3">
      <c r="A98">
        <v>22001.070892934738</v>
      </c>
      <c r="B98">
        <f t="shared" si="1"/>
        <v>-88.934677116962121</v>
      </c>
      <c r="C98">
        <v>-6.8411290089970862</v>
      </c>
    </row>
    <row r="99" spans="1:3" x14ac:dyDescent="0.3">
      <c r="A99">
        <v>22048.958795997718</v>
      </c>
      <c r="B99">
        <f t="shared" si="1"/>
        <v>47.887903062979603</v>
      </c>
      <c r="C99">
        <v>-13.682258017994172</v>
      </c>
    </row>
    <row r="100" spans="1:3" x14ac:dyDescent="0.3">
      <c r="A100">
        <v>22042.117666988721</v>
      </c>
      <c r="B100">
        <f t="shared" si="1"/>
        <v>-6.8411290089970862</v>
      </c>
      <c r="C100">
        <v>-20.523387026991259</v>
      </c>
    </row>
    <row r="101" spans="1:3" x14ac:dyDescent="0.3">
      <c r="A101">
        <v>21672.696700502878</v>
      </c>
      <c r="B101">
        <f t="shared" si="1"/>
        <v>-369.42096648584265</v>
      </c>
      <c r="C101">
        <v>-20.523387026991259</v>
      </c>
    </row>
    <row r="102" spans="1:3" x14ac:dyDescent="0.3">
      <c r="A102">
        <v>21453.780572214971</v>
      </c>
      <c r="B102">
        <f t="shared" si="1"/>
        <v>-218.91612828790676</v>
      </c>
      <c r="C102">
        <v>-20.523387026991259</v>
      </c>
    </row>
    <row r="103" spans="1:3" x14ac:dyDescent="0.3">
      <c r="A103">
        <v>21529.032991313939</v>
      </c>
      <c r="B103">
        <f t="shared" si="1"/>
        <v>75.252419098967948</v>
      </c>
      <c r="C103">
        <v>-27.364516035988345</v>
      </c>
    </row>
    <row r="104" spans="1:3" x14ac:dyDescent="0.3">
      <c r="A104">
        <v>21234.864443927065</v>
      </c>
      <c r="B104">
        <f t="shared" si="1"/>
        <v>-294.16854738687471</v>
      </c>
      <c r="C104">
        <v>-27.364516035988345</v>
      </c>
    </row>
    <row r="105" spans="1:3" x14ac:dyDescent="0.3">
      <c r="A105">
        <v>20591.798317081335</v>
      </c>
      <c r="B105">
        <f t="shared" si="1"/>
        <v>-643.06612684572974</v>
      </c>
      <c r="C105">
        <v>-27.364516035988345</v>
      </c>
    </row>
    <row r="106" spans="1:3" x14ac:dyDescent="0.3">
      <c r="A106">
        <v>20803.873316360245</v>
      </c>
      <c r="B106">
        <f t="shared" si="1"/>
        <v>212.07499927890967</v>
      </c>
      <c r="C106">
        <v>-41.046774053982517</v>
      </c>
    </row>
    <row r="107" spans="1:3" x14ac:dyDescent="0.3">
      <c r="A107">
        <v>20222.377350595489</v>
      </c>
      <c r="B107">
        <f t="shared" si="1"/>
        <v>-581.49596576475597</v>
      </c>
      <c r="C107">
        <v>-41.046774053982517</v>
      </c>
    </row>
    <row r="108" spans="1:3" x14ac:dyDescent="0.3">
      <c r="A108">
        <v>20865.443477441218</v>
      </c>
      <c r="B108">
        <f t="shared" si="1"/>
        <v>643.06612684572974</v>
      </c>
      <c r="C108">
        <v>-41.046774053982517</v>
      </c>
    </row>
    <row r="109" spans="1:3" x14ac:dyDescent="0.3">
      <c r="A109">
        <v>20858.602348432221</v>
      </c>
      <c r="B109">
        <f t="shared" si="1"/>
        <v>-6.8411290089970862</v>
      </c>
      <c r="C109">
        <v>-41.046774053982517</v>
      </c>
    </row>
    <row r="110" spans="1:3" x14ac:dyDescent="0.3">
      <c r="A110">
        <v>20879.125735459213</v>
      </c>
      <c r="B110">
        <f t="shared" si="1"/>
        <v>20.523387026991259</v>
      </c>
      <c r="C110">
        <v>-47.887903062979603</v>
      </c>
    </row>
    <row r="111" spans="1:3" x14ac:dyDescent="0.3">
      <c r="A111">
        <v>20817.555574378239</v>
      </c>
      <c r="B111">
        <f t="shared" si="1"/>
        <v>-61.570161080973776</v>
      </c>
      <c r="C111">
        <v>-54.72903207197669</v>
      </c>
    </row>
    <row r="112" spans="1:3" x14ac:dyDescent="0.3">
      <c r="A112">
        <v>21091.200734738122</v>
      </c>
      <c r="B112">
        <f t="shared" si="1"/>
        <v>273.64516035988345</v>
      </c>
      <c r="C112">
        <v>-54.72903207197669</v>
      </c>
    </row>
    <row r="113" spans="1:3" x14ac:dyDescent="0.3">
      <c r="A113">
        <v>20249.741866631477</v>
      </c>
      <c r="B113">
        <f t="shared" si="1"/>
        <v>-841.45886810664524</v>
      </c>
      <c r="C113">
        <v>-61.570161080973776</v>
      </c>
    </row>
    <row r="114" spans="1:3" x14ac:dyDescent="0.3">
      <c r="A114">
        <v>20283.947511676462</v>
      </c>
      <c r="B114">
        <f t="shared" si="1"/>
        <v>34.205645044985431</v>
      </c>
      <c r="C114">
        <v>-61.570161080973776</v>
      </c>
    </row>
    <row r="115" spans="1:3" x14ac:dyDescent="0.3">
      <c r="A115">
        <v>20461.816865910387</v>
      </c>
      <c r="B115">
        <f t="shared" si="1"/>
        <v>177.86935423392424</v>
      </c>
      <c r="C115">
        <v>-68.411290089970862</v>
      </c>
    </row>
    <row r="116" spans="1:3" x14ac:dyDescent="0.3">
      <c r="A116">
        <v>20037.666867352564</v>
      </c>
      <c r="B116">
        <f t="shared" si="1"/>
        <v>-424.14999855782298</v>
      </c>
      <c r="C116">
        <v>-88.934677116962121</v>
      </c>
    </row>
    <row r="117" spans="1:3" x14ac:dyDescent="0.3">
      <c r="A117">
        <v>21084.359605729122</v>
      </c>
      <c r="B117">
        <f t="shared" si="1"/>
        <v>1046.6927383765578</v>
      </c>
      <c r="C117">
        <v>-88.934677116962121</v>
      </c>
    </row>
    <row r="118" spans="1:3" x14ac:dyDescent="0.3">
      <c r="A118">
        <v>21262.228959963046</v>
      </c>
      <c r="B118">
        <f t="shared" si="1"/>
        <v>177.86935423392424</v>
      </c>
      <c r="C118">
        <v>-88.934677116962121</v>
      </c>
    </row>
    <row r="119" spans="1:3" x14ac:dyDescent="0.3">
      <c r="A119">
        <v>21686.378958520869</v>
      </c>
      <c r="B119">
        <f t="shared" si="1"/>
        <v>424.14999855782298</v>
      </c>
      <c r="C119">
        <v>-95.775806125959207</v>
      </c>
    </row>
    <row r="120" spans="1:3" x14ac:dyDescent="0.3">
      <c r="A120">
        <v>22137.89347311468</v>
      </c>
      <c r="B120">
        <f t="shared" si="1"/>
        <v>451.51451459381133</v>
      </c>
      <c r="C120">
        <v>-95.775806125959207</v>
      </c>
    </row>
    <row r="121" spans="1:3" x14ac:dyDescent="0.3">
      <c r="A121">
        <v>22117.370086087689</v>
      </c>
      <c r="B121">
        <f t="shared" si="1"/>
        <v>-20.523387026991259</v>
      </c>
      <c r="C121">
        <v>-109.45806414395338</v>
      </c>
    </row>
    <row r="122" spans="1:3" x14ac:dyDescent="0.3">
      <c r="A122">
        <v>22001.070892934738</v>
      </c>
      <c r="B122">
        <f t="shared" si="1"/>
        <v>-116.29919315295047</v>
      </c>
      <c r="C122">
        <v>-109.45806414395338</v>
      </c>
    </row>
    <row r="123" spans="1:3" x14ac:dyDescent="0.3">
      <c r="A123">
        <v>21652.173313475887</v>
      </c>
      <c r="B123">
        <f t="shared" si="1"/>
        <v>-348.8975794588514</v>
      </c>
      <c r="C123">
        <v>-109.45806414395338</v>
      </c>
    </row>
    <row r="124" spans="1:3" x14ac:dyDescent="0.3">
      <c r="A124">
        <v>22055.799925006719</v>
      </c>
      <c r="B124">
        <f t="shared" si="1"/>
        <v>403.62661153083172</v>
      </c>
      <c r="C124">
        <v>-116.29919315295047</v>
      </c>
    </row>
    <row r="125" spans="1:3" x14ac:dyDescent="0.3">
      <c r="A125">
        <v>21727.425732574859</v>
      </c>
      <c r="B125">
        <f t="shared" si="1"/>
        <v>-328.37419243186014</v>
      </c>
      <c r="C125">
        <v>-123.14032216194755</v>
      </c>
    </row>
    <row r="126" spans="1:3" x14ac:dyDescent="0.3">
      <c r="A126">
        <v>21015.948315639158</v>
      </c>
      <c r="B126">
        <f t="shared" si="1"/>
        <v>-711.4774169357006</v>
      </c>
      <c r="C126">
        <v>-129.98145117094464</v>
      </c>
    </row>
    <row r="127" spans="1:3" x14ac:dyDescent="0.3">
      <c r="A127">
        <v>21344.322508071018</v>
      </c>
      <c r="B127">
        <f t="shared" si="1"/>
        <v>328.37419243186014</v>
      </c>
      <c r="C127">
        <v>-136.82258017994172</v>
      </c>
    </row>
    <row r="128" spans="1:3" x14ac:dyDescent="0.3">
      <c r="A128">
        <v>21433.25718518798</v>
      </c>
      <c r="B128">
        <f t="shared" si="1"/>
        <v>88.934677116962121</v>
      </c>
      <c r="C128">
        <v>-136.82258017994172</v>
      </c>
    </row>
    <row r="129" spans="1:3" x14ac:dyDescent="0.3">
      <c r="A129">
        <v>21323.799121044027</v>
      </c>
      <c r="B129">
        <f t="shared" si="1"/>
        <v>-109.45806414395338</v>
      </c>
      <c r="C129">
        <v>-143.66370918893881</v>
      </c>
    </row>
    <row r="130" spans="1:3" x14ac:dyDescent="0.3">
      <c r="A130">
        <v>21399.051540142995</v>
      </c>
      <c r="B130">
        <f t="shared" si="1"/>
        <v>75.252419098967948</v>
      </c>
      <c r="C130">
        <v>-143.66370918893881</v>
      </c>
    </row>
    <row r="131" spans="1:3" x14ac:dyDescent="0.3">
      <c r="A131">
        <v>21597.44428140391</v>
      </c>
      <c r="B131">
        <f t="shared" si="1"/>
        <v>198.3927412609155</v>
      </c>
      <c r="C131">
        <v>-150.5048381979359</v>
      </c>
    </row>
    <row r="132" spans="1:3" x14ac:dyDescent="0.3">
      <c r="A132">
        <v>21809.51928068282</v>
      </c>
      <c r="B132">
        <f t="shared" si="1"/>
        <v>212.07499927890967</v>
      </c>
      <c r="C132">
        <v>-150.5048381979359</v>
      </c>
    </row>
    <row r="133" spans="1:3" x14ac:dyDescent="0.3">
      <c r="A133">
        <v>22055.799925006715</v>
      </c>
      <c r="B133">
        <f t="shared" ref="B133:B192" si="2">A133-A132</f>
        <v>246.2806443238951</v>
      </c>
      <c r="C133">
        <v>-150.5048381979359</v>
      </c>
    </row>
    <row r="134" spans="1:3" x14ac:dyDescent="0.3">
      <c r="A134">
        <v>22329.445085366599</v>
      </c>
      <c r="B134">
        <f t="shared" si="2"/>
        <v>273.64516035988345</v>
      </c>
      <c r="C134">
        <v>-150.5048381979359</v>
      </c>
    </row>
    <row r="135" spans="1:3" x14ac:dyDescent="0.3">
      <c r="A135">
        <v>25975.766847162064</v>
      </c>
      <c r="B135">
        <f t="shared" si="2"/>
        <v>3646.3217617954651</v>
      </c>
      <c r="C135">
        <v>-157.34596720693298</v>
      </c>
    </row>
    <row r="136" spans="1:3" x14ac:dyDescent="0.3">
      <c r="A136">
        <v>25544.775719595244</v>
      </c>
      <c r="B136">
        <f t="shared" si="2"/>
        <v>-430.99112756682007</v>
      </c>
      <c r="C136">
        <v>-157.34596720693298</v>
      </c>
    </row>
    <row r="137" spans="1:3" x14ac:dyDescent="0.3">
      <c r="A137">
        <v>25531.093461577249</v>
      </c>
      <c r="B137">
        <f t="shared" si="2"/>
        <v>-13.682258017994172</v>
      </c>
      <c r="C137">
        <v>-177.86935423392424</v>
      </c>
    </row>
    <row r="138" spans="1:3" x14ac:dyDescent="0.3">
      <c r="A138">
        <v>25544.775719595244</v>
      </c>
      <c r="B138">
        <f t="shared" si="2"/>
        <v>13.682258017994172</v>
      </c>
      <c r="C138">
        <v>-177.86935423392424</v>
      </c>
    </row>
    <row r="139" spans="1:3" x14ac:dyDescent="0.3">
      <c r="A139">
        <v>25298.495075271348</v>
      </c>
      <c r="B139">
        <f t="shared" si="2"/>
        <v>-246.2806443238951</v>
      </c>
      <c r="C139">
        <v>-191.55161225191841</v>
      </c>
    </row>
    <row r="140" spans="1:3" x14ac:dyDescent="0.3">
      <c r="A140">
        <v>25243.766043199372</v>
      </c>
      <c r="B140">
        <f t="shared" si="2"/>
        <v>-54.72903207197669</v>
      </c>
      <c r="C140">
        <v>-198.3927412609155</v>
      </c>
    </row>
    <row r="141" spans="1:3" x14ac:dyDescent="0.3">
      <c r="A141">
        <v>25394.270881397308</v>
      </c>
      <c r="B141">
        <f t="shared" si="2"/>
        <v>150.5048381979359</v>
      </c>
      <c r="C141">
        <v>-198.3927412609155</v>
      </c>
    </row>
    <row r="142" spans="1:3" x14ac:dyDescent="0.3">
      <c r="A142">
        <v>26215.206362476962</v>
      </c>
      <c r="B142">
        <f t="shared" si="2"/>
        <v>820.93548107965398</v>
      </c>
      <c r="C142">
        <v>-198.3927412609155</v>
      </c>
    </row>
    <row r="143" spans="1:3" x14ac:dyDescent="0.3">
      <c r="A143">
        <v>26078.38378229702</v>
      </c>
      <c r="B143">
        <f t="shared" si="2"/>
        <v>-136.82258017994172</v>
      </c>
      <c r="C143">
        <v>-218.91612828790676</v>
      </c>
    </row>
    <row r="144" spans="1:3" x14ac:dyDescent="0.3">
      <c r="A144">
        <v>25989.449105180058</v>
      </c>
      <c r="B144">
        <f t="shared" si="2"/>
        <v>-88.934677116962121</v>
      </c>
      <c r="C144">
        <v>-218.91612828790676</v>
      </c>
    </row>
    <row r="145" spans="1:3" x14ac:dyDescent="0.3">
      <c r="A145">
        <v>25838.944266982122</v>
      </c>
      <c r="B145">
        <f t="shared" si="2"/>
        <v>-150.5048381979359</v>
      </c>
      <c r="C145">
        <v>-218.91612828790676</v>
      </c>
    </row>
    <row r="146" spans="1:3" x14ac:dyDescent="0.3">
      <c r="A146">
        <v>24005.521692570896</v>
      </c>
      <c r="B146">
        <f t="shared" si="2"/>
        <v>-1833.4225744112264</v>
      </c>
      <c r="C146">
        <v>-246.2806443238951</v>
      </c>
    </row>
    <row r="147" spans="1:3" x14ac:dyDescent="0.3">
      <c r="A147">
        <v>23848.175725363963</v>
      </c>
      <c r="B147">
        <f t="shared" si="2"/>
        <v>-157.34596720693298</v>
      </c>
      <c r="C147">
        <v>-246.2806443238951</v>
      </c>
    </row>
    <row r="148" spans="1:3" x14ac:dyDescent="0.3">
      <c r="A148">
        <v>23896.063628426942</v>
      </c>
      <c r="B148">
        <f t="shared" si="2"/>
        <v>47.887903062979603</v>
      </c>
      <c r="C148">
        <v>-246.2806443238951</v>
      </c>
    </row>
    <row r="149" spans="1:3" x14ac:dyDescent="0.3">
      <c r="A149">
        <v>23519.801532932099</v>
      </c>
      <c r="B149">
        <f t="shared" si="2"/>
        <v>-376.26209549484338</v>
      </c>
      <c r="C149">
        <v>-259.96290234188928</v>
      </c>
    </row>
    <row r="150" spans="1:3" x14ac:dyDescent="0.3">
      <c r="A150">
        <v>23861.857983381953</v>
      </c>
      <c r="B150">
        <f t="shared" si="2"/>
        <v>342.05645044985431</v>
      </c>
      <c r="C150">
        <v>-273.64516035988345</v>
      </c>
    </row>
    <row r="151" spans="1:3" x14ac:dyDescent="0.3">
      <c r="A151">
        <v>24224.437820858799</v>
      </c>
      <c r="B151">
        <f t="shared" si="2"/>
        <v>362.57983747684557</v>
      </c>
      <c r="C151">
        <v>-273.64516035988345</v>
      </c>
    </row>
    <row r="152" spans="1:3" x14ac:dyDescent="0.3">
      <c r="A152">
        <v>24566.494271308653</v>
      </c>
      <c r="B152">
        <f t="shared" si="2"/>
        <v>342.05645044985431</v>
      </c>
      <c r="C152">
        <v>-273.64516035988345</v>
      </c>
    </row>
    <row r="153" spans="1:3" x14ac:dyDescent="0.3">
      <c r="A153">
        <v>24525.44749725467</v>
      </c>
      <c r="B153">
        <f t="shared" si="2"/>
        <v>-41.046774053982517</v>
      </c>
      <c r="C153">
        <v>-280.48628936888053</v>
      </c>
    </row>
    <row r="154" spans="1:3" x14ac:dyDescent="0.3">
      <c r="A154">
        <v>25113.784592028424</v>
      </c>
      <c r="B154">
        <f t="shared" si="2"/>
        <v>588.33709477375305</v>
      </c>
      <c r="C154">
        <v>-280.48628936888053</v>
      </c>
    </row>
    <row r="155" spans="1:3" x14ac:dyDescent="0.3">
      <c r="A155">
        <v>24436.512820137708</v>
      </c>
      <c r="B155">
        <f t="shared" si="2"/>
        <v>-677.27177189071517</v>
      </c>
      <c r="C155">
        <v>-287.32741837787762</v>
      </c>
    </row>
    <row r="156" spans="1:3" x14ac:dyDescent="0.3">
      <c r="A156">
        <v>23690.829758157022</v>
      </c>
      <c r="B156">
        <f t="shared" si="2"/>
        <v>-745.68306198068603</v>
      </c>
      <c r="C156">
        <v>-287.32741837787762</v>
      </c>
    </row>
    <row r="157" spans="1:3" x14ac:dyDescent="0.3">
      <c r="A157">
        <v>24156.026530768828</v>
      </c>
      <c r="B157">
        <f t="shared" si="2"/>
        <v>465.1967726118055</v>
      </c>
      <c r="C157">
        <v>-287.32741837787762</v>
      </c>
    </row>
    <row r="158" spans="1:3" x14ac:dyDescent="0.3">
      <c r="A158">
        <v>24600.699916353642</v>
      </c>
      <c r="B158">
        <f t="shared" si="2"/>
        <v>444.67338558481424</v>
      </c>
      <c r="C158">
        <v>-294.16854738687471</v>
      </c>
    </row>
    <row r="159" spans="1:3" x14ac:dyDescent="0.3">
      <c r="A159">
        <v>24874.345076713525</v>
      </c>
      <c r="B159">
        <f t="shared" si="2"/>
        <v>273.64516035988345</v>
      </c>
      <c r="C159">
        <v>-314.69193441386597</v>
      </c>
    </row>
    <row r="160" spans="1:3" x14ac:dyDescent="0.3">
      <c r="A160">
        <v>25065.896688965444</v>
      </c>
      <c r="B160">
        <f t="shared" si="2"/>
        <v>191.55161225191841</v>
      </c>
      <c r="C160">
        <v>-314.69193441386597</v>
      </c>
    </row>
    <row r="161" spans="1:3" x14ac:dyDescent="0.3">
      <c r="A161">
        <v>24422.830562119714</v>
      </c>
      <c r="B161">
        <f t="shared" si="2"/>
        <v>-643.06612684572974</v>
      </c>
      <c r="C161">
        <v>-328.37419243186014</v>
      </c>
    </row>
    <row r="162" spans="1:3" x14ac:dyDescent="0.3">
      <c r="A162">
        <v>24203.914433831807</v>
      </c>
      <c r="B162">
        <f t="shared" si="2"/>
        <v>-218.91612828790676</v>
      </c>
      <c r="C162">
        <v>-328.37419243186014</v>
      </c>
    </row>
    <row r="163" spans="1:3" x14ac:dyDescent="0.3">
      <c r="A163">
        <v>24026.045079597883</v>
      </c>
      <c r="B163">
        <f t="shared" si="2"/>
        <v>-177.86935423392424</v>
      </c>
      <c r="C163">
        <v>-348.8975794588514</v>
      </c>
    </row>
    <row r="164" spans="1:3" x14ac:dyDescent="0.3">
      <c r="A164">
        <v>24149.185401759831</v>
      </c>
      <c r="B164">
        <f t="shared" si="2"/>
        <v>123.14032216194755</v>
      </c>
      <c r="C164">
        <v>-369.42096648584265</v>
      </c>
    </row>
    <row r="165" spans="1:3" x14ac:dyDescent="0.3">
      <c r="A165">
        <v>24190.232175813813</v>
      </c>
      <c r="B165">
        <f t="shared" si="2"/>
        <v>41.046774053982517</v>
      </c>
      <c r="C165">
        <v>-376.26209549483974</v>
      </c>
    </row>
    <row r="166" spans="1:3" x14ac:dyDescent="0.3">
      <c r="A166">
        <v>24039.727337615877</v>
      </c>
      <c r="B166">
        <f t="shared" si="2"/>
        <v>-150.5048381979359</v>
      </c>
      <c r="C166">
        <v>-376.26209549483974</v>
      </c>
    </row>
    <row r="167" spans="1:3" x14ac:dyDescent="0.3">
      <c r="A167">
        <v>23608.736210049057</v>
      </c>
      <c r="B167">
        <f t="shared" si="2"/>
        <v>-430.99112756682007</v>
      </c>
      <c r="C167">
        <v>-376.26209549484338</v>
      </c>
    </row>
    <row r="168" spans="1:3" x14ac:dyDescent="0.3">
      <c r="A168">
        <v>23848.175725363955</v>
      </c>
      <c r="B168">
        <f t="shared" si="2"/>
        <v>239.43951531489802</v>
      </c>
      <c r="C168">
        <v>-376.26209549484338</v>
      </c>
    </row>
    <row r="169" spans="1:3" x14ac:dyDescent="0.3">
      <c r="A169">
        <v>23649.78298410304</v>
      </c>
      <c r="B169">
        <f t="shared" si="2"/>
        <v>-198.3927412609155</v>
      </c>
      <c r="C169">
        <v>-396.78548252183464</v>
      </c>
    </row>
    <row r="170" spans="1:3" x14ac:dyDescent="0.3">
      <c r="A170">
        <v>23971.316047525903</v>
      </c>
      <c r="B170">
        <f t="shared" si="2"/>
        <v>321.53306342286305</v>
      </c>
      <c r="C170">
        <v>-403.62661153082809</v>
      </c>
    </row>
    <row r="171" spans="1:3" x14ac:dyDescent="0.3">
      <c r="A171">
        <v>24901.70959274951</v>
      </c>
      <c r="B171">
        <f t="shared" si="2"/>
        <v>930.39354522360736</v>
      </c>
      <c r="C171">
        <v>-410.46774053982517</v>
      </c>
    </row>
    <row r="172" spans="1:3" x14ac:dyDescent="0.3">
      <c r="A172">
        <v>25079.578946983434</v>
      </c>
      <c r="B172">
        <f t="shared" si="2"/>
        <v>177.86935423392424</v>
      </c>
      <c r="C172">
        <v>-417.30886954882226</v>
      </c>
    </row>
    <row r="173" spans="1:3" x14ac:dyDescent="0.3">
      <c r="A173">
        <v>25490.046687523263</v>
      </c>
      <c r="B173">
        <f t="shared" si="2"/>
        <v>410.46774053982881</v>
      </c>
      <c r="C173">
        <v>-424.14999855782298</v>
      </c>
    </row>
    <row r="174" spans="1:3" x14ac:dyDescent="0.3">
      <c r="A174">
        <v>25216.40152716338</v>
      </c>
      <c r="B174">
        <f t="shared" si="2"/>
        <v>-273.64516035988345</v>
      </c>
      <c r="C174">
        <v>-424.14999855782298</v>
      </c>
    </row>
    <row r="175" spans="1:3" x14ac:dyDescent="0.3">
      <c r="A175">
        <v>24901.709592749514</v>
      </c>
      <c r="B175">
        <f t="shared" si="2"/>
        <v>-314.69193441386597</v>
      </c>
      <c r="C175">
        <v>-430.99112756682007</v>
      </c>
    </row>
    <row r="176" spans="1:3" x14ac:dyDescent="0.3">
      <c r="A176">
        <v>25524.252332568252</v>
      </c>
      <c r="B176">
        <f t="shared" si="2"/>
        <v>622.54273981873848</v>
      </c>
      <c r="C176">
        <v>-430.99112756682007</v>
      </c>
    </row>
    <row r="177" spans="1:3" x14ac:dyDescent="0.3">
      <c r="A177">
        <v>25544.775719595244</v>
      </c>
      <c r="B177">
        <f t="shared" si="2"/>
        <v>20.523387026991259</v>
      </c>
      <c r="C177">
        <v>-437.83225657581352</v>
      </c>
    </row>
    <row r="178" spans="1:3" x14ac:dyDescent="0.3">
      <c r="A178">
        <v>26044.178137252035</v>
      </c>
      <c r="B178">
        <f t="shared" si="2"/>
        <v>499.40241765679093</v>
      </c>
      <c r="C178">
        <v>-492.56128864779384</v>
      </c>
    </row>
    <row r="179" spans="1:3" x14ac:dyDescent="0.3">
      <c r="A179">
        <v>25667.916041757191</v>
      </c>
      <c r="B179">
        <f t="shared" si="2"/>
        <v>-376.26209549484338</v>
      </c>
      <c r="C179">
        <v>-581.49596576475597</v>
      </c>
    </row>
    <row r="180" spans="1:3" x14ac:dyDescent="0.3">
      <c r="A180">
        <v>25421.635397433296</v>
      </c>
      <c r="B180">
        <f t="shared" si="2"/>
        <v>-246.2806443238951</v>
      </c>
      <c r="C180">
        <v>-588.33709477375305</v>
      </c>
    </row>
    <row r="181" spans="1:3" x14ac:dyDescent="0.3">
      <c r="A181">
        <v>25927.878944099084</v>
      </c>
      <c r="B181">
        <f t="shared" si="2"/>
        <v>506.24354666578802</v>
      </c>
      <c r="C181">
        <v>-643.06612684572974</v>
      </c>
    </row>
    <row r="182" spans="1:3" x14ac:dyDescent="0.3">
      <c r="A182">
        <v>25907.355557072093</v>
      </c>
      <c r="B182">
        <f t="shared" si="2"/>
        <v>-20.523387026991259</v>
      </c>
      <c r="C182">
        <v>-643.06612684572974</v>
      </c>
    </row>
    <row r="183" spans="1:3" x14ac:dyDescent="0.3">
      <c r="A183">
        <v>25620.028138694215</v>
      </c>
      <c r="B183">
        <f t="shared" si="2"/>
        <v>-287.32741837787762</v>
      </c>
      <c r="C183">
        <v>-663.589513872721</v>
      </c>
    </row>
    <row r="184" spans="1:3" x14ac:dyDescent="0.3">
      <c r="A184">
        <v>25613.187009685218</v>
      </c>
      <c r="B184">
        <f t="shared" si="2"/>
        <v>-6.8411290089970862</v>
      </c>
      <c r="C184">
        <v>-677.27177189071517</v>
      </c>
    </row>
    <row r="185" spans="1:3" x14ac:dyDescent="0.3">
      <c r="A185">
        <v>25613.187009685218</v>
      </c>
      <c r="B185">
        <f t="shared" si="2"/>
        <v>0</v>
      </c>
      <c r="C185">
        <v>-711.4774169357006</v>
      </c>
    </row>
    <row r="186" spans="1:3" x14ac:dyDescent="0.3">
      <c r="A186">
        <v>26297.29991058493</v>
      </c>
      <c r="B186">
        <f t="shared" si="2"/>
        <v>684.11290089971226</v>
      </c>
      <c r="C186">
        <v>-745.68306198068603</v>
      </c>
    </row>
    <row r="187" spans="1:3" x14ac:dyDescent="0.3">
      <c r="A187">
        <v>25353.224107343329</v>
      </c>
      <c r="B187">
        <f t="shared" si="2"/>
        <v>-944.07580324160153</v>
      </c>
      <c r="C187">
        <v>-841.45886810664524</v>
      </c>
    </row>
    <row r="188" spans="1:3" x14ac:dyDescent="0.3">
      <c r="A188">
        <v>25284.812817253358</v>
      </c>
      <c r="B188">
        <f t="shared" si="2"/>
        <v>-68.411290089970862</v>
      </c>
      <c r="C188">
        <v>-944.07580324160153</v>
      </c>
    </row>
    <row r="189" spans="1:3" x14ac:dyDescent="0.3">
      <c r="A189">
        <v>25544.775719595247</v>
      </c>
      <c r="B189">
        <f t="shared" si="2"/>
        <v>259.96290234188928</v>
      </c>
      <c r="C189">
        <v>-1833.4225744112264</v>
      </c>
    </row>
    <row r="190" spans="1:3" x14ac:dyDescent="0.3">
      <c r="A190">
        <v>25401.112010406308</v>
      </c>
      <c r="B190">
        <f t="shared" si="2"/>
        <v>-143.66370918893881</v>
      </c>
    </row>
    <row r="191" spans="1:3" x14ac:dyDescent="0.3">
      <c r="A191">
        <v>25626.869267703212</v>
      </c>
      <c r="B191">
        <f t="shared" si="2"/>
        <v>225.75725729690384</v>
      </c>
    </row>
    <row r="192" spans="1:3" x14ac:dyDescent="0.3">
      <c r="A192">
        <v>26085.224911306021</v>
      </c>
      <c r="B192">
        <f t="shared" si="2"/>
        <v>458.35564360280841</v>
      </c>
    </row>
  </sheetData>
  <sortState xmlns:xlrd2="http://schemas.microsoft.com/office/spreadsheetml/2017/richdata2" ref="C1:C189">
    <sortCondition descending="1" ref="C1"/>
  </sortState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95"/>
  <sheetViews>
    <sheetView tabSelected="1" topLeftCell="P1" zoomScaleNormal="100" workbookViewId="0">
      <selection activeCell="AJ17" sqref="AJ17"/>
    </sheetView>
  </sheetViews>
  <sheetFormatPr defaultRowHeight="14.4" x14ac:dyDescent="0.3"/>
  <cols>
    <col min="1" max="1" width="10.21875" bestFit="1" customWidth="1"/>
    <col min="2" max="2" width="6.21875" bestFit="1" customWidth="1"/>
    <col min="3" max="3" width="6.44140625" bestFit="1" customWidth="1"/>
    <col min="4" max="4" width="7.5546875" bestFit="1" customWidth="1"/>
    <col min="5" max="6" width="6.5546875" bestFit="1" customWidth="1"/>
    <col min="7" max="7" width="5.77734375" bestFit="1" customWidth="1"/>
    <col min="8" max="8" width="6.5546875" bestFit="1" customWidth="1"/>
    <col min="9" max="9" width="6.77734375" bestFit="1" customWidth="1"/>
    <col min="10" max="11" width="5.5546875" bestFit="1" customWidth="1"/>
    <col min="12" max="12" width="8.5546875" bestFit="1" customWidth="1"/>
    <col min="13" max="13" width="7.5546875" bestFit="1" customWidth="1"/>
    <col min="14" max="14" width="3.77734375" customWidth="1"/>
    <col min="15" max="15" width="8.21875" bestFit="1" customWidth="1"/>
    <col min="16" max="16" width="8.88671875" customWidth="1"/>
    <col min="17" max="17" width="9.21875" customWidth="1"/>
    <col min="18" max="18" width="9" customWidth="1"/>
    <col min="19" max="19" width="7.21875" bestFit="1" customWidth="1"/>
    <col min="20" max="20" width="8.88671875" customWidth="1"/>
    <col min="21" max="21" width="10.33203125" customWidth="1"/>
    <col min="22" max="23" width="10.109375" customWidth="1"/>
    <col min="24" max="24" width="7.21875" bestFit="1" customWidth="1"/>
    <col min="25" max="25" width="7.77734375" customWidth="1"/>
    <col min="26" max="26" width="7.21875" bestFit="1" customWidth="1"/>
    <col min="27" max="27" width="3.77734375" customWidth="1"/>
    <col min="28" max="28" width="6.44140625" customWidth="1"/>
    <col min="29" max="29" width="10.109375" customWidth="1"/>
    <col min="30" max="33" width="6.44140625" customWidth="1"/>
    <col min="34" max="34" width="4" customWidth="1"/>
    <col min="36" max="36" width="13.109375" customWidth="1"/>
  </cols>
  <sheetData>
    <row r="1" spans="1:41" ht="15" thickBot="1" x14ac:dyDescent="0.35">
      <c r="A1" s="98" t="s">
        <v>20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  <c r="N1" s="40"/>
      <c r="O1" s="98" t="s">
        <v>21</v>
      </c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  <c r="AA1" s="41"/>
      <c r="AB1" s="94" t="s">
        <v>24</v>
      </c>
      <c r="AC1" s="95"/>
      <c r="AD1" s="95"/>
      <c r="AE1" s="95"/>
      <c r="AF1" s="95"/>
      <c r="AG1" s="96"/>
      <c r="AH1" s="37"/>
      <c r="AI1" s="98" t="s">
        <v>18</v>
      </c>
      <c r="AJ1" s="99"/>
      <c r="AK1" s="99"/>
      <c r="AL1" s="100"/>
    </row>
    <row r="2" spans="1:41" ht="15.75" customHeight="1" x14ac:dyDescent="0.3">
      <c r="A2" s="102" t="s">
        <v>19</v>
      </c>
      <c r="B2" s="36" t="s">
        <v>89</v>
      </c>
      <c r="C2" s="36" t="s">
        <v>86</v>
      </c>
      <c r="D2" s="36" t="s">
        <v>87</v>
      </c>
      <c r="E2" s="36" t="s">
        <v>88</v>
      </c>
      <c r="F2" s="87" t="s">
        <v>85</v>
      </c>
      <c r="G2" s="36" t="s">
        <v>90</v>
      </c>
      <c r="H2" s="36" t="s">
        <v>91</v>
      </c>
      <c r="I2" s="36" t="s">
        <v>92</v>
      </c>
      <c r="J2" s="36" t="s">
        <v>93</v>
      </c>
      <c r="K2" s="36" t="s">
        <v>94</v>
      </c>
      <c r="L2" s="36" t="s">
        <v>95</v>
      </c>
      <c r="M2" s="36" t="s">
        <v>96</v>
      </c>
      <c r="O2" s="36" t="str">
        <f>B2</f>
        <v>GAZPROM</v>
      </c>
      <c r="P2" s="87" t="str">
        <f t="shared" ref="P2:X2" si="0">C2</f>
        <v>AEROFLOT</v>
      </c>
      <c r="Q2" s="87" t="str">
        <f t="shared" si="0"/>
        <v>KAMAZ</v>
      </c>
      <c r="R2" s="87" t="str">
        <f t="shared" si="0"/>
        <v>PIK</v>
      </c>
      <c r="S2" s="87" t="str">
        <f t="shared" si="0"/>
        <v>RusGidro</v>
      </c>
      <c r="T2" s="87" t="str">
        <f t="shared" si="0"/>
        <v>SBERBANK</v>
      </c>
      <c r="U2" s="87" t="str">
        <f t="shared" si="0"/>
        <v>ROSN</v>
      </c>
      <c r="V2" s="87" t="str">
        <f t="shared" si="0"/>
        <v>MAGN</v>
      </c>
      <c r="W2" s="87" t="s">
        <v>93</v>
      </c>
      <c r="X2" s="87" t="str">
        <f t="shared" si="0"/>
        <v>NFAZ</v>
      </c>
      <c r="Y2" s="87" t="str">
        <f>L2</f>
        <v>PLSM</v>
      </c>
      <c r="Z2" s="87" t="str">
        <f t="shared" ref="Z2" si="1">M2</f>
        <v>SNGS</v>
      </c>
      <c r="AB2" s="101" t="s">
        <v>25</v>
      </c>
      <c r="AC2" s="101"/>
      <c r="AD2" s="101" t="s">
        <v>26</v>
      </c>
      <c r="AE2" s="101"/>
      <c r="AF2" s="101" t="s">
        <v>27</v>
      </c>
      <c r="AG2" s="101"/>
      <c r="AI2" s="43"/>
      <c r="AJ2" s="61" t="str">
        <f>AF6</f>
        <v>AEROFLOT</v>
      </c>
      <c r="AK2" s="62" t="str">
        <f>AF7</f>
        <v>RusGidro</v>
      </c>
      <c r="AL2" s="63" t="str">
        <f>AF8</f>
        <v>SBERBANK</v>
      </c>
    </row>
    <row r="3" spans="1:41" ht="15.75" customHeight="1" thickBot="1" x14ac:dyDescent="0.35">
      <c r="A3" s="102"/>
      <c r="B3" s="103" t="s">
        <v>22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O3" s="35">
        <f t="shared" ref="O3:Z3" si="2">(AVERAGE(O7:O195))*247</f>
        <v>-0.12111486470709409</v>
      </c>
      <c r="P3" s="35">
        <f t="shared" si="2"/>
        <v>1.9413275903404197</v>
      </c>
      <c r="Q3" s="35">
        <f t="shared" si="2"/>
        <v>0.21773772916300957</v>
      </c>
      <c r="R3" s="35">
        <f t="shared" si="2"/>
        <v>2.3270369259960368</v>
      </c>
      <c r="S3" s="35">
        <f t="shared" si="2"/>
        <v>0.76239110124858545</v>
      </c>
      <c r="T3" s="35">
        <f t="shared" si="2"/>
        <v>0.33433258959256618</v>
      </c>
      <c r="U3" s="35">
        <f t="shared" si="2"/>
        <v>0.33433258959256618</v>
      </c>
      <c r="V3" s="35">
        <f t="shared" si="2"/>
        <v>-8.3788970906269591E-2</v>
      </c>
      <c r="W3" s="35">
        <f t="shared" si="2"/>
        <v>0.15219703526192152</v>
      </c>
      <c r="X3" s="35">
        <f t="shared" si="2"/>
        <v>9.0245810653790948E-2</v>
      </c>
      <c r="Y3" s="35">
        <f t="shared" si="2"/>
        <v>0.18443550275956572</v>
      </c>
      <c r="Z3" s="35">
        <f t="shared" si="2"/>
        <v>-2.9715391655709824E-2</v>
      </c>
      <c r="AB3" s="101"/>
      <c r="AC3" s="101"/>
      <c r="AD3" s="101"/>
      <c r="AE3" s="101"/>
      <c r="AF3" s="101"/>
      <c r="AG3" s="101"/>
      <c r="AH3" s="36"/>
      <c r="AI3" s="44" t="s">
        <v>88</v>
      </c>
      <c r="AJ3" s="38">
        <f>CORREL($R$7:$R$195,P7:P195)</f>
        <v>0.14359855073889499</v>
      </c>
      <c r="AK3" s="38">
        <f>CORREL($R$7:$R$195,S7:S195)</f>
        <v>8.9996084289640621E-2</v>
      </c>
      <c r="AL3" s="48">
        <f>CORREL($T$7:$T$195,R5:R193)</f>
        <v>-3.8603573576850486E-2</v>
      </c>
    </row>
    <row r="4" spans="1:41" ht="15" thickBot="1" x14ac:dyDescent="0.35">
      <c r="A4" s="102"/>
      <c r="B4" s="103" t="s">
        <v>23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O4" s="35">
        <f t="shared" ref="O4:Z4" si="3">_xlfn.STDEV.S(O7:O195)/SQRT(1/247)</f>
        <v>0.57169222476712822</v>
      </c>
      <c r="P4" s="35">
        <f t="shared" si="3"/>
        <v>0.88599867943728094</v>
      </c>
      <c r="Q4" s="35">
        <f t="shared" si="3"/>
        <v>0.65942276785541398</v>
      </c>
      <c r="R4" s="35">
        <f t="shared" si="3"/>
        <v>0.75067627747221</v>
      </c>
      <c r="S4" s="35">
        <f t="shared" si="3"/>
        <v>0.78135462728095484</v>
      </c>
      <c r="T4" s="35">
        <f t="shared" si="3"/>
        <v>0.67492106560346998</v>
      </c>
      <c r="U4" s="35">
        <f t="shared" si="3"/>
        <v>0.67492106560346998</v>
      </c>
      <c r="V4" s="35">
        <f t="shared" si="3"/>
        <v>0.24419323684726071</v>
      </c>
      <c r="W4" s="35">
        <f t="shared" si="3"/>
        <v>0.2224412883376399</v>
      </c>
      <c r="X4" s="35">
        <f t="shared" si="3"/>
        <v>0.59169720110923252</v>
      </c>
      <c r="Y4" s="35">
        <f t="shared" si="3"/>
        <v>0.72283623750759518</v>
      </c>
      <c r="Z4" s="35">
        <f t="shared" si="3"/>
        <v>0.25772666020578094</v>
      </c>
      <c r="AB4" s="101"/>
      <c r="AC4" s="101"/>
      <c r="AD4" s="101"/>
      <c r="AE4" s="101"/>
      <c r="AF4" s="101"/>
      <c r="AG4" s="101"/>
      <c r="AI4" s="45" t="s">
        <v>86</v>
      </c>
      <c r="AJ4" s="38">
        <f>CORREL($P$7:$P$195,P7:P195)</f>
        <v>1</v>
      </c>
      <c r="AK4" s="39">
        <f>CORREL($S$7:$S$195,P7:P195)</f>
        <v>0.21362548936063475</v>
      </c>
      <c r="AL4" s="48">
        <f>CORREL($T$7:$T$195,P6:P194)</f>
        <v>-2.3724472974483032E-3</v>
      </c>
    </row>
    <row r="5" spans="1:41" ht="15.75" customHeight="1" thickBot="1" x14ac:dyDescent="0.35">
      <c r="A5" s="102"/>
      <c r="B5" s="97" t="s">
        <v>17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t="str">
        <f>B2</f>
        <v>GAZPROM</v>
      </c>
      <c r="AC5" s="21">
        <f>O3</f>
        <v>-0.12111486470709409</v>
      </c>
      <c r="AD5" t="s">
        <v>88</v>
      </c>
      <c r="AE5" s="113">
        <v>2.3270369259960368</v>
      </c>
      <c r="AF5" t="s">
        <v>88</v>
      </c>
      <c r="AG5">
        <v>2.3270369259960368</v>
      </c>
      <c r="AI5" s="46" t="s">
        <v>85</v>
      </c>
      <c r="AJ5" s="47">
        <f>CORREL($P$7:$P$195,S7:S195)</f>
        <v>0.21362548936063475</v>
      </c>
      <c r="AK5" s="47">
        <f>CORREL($S$7:$S$195,S7:S195)</f>
        <v>1</v>
      </c>
      <c r="AL5" s="48">
        <f>CORREL($T$7:$T$195,S7:S195)</f>
        <v>-1.8078447651063725E-2</v>
      </c>
    </row>
    <row r="6" spans="1:41" ht="15" thickBot="1" x14ac:dyDescent="0.35">
      <c r="A6" s="22">
        <v>42734</v>
      </c>
      <c r="B6">
        <v>147.13999999999999</v>
      </c>
      <c r="C6">
        <v>59.88</v>
      </c>
      <c r="D6">
        <v>51.42</v>
      </c>
      <c r="E6">
        <v>62.05</v>
      </c>
      <c r="F6">
        <v>0.56010000000000004</v>
      </c>
      <c r="G6">
        <v>88.15</v>
      </c>
      <c r="H6">
        <v>88.15</v>
      </c>
      <c r="I6">
        <v>11000</v>
      </c>
      <c r="J6">
        <v>579.6</v>
      </c>
      <c r="K6">
        <v>107.5</v>
      </c>
      <c r="L6">
        <v>0.30399999999999999</v>
      </c>
      <c r="M6">
        <v>30.95</v>
      </c>
      <c r="O6" s="97" t="s">
        <v>16</v>
      </c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B6" t="str">
        <f>C2</f>
        <v>AEROFLOT</v>
      </c>
      <c r="AC6" s="21">
        <f>P3</f>
        <v>1.9413275903404197</v>
      </c>
      <c r="AD6" t="s">
        <v>86</v>
      </c>
      <c r="AE6" s="21">
        <v>1.9413275903404197</v>
      </c>
      <c r="AF6" t="s">
        <v>86</v>
      </c>
      <c r="AG6">
        <v>1.9413275903404197</v>
      </c>
    </row>
    <row r="7" spans="1:41" ht="15" thickBot="1" x14ac:dyDescent="0.35">
      <c r="A7" s="22">
        <v>42738</v>
      </c>
      <c r="B7">
        <v>149.59</v>
      </c>
      <c r="C7">
        <v>58.29</v>
      </c>
      <c r="D7">
        <v>49.73</v>
      </c>
      <c r="E7">
        <v>63.06</v>
      </c>
      <c r="F7">
        <v>0.57779999999999998</v>
      </c>
      <c r="G7">
        <v>86.5</v>
      </c>
      <c r="H7">
        <v>86.5</v>
      </c>
      <c r="I7">
        <v>11347</v>
      </c>
      <c r="J7">
        <v>585.6</v>
      </c>
      <c r="K7">
        <v>106</v>
      </c>
      <c r="L7">
        <v>0.30099999999999999</v>
      </c>
      <c r="M7">
        <v>31.93</v>
      </c>
      <c r="O7" s="20">
        <f t="shared" ref="O7:O38" si="4">(B7-B6)/B6</f>
        <v>1.6650808753568148E-2</v>
      </c>
      <c r="P7" s="20">
        <f t="shared" ref="P7:P38" si="5">(C7-C6)/C6</f>
        <v>-2.6553106212424904E-2</v>
      </c>
      <c r="Q7" s="20">
        <f t="shared" ref="Q7:Q38" si="6">(D7-D6)/D6</f>
        <v>-3.2866588875923856E-2</v>
      </c>
      <c r="R7" s="20">
        <f t="shared" ref="R7:R38" si="7">(E7-E6)/E6</f>
        <v>1.6277195809830863E-2</v>
      </c>
      <c r="S7" s="20">
        <f t="shared" ref="S7:S38" si="8">(F7-F6)/F6</f>
        <v>3.160149973219057E-2</v>
      </c>
      <c r="T7" s="20">
        <f t="shared" ref="T7:T38" si="9">(G7-G6)/G6</f>
        <v>-1.8718094157685827E-2</v>
      </c>
      <c r="U7" s="20">
        <f t="shared" ref="U7:U38" si="10">(H7-H6)/H6</f>
        <v>-1.8718094157685827E-2</v>
      </c>
      <c r="V7" s="20">
        <f>(I7-I6)/I6</f>
        <v>3.1545454545454543E-2</v>
      </c>
      <c r="W7" s="20">
        <f t="shared" ref="W7:W38" si="11">(J7-J6)/J6</f>
        <v>1.0351966873706004E-2</v>
      </c>
      <c r="X7" s="20">
        <f t="shared" ref="X7:X38" si="12">(K7-K6)/K6</f>
        <v>-1.3953488372093023E-2</v>
      </c>
      <c r="Y7" s="20">
        <f t="shared" ref="Y7:Y38" si="13">(L7-L6)/L6</f>
        <v>-9.8684210526315888E-3</v>
      </c>
      <c r="Z7" s="20">
        <f t="shared" ref="Z7:Z38" si="14">(M7-M6)/M6</f>
        <v>3.166397415185785E-2</v>
      </c>
      <c r="AB7" t="str">
        <f>Q2</f>
        <v>KAMAZ</v>
      </c>
      <c r="AC7" s="113">
        <f>Q3</f>
        <v>0.21773772916300957</v>
      </c>
      <c r="AD7" t="s">
        <v>85</v>
      </c>
      <c r="AE7" s="113">
        <v>0.76239110124858545</v>
      </c>
      <c r="AF7" t="s">
        <v>85</v>
      </c>
      <c r="AG7">
        <v>0.76239110124858545</v>
      </c>
      <c r="AI7" s="94" t="s">
        <v>28</v>
      </c>
      <c r="AJ7" s="95"/>
      <c r="AK7" s="95"/>
      <c r="AL7" s="96"/>
    </row>
    <row r="8" spans="1:41" x14ac:dyDescent="0.3">
      <c r="A8" s="22">
        <v>42739</v>
      </c>
      <c r="B8">
        <v>143.1</v>
      </c>
      <c r="C8">
        <v>60.42</v>
      </c>
      <c r="D8">
        <v>47.38</v>
      </c>
      <c r="E8">
        <v>63.9</v>
      </c>
      <c r="F8">
        <v>0.57099999999999995</v>
      </c>
      <c r="G8">
        <v>88.41</v>
      </c>
      <c r="H8">
        <v>88.41</v>
      </c>
      <c r="I8">
        <v>11220</v>
      </c>
      <c r="J8">
        <v>588.1</v>
      </c>
      <c r="K8">
        <v>111.5</v>
      </c>
      <c r="L8">
        <v>0.30499999999999999</v>
      </c>
      <c r="M8">
        <v>31.8</v>
      </c>
      <c r="O8" s="20">
        <f t="shared" si="4"/>
        <v>-4.3385253024934879E-2</v>
      </c>
      <c r="P8" s="20">
        <f t="shared" si="5"/>
        <v>3.6541430777148783E-2</v>
      </c>
      <c r="Q8" s="20">
        <f t="shared" si="6"/>
        <v>-4.7255177960989228E-2</v>
      </c>
      <c r="R8" s="20">
        <f t="shared" si="7"/>
        <v>1.3320647002854366E-2</v>
      </c>
      <c r="S8" s="20">
        <f t="shared" si="8"/>
        <v>-1.1768778123918361E-2</v>
      </c>
      <c r="T8" s="20">
        <f t="shared" si="9"/>
        <v>2.2080924855491291E-2</v>
      </c>
      <c r="U8" s="20">
        <f t="shared" si="10"/>
        <v>2.2080924855491291E-2</v>
      </c>
      <c r="V8" s="20">
        <f t="shared" ref="V8:V38" si="15">(I8-I7)/I7</f>
        <v>-1.11923856525954E-2</v>
      </c>
      <c r="W8" s="20">
        <f t="shared" si="11"/>
        <v>4.2691256830601088E-3</v>
      </c>
      <c r="X8" s="20">
        <f t="shared" si="12"/>
        <v>5.1886792452830191E-2</v>
      </c>
      <c r="Y8" s="20">
        <f t="shared" si="13"/>
        <v>1.3289036544850511E-2</v>
      </c>
      <c r="Z8" s="20">
        <f t="shared" si="14"/>
        <v>-4.0714062010647981E-3</v>
      </c>
      <c r="AB8" t="str">
        <f>R2</f>
        <v>PIK</v>
      </c>
      <c r="AC8" s="113">
        <f>R3</f>
        <v>2.3270369259960368</v>
      </c>
      <c r="AD8" t="s">
        <v>90</v>
      </c>
      <c r="AE8" s="113">
        <v>0.33433258959256618</v>
      </c>
      <c r="AF8" t="s">
        <v>90</v>
      </c>
      <c r="AG8">
        <v>0.33433258959256618</v>
      </c>
      <c r="AI8" s="34"/>
      <c r="AJ8" s="33" t="s">
        <v>30</v>
      </c>
      <c r="AK8" s="33" t="s">
        <v>11</v>
      </c>
      <c r="AL8" s="53" t="s">
        <v>29</v>
      </c>
      <c r="AO8" s="113"/>
    </row>
    <row r="9" spans="1:41" x14ac:dyDescent="0.3">
      <c r="A9" s="22">
        <v>42740</v>
      </c>
      <c r="B9">
        <v>137.47999999999999</v>
      </c>
      <c r="C9">
        <v>68.8</v>
      </c>
      <c r="D9">
        <v>51.1</v>
      </c>
      <c r="E9">
        <v>61.3</v>
      </c>
      <c r="F9">
        <v>0.5615</v>
      </c>
      <c r="G9">
        <v>83.09</v>
      </c>
      <c r="H9">
        <v>83.09</v>
      </c>
      <c r="I9">
        <v>10875</v>
      </c>
      <c r="J9">
        <v>593.79999999999995</v>
      </c>
      <c r="K9">
        <v>112</v>
      </c>
      <c r="L9">
        <v>0.30299999999999999</v>
      </c>
      <c r="M9">
        <v>31.594999999999999</v>
      </c>
      <c r="O9" s="20">
        <f t="shared" si="4"/>
        <v>-3.927323549965063E-2</v>
      </c>
      <c r="P9" s="20">
        <f t="shared" si="5"/>
        <v>0.13869579609400853</v>
      </c>
      <c r="Q9" s="20">
        <f t="shared" si="6"/>
        <v>7.8514140987758524E-2</v>
      </c>
      <c r="R9" s="20">
        <f t="shared" si="7"/>
        <v>-4.0688575899843531E-2</v>
      </c>
      <c r="S9" s="20">
        <f t="shared" si="8"/>
        <v>-1.6637478108581356E-2</v>
      </c>
      <c r="T9" s="20">
        <f t="shared" si="9"/>
        <v>-6.017418844022162E-2</v>
      </c>
      <c r="U9" s="20">
        <f t="shared" si="10"/>
        <v>-6.017418844022162E-2</v>
      </c>
      <c r="V9" s="20">
        <f t="shared" si="15"/>
        <v>-3.074866310160428E-2</v>
      </c>
      <c r="W9" s="20">
        <f t="shared" si="11"/>
        <v>9.6922292127188097E-3</v>
      </c>
      <c r="X9" s="20">
        <f t="shared" si="12"/>
        <v>4.4843049327354259E-3</v>
      </c>
      <c r="Y9" s="20">
        <f t="shared" si="13"/>
        <v>-6.5573770491803339E-3</v>
      </c>
      <c r="Z9" s="20">
        <f t="shared" si="14"/>
        <v>-6.4465408805032022E-3</v>
      </c>
      <c r="AB9" t="str">
        <f>S2</f>
        <v>RusGidro</v>
      </c>
      <c r="AC9" s="113">
        <f>S3</f>
        <v>0.76239110124858545</v>
      </c>
      <c r="AD9" t="s">
        <v>91</v>
      </c>
      <c r="AE9" s="113">
        <v>0.33433258959256618</v>
      </c>
      <c r="AI9" s="29" t="s">
        <v>88</v>
      </c>
      <c r="AJ9" s="32">
        <v>1</v>
      </c>
      <c r="AK9" s="54">
        <f>AG5</f>
        <v>2.3270369259960368</v>
      </c>
      <c r="AL9" s="55">
        <f>R4</f>
        <v>0.75067627747221</v>
      </c>
      <c r="AO9" s="21"/>
    </row>
    <row r="10" spans="1:41" x14ac:dyDescent="0.3">
      <c r="A10" s="22">
        <v>42741</v>
      </c>
      <c r="B10">
        <v>133.38</v>
      </c>
      <c r="C10">
        <v>76.75</v>
      </c>
      <c r="D10">
        <v>53.5</v>
      </c>
      <c r="E10">
        <v>64.099999999999994</v>
      </c>
      <c r="F10">
        <v>0.55800000000000005</v>
      </c>
      <c r="G10">
        <v>80</v>
      </c>
      <c r="H10">
        <v>80</v>
      </c>
      <c r="I10">
        <v>10900</v>
      </c>
      <c r="J10">
        <v>590.20000000000005</v>
      </c>
      <c r="K10">
        <v>110</v>
      </c>
      <c r="L10">
        <v>0.30299999999999999</v>
      </c>
      <c r="M10">
        <v>31.69</v>
      </c>
      <c r="O10" s="20">
        <f t="shared" si="4"/>
        <v>-2.982251963922021E-2</v>
      </c>
      <c r="P10" s="20">
        <f t="shared" si="5"/>
        <v>0.1155523255813954</v>
      </c>
      <c r="Q10" s="20">
        <f t="shared" si="6"/>
        <v>4.6966731898238717E-2</v>
      </c>
      <c r="R10" s="20">
        <f t="shared" si="7"/>
        <v>4.5676998368678584E-2</v>
      </c>
      <c r="S10" s="20">
        <f t="shared" si="8"/>
        <v>-6.2333036509349023E-3</v>
      </c>
      <c r="T10" s="20">
        <f t="shared" si="9"/>
        <v>-3.7188590684799655E-2</v>
      </c>
      <c r="U10" s="20">
        <f t="shared" si="10"/>
        <v>-3.7188590684799655E-2</v>
      </c>
      <c r="V10" s="20">
        <f t="shared" si="15"/>
        <v>2.2988505747126436E-3</v>
      </c>
      <c r="W10" s="20">
        <f t="shared" si="11"/>
        <v>-6.0626473560119725E-3</v>
      </c>
      <c r="X10" s="20">
        <f t="shared" si="12"/>
        <v>-1.7857142857142856E-2</v>
      </c>
      <c r="Y10" s="20">
        <f t="shared" si="13"/>
        <v>0</v>
      </c>
      <c r="Z10" s="20">
        <f t="shared" si="14"/>
        <v>3.0068048741890307E-3</v>
      </c>
      <c r="AB10" t="str">
        <f>T2</f>
        <v>SBERBANK</v>
      </c>
      <c r="AC10" s="113">
        <f>T3</f>
        <v>0.33433258959256618</v>
      </c>
      <c r="AD10" t="s">
        <v>87</v>
      </c>
      <c r="AE10" s="113">
        <v>0.21773772916300957</v>
      </c>
      <c r="AI10" s="29" t="s">
        <v>86</v>
      </c>
      <c r="AJ10" s="32">
        <v>2</v>
      </c>
      <c r="AK10" s="54">
        <f t="shared" ref="AK10:AK12" si="16">AG6</f>
        <v>1.9413275903404197</v>
      </c>
      <c r="AL10" s="55">
        <f>P4</f>
        <v>0.88599867943728094</v>
      </c>
      <c r="AO10" s="113"/>
    </row>
    <row r="11" spans="1:41" x14ac:dyDescent="0.3">
      <c r="A11" s="22">
        <v>42744</v>
      </c>
      <c r="B11">
        <v>141.5</v>
      </c>
      <c r="C11">
        <v>79.23</v>
      </c>
      <c r="D11">
        <v>50.45</v>
      </c>
      <c r="E11">
        <v>70.400000000000006</v>
      </c>
      <c r="F11">
        <v>0.58850000000000002</v>
      </c>
      <c r="G11">
        <v>79.17</v>
      </c>
      <c r="H11">
        <v>79.17</v>
      </c>
      <c r="I11">
        <v>10819</v>
      </c>
      <c r="J11">
        <v>591.29999999999995</v>
      </c>
      <c r="K11">
        <v>110</v>
      </c>
      <c r="L11">
        <v>0.30299999999999999</v>
      </c>
      <c r="M11">
        <v>31.3</v>
      </c>
      <c r="O11" s="20">
        <f t="shared" si="4"/>
        <v>6.0878692457639862E-2</v>
      </c>
      <c r="P11" s="20">
        <f t="shared" si="5"/>
        <v>3.2312703583061944E-2</v>
      </c>
      <c r="Q11" s="20">
        <f t="shared" si="6"/>
        <v>-5.7009345794392471E-2</v>
      </c>
      <c r="R11" s="20">
        <f t="shared" si="7"/>
        <v>9.8283931357254481E-2</v>
      </c>
      <c r="S11" s="20">
        <f t="shared" si="8"/>
        <v>5.4659498207885251E-2</v>
      </c>
      <c r="T11" s="20">
        <f t="shared" si="9"/>
        <v>-1.0374999999999978E-2</v>
      </c>
      <c r="U11" s="20">
        <f t="shared" si="10"/>
        <v>-1.0374999999999978E-2</v>
      </c>
      <c r="V11" s="20">
        <f t="shared" si="15"/>
        <v>-7.4311926605504586E-3</v>
      </c>
      <c r="W11" s="20">
        <f t="shared" si="11"/>
        <v>1.8637749915281412E-3</v>
      </c>
      <c r="X11" s="20">
        <f t="shared" si="12"/>
        <v>0</v>
      </c>
      <c r="Y11" s="20">
        <f t="shared" si="13"/>
        <v>0</v>
      </c>
      <c r="Z11" s="20">
        <f t="shared" si="14"/>
        <v>-1.2306721363206076E-2</v>
      </c>
      <c r="AB11" t="str">
        <f>U2</f>
        <v>ROSN</v>
      </c>
      <c r="AC11" s="113">
        <f>U3</f>
        <v>0.33433258959256618</v>
      </c>
      <c r="AD11" t="s">
        <v>95</v>
      </c>
      <c r="AE11" s="113">
        <v>0.18443550275956572</v>
      </c>
      <c r="AI11" s="29" t="s">
        <v>85</v>
      </c>
      <c r="AJ11" s="32">
        <v>3</v>
      </c>
      <c r="AK11" s="54">
        <f t="shared" si="16"/>
        <v>0.76239110124858545</v>
      </c>
      <c r="AL11" s="55">
        <f>S4</f>
        <v>0.78135462728095484</v>
      </c>
      <c r="AO11" s="113"/>
    </row>
    <row r="12" spans="1:41" ht="15" thickBot="1" x14ac:dyDescent="0.35">
      <c r="A12" s="22">
        <v>42745</v>
      </c>
      <c r="B12">
        <v>139.01</v>
      </c>
      <c r="C12">
        <v>82.5</v>
      </c>
      <c r="D12">
        <v>51.23</v>
      </c>
      <c r="E12">
        <v>70.3</v>
      </c>
      <c r="F12">
        <v>0.5696</v>
      </c>
      <c r="G12">
        <v>76.3</v>
      </c>
      <c r="H12">
        <v>76.3</v>
      </c>
      <c r="I12">
        <v>10534</v>
      </c>
      <c r="J12">
        <v>605.5</v>
      </c>
      <c r="K12">
        <v>110</v>
      </c>
      <c r="L12">
        <v>0.30299999999999999</v>
      </c>
      <c r="M12">
        <v>31.315000000000001</v>
      </c>
      <c r="O12" s="20">
        <f t="shared" si="4"/>
        <v>-1.7597173144876389E-2</v>
      </c>
      <c r="P12" s="20">
        <f t="shared" si="5"/>
        <v>4.1272245361605397E-2</v>
      </c>
      <c r="Q12" s="20">
        <f t="shared" si="6"/>
        <v>1.5460852329038533E-2</v>
      </c>
      <c r="R12" s="20">
        <f t="shared" si="7"/>
        <v>-1.4204545454546665E-3</v>
      </c>
      <c r="S12" s="20">
        <f t="shared" si="8"/>
        <v>-3.2115548003398518E-2</v>
      </c>
      <c r="T12" s="20">
        <f t="shared" si="9"/>
        <v>-3.6251105216622517E-2</v>
      </c>
      <c r="U12" s="20">
        <f t="shared" si="10"/>
        <v>-3.6251105216622517E-2</v>
      </c>
      <c r="V12" s="20">
        <f t="shared" si="15"/>
        <v>-2.634254552176726E-2</v>
      </c>
      <c r="W12" s="20">
        <f t="shared" si="11"/>
        <v>2.4014882462371125E-2</v>
      </c>
      <c r="X12" s="20">
        <f t="shared" si="12"/>
        <v>0</v>
      </c>
      <c r="Y12" s="20">
        <f t="shared" si="13"/>
        <v>0</v>
      </c>
      <c r="Z12" s="20">
        <f t="shared" si="14"/>
        <v>4.7923322683707888E-4</v>
      </c>
      <c r="AB12" t="str">
        <f>V2</f>
        <v>MAGN</v>
      </c>
      <c r="AC12" s="113">
        <f>V3</f>
        <v>-8.3788970906269591E-2</v>
      </c>
      <c r="AD12" t="s">
        <v>93</v>
      </c>
      <c r="AE12" s="113">
        <v>0.15219703526192152</v>
      </c>
      <c r="AI12" s="30" t="s">
        <v>90</v>
      </c>
      <c r="AJ12" s="56">
        <v>4</v>
      </c>
      <c r="AK12" s="54">
        <f t="shared" si="16"/>
        <v>0.33433258959256618</v>
      </c>
      <c r="AL12" s="57">
        <f>T4</f>
        <v>0.67492106560346998</v>
      </c>
    </row>
    <row r="13" spans="1:41" x14ac:dyDescent="0.3">
      <c r="A13" s="22">
        <v>42746</v>
      </c>
      <c r="B13">
        <v>138.75</v>
      </c>
      <c r="C13">
        <v>83.7</v>
      </c>
      <c r="D13">
        <v>51.72</v>
      </c>
      <c r="E13">
        <v>70.5</v>
      </c>
      <c r="F13">
        <v>0.5675</v>
      </c>
      <c r="G13">
        <v>87.2</v>
      </c>
      <c r="H13">
        <v>87.2</v>
      </c>
      <c r="I13">
        <v>10000</v>
      </c>
      <c r="J13">
        <v>607.70000000000005</v>
      </c>
      <c r="K13">
        <v>112</v>
      </c>
      <c r="L13">
        <v>0.30299999999999999</v>
      </c>
      <c r="M13">
        <v>31.3</v>
      </c>
      <c r="O13" s="20">
        <f t="shared" si="4"/>
        <v>-1.8703690381986255E-3</v>
      </c>
      <c r="P13" s="20">
        <f t="shared" si="5"/>
        <v>1.454545454545458E-2</v>
      </c>
      <c r="Q13" s="20">
        <f t="shared" si="6"/>
        <v>9.5647081788015221E-3</v>
      </c>
      <c r="R13" s="20">
        <f t="shared" si="7"/>
        <v>2.8449502133713065E-3</v>
      </c>
      <c r="S13" s="20">
        <f t="shared" si="8"/>
        <v>-3.6867977528089726E-3</v>
      </c>
      <c r="T13" s="20">
        <f t="shared" si="9"/>
        <v>0.14285714285714293</v>
      </c>
      <c r="U13" s="20">
        <f t="shared" si="10"/>
        <v>0.14285714285714293</v>
      </c>
      <c r="V13" s="20">
        <f t="shared" si="15"/>
        <v>-5.0692994114296563E-2</v>
      </c>
      <c r="W13" s="20">
        <f t="shared" si="11"/>
        <v>3.63336085879446E-3</v>
      </c>
      <c r="X13" s="20">
        <f t="shared" si="12"/>
        <v>1.8181818181818181E-2</v>
      </c>
      <c r="Y13" s="20">
        <f t="shared" si="13"/>
        <v>0</v>
      </c>
      <c r="Z13" s="20">
        <f t="shared" si="14"/>
        <v>-4.7900367236150624E-4</v>
      </c>
      <c r="AB13" t="str">
        <f>W2</f>
        <v>MFON</v>
      </c>
      <c r="AC13" s="113">
        <f>W3</f>
        <v>0.15219703526192152</v>
      </c>
      <c r="AD13" t="s">
        <v>94</v>
      </c>
      <c r="AE13" s="113">
        <v>9.0245810653790948E-2</v>
      </c>
      <c r="AI13" s="59" t="s">
        <v>31</v>
      </c>
      <c r="AJ13" s="31">
        <f>AJ3</f>
        <v>0.14359855073889499</v>
      </c>
      <c r="AK13" s="23"/>
      <c r="AL13" s="27"/>
    </row>
    <row r="14" spans="1:41" x14ac:dyDescent="0.3">
      <c r="A14" s="22">
        <v>42747</v>
      </c>
      <c r="B14">
        <v>139.69</v>
      </c>
      <c r="C14">
        <v>82.83</v>
      </c>
      <c r="D14">
        <v>51.59</v>
      </c>
      <c r="E14">
        <v>68.61</v>
      </c>
      <c r="F14">
        <v>0.56569999999999998</v>
      </c>
      <c r="G14">
        <v>89.1</v>
      </c>
      <c r="H14">
        <v>89.1</v>
      </c>
      <c r="I14">
        <v>9880</v>
      </c>
      <c r="J14">
        <v>608.9</v>
      </c>
      <c r="K14">
        <v>110</v>
      </c>
      <c r="L14">
        <v>0.30299999999999999</v>
      </c>
      <c r="M14">
        <v>31.36</v>
      </c>
      <c r="O14" s="20">
        <f t="shared" si="4"/>
        <v>6.7747747747747581E-3</v>
      </c>
      <c r="P14" s="20">
        <f t="shared" si="5"/>
        <v>-1.0394265232974964E-2</v>
      </c>
      <c r="Q14" s="20">
        <f t="shared" si="6"/>
        <v>-2.5135344160865324E-3</v>
      </c>
      <c r="R14" s="20">
        <f t="shared" si="7"/>
        <v>-2.6808510638297881E-2</v>
      </c>
      <c r="S14" s="20">
        <f t="shared" si="8"/>
        <v>-3.1718061674009231E-3</v>
      </c>
      <c r="T14" s="20">
        <f t="shared" si="9"/>
        <v>2.1788990825687974E-2</v>
      </c>
      <c r="U14" s="20">
        <f t="shared" si="10"/>
        <v>2.1788990825687974E-2</v>
      </c>
      <c r="V14" s="20">
        <f t="shared" si="15"/>
        <v>-1.2E-2</v>
      </c>
      <c r="W14" s="20">
        <f t="shared" si="11"/>
        <v>1.9746585486258542E-3</v>
      </c>
      <c r="X14" s="20">
        <f t="shared" si="12"/>
        <v>-1.7857142857142856E-2</v>
      </c>
      <c r="Y14" s="20">
        <f t="shared" si="13"/>
        <v>0</v>
      </c>
      <c r="Z14" s="20">
        <f t="shared" si="14"/>
        <v>1.9169329073482019E-3</v>
      </c>
      <c r="AB14" t="str">
        <f>X2</f>
        <v>NFAZ</v>
      </c>
      <c r="AC14" s="113">
        <f>X3</f>
        <v>9.0245810653790948E-2</v>
      </c>
      <c r="AD14" t="s">
        <v>96</v>
      </c>
      <c r="AE14" s="113">
        <v>-2.9715391655709824E-2</v>
      </c>
      <c r="AI14" s="59" t="s">
        <v>32</v>
      </c>
      <c r="AJ14" s="31">
        <f>AK5</f>
        <v>1</v>
      </c>
      <c r="AK14" s="23"/>
      <c r="AL14" s="27"/>
    </row>
    <row r="15" spans="1:41" x14ac:dyDescent="0.3">
      <c r="A15" s="22">
        <v>42748</v>
      </c>
      <c r="B15">
        <v>137.22</v>
      </c>
      <c r="C15">
        <v>84.25</v>
      </c>
      <c r="D15">
        <v>51</v>
      </c>
      <c r="E15">
        <v>69.7</v>
      </c>
      <c r="F15">
        <v>0.5645</v>
      </c>
      <c r="G15">
        <v>88.04</v>
      </c>
      <c r="H15">
        <v>88.04</v>
      </c>
      <c r="I15">
        <v>9640</v>
      </c>
      <c r="J15">
        <v>612</v>
      </c>
      <c r="K15">
        <v>106</v>
      </c>
      <c r="L15">
        <v>0.30299999999999999</v>
      </c>
      <c r="M15">
        <v>31.41</v>
      </c>
      <c r="O15" s="20">
        <f t="shared" si="4"/>
        <v>-1.768201016536616E-2</v>
      </c>
      <c r="P15" s="20">
        <f t="shared" si="5"/>
        <v>1.7143547024025131E-2</v>
      </c>
      <c r="Q15" s="20">
        <f t="shared" si="6"/>
        <v>-1.1436324869160755E-2</v>
      </c>
      <c r="R15" s="20">
        <f t="shared" si="7"/>
        <v>1.5886896953796872E-2</v>
      </c>
      <c r="S15" s="20">
        <f t="shared" si="8"/>
        <v>-2.121265688527451E-3</v>
      </c>
      <c r="T15" s="20">
        <f t="shared" si="9"/>
        <v>-1.1896745230078431E-2</v>
      </c>
      <c r="U15" s="20">
        <f t="shared" si="10"/>
        <v>-1.1896745230078431E-2</v>
      </c>
      <c r="V15" s="20">
        <f t="shared" si="15"/>
        <v>-2.4291497975708502E-2</v>
      </c>
      <c r="W15" s="20">
        <f t="shared" si="11"/>
        <v>5.0911479717523781E-3</v>
      </c>
      <c r="X15" s="20">
        <f t="shared" si="12"/>
        <v>-3.6363636363636362E-2</v>
      </c>
      <c r="Y15" s="20">
        <f t="shared" si="13"/>
        <v>0</v>
      </c>
      <c r="Z15" s="20">
        <f t="shared" si="14"/>
        <v>1.5943877551020634E-3</v>
      </c>
      <c r="AB15" t="str">
        <f>Y2</f>
        <v>PLSM</v>
      </c>
      <c r="AC15" s="113">
        <f>Y3</f>
        <v>0.18443550275956572</v>
      </c>
      <c r="AD15" t="s">
        <v>92</v>
      </c>
      <c r="AE15" s="113">
        <v>-8.3788970906269591E-2</v>
      </c>
      <c r="AI15" s="59" t="s">
        <v>33</v>
      </c>
      <c r="AJ15" s="31">
        <f>AK4</f>
        <v>0.21362548936063475</v>
      </c>
      <c r="AK15" s="23"/>
      <c r="AL15" s="27"/>
    </row>
    <row r="16" spans="1:41" x14ac:dyDescent="0.3">
      <c r="A16" s="22">
        <v>42751</v>
      </c>
      <c r="B16">
        <v>146.72</v>
      </c>
      <c r="C16">
        <v>78.7</v>
      </c>
      <c r="D16">
        <v>50.12</v>
      </c>
      <c r="E16">
        <v>67.67</v>
      </c>
      <c r="F16">
        <v>0.56000000000000005</v>
      </c>
      <c r="G16">
        <v>84.6</v>
      </c>
      <c r="H16">
        <v>84.6</v>
      </c>
      <c r="I16">
        <v>9830</v>
      </c>
      <c r="J16">
        <v>612.79999999999995</v>
      </c>
      <c r="K16">
        <v>112</v>
      </c>
      <c r="L16">
        <v>0.30199999999999999</v>
      </c>
      <c r="M16">
        <v>31.355</v>
      </c>
      <c r="O16" s="20">
        <f t="shared" si="4"/>
        <v>6.9231890394986159E-2</v>
      </c>
      <c r="P16" s="20">
        <f t="shared" si="5"/>
        <v>-6.5875370919881271E-2</v>
      </c>
      <c r="Q16" s="20">
        <f t="shared" si="6"/>
        <v>-1.7254901960784365E-2</v>
      </c>
      <c r="R16" s="20">
        <f t="shared" si="7"/>
        <v>-2.912482065997132E-2</v>
      </c>
      <c r="S16" s="20">
        <f t="shared" si="8"/>
        <v>-7.9716563330379953E-3</v>
      </c>
      <c r="T16" s="20">
        <f t="shared" si="9"/>
        <v>-3.9073148568832483E-2</v>
      </c>
      <c r="U16" s="20">
        <f t="shared" si="10"/>
        <v>-3.9073148568832483E-2</v>
      </c>
      <c r="V16" s="20">
        <f t="shared" si="15"/>
        <v>1.970954356846473E-2</v>
      </c>
      <c r="W16" s="20">
        <f t="shared" si="11"/>
        <v>1.3071895424835859E-3</v>
      </c>
      <c r="X16" s="20">
        <f t="shared" si="12"/>
        <v>5.6603773584905662E-2</v>
      </c>
      <c r="Y16" s="20">
        <f t="shared" si="13"/>
        <v>-3.3003300330033034E-3</v>
      </c>
      <c r="Z16" s="20">
        <f t="shared" si="14"/>
        <v>-1.7510347023240915E-3</v>
      </c>
      <c r="AB16" t="str">
        <f>Z2</f>
        <v>SNGS</v>
      </c>
      <c r="AC16" s="113">
        <f>Z3</f>
        <v>-2.9715391655709824E-2</v>
      </c>
      <c r="AD16" t="s">
        <v>89</v>
      </c>
      <c r="AE16" s="21">
        <v>-0.12111486470709409</v>
      </c>
      <c r="AI16" s="59" t="s">
        <v>34</v>
      </c>
      <c r="AJ16" s="31">
        <f>AJ5</f>
        <v>0.21362548936063475</v>
      </c>
      <c r="AK16" s="23"/>
      <c r="AL16" s="27"/>
    </row>
    <row r="17" spans="1:38" x14ac:dyDescent="0.3">
      <c r="A17" s="22">
        <v>42752</v>
      </c>
      <c r="B17">
        <v>145.16</v>
      </c>
      <c r="C17">
        <v>83</v>
      </c>
      <c r="D17">
        <v>46.48</v>
      </c>
      <c r="E17">
        <v>67</v>
      </c>
      <c r="F17">
        <v>0.55400000000000005</v>
      </c>
      <c r="G17">
        <v>88.18</v>
      </c>
      <c r="H17">
        <v>88.18</v>
      </c>
      <c r="I17">
        <v>9825</v>
      </c>
      <c r="J17">
        <v>611.6</v>
      </c>
      <c r="K17">
        <v>112</v>
      </c>
      <c r="L17">
        <v>0.33800000000000002</v>
      </c>
      <c r="M17">
        <v>31.204999999999998</v>
      </c>
      <c r="O17" s="20">
        <f t="shared" si="4"/>
        <v>-1.0632497273718663E-2</v>
      </c>
      <c r="P17" s="20">
        <f t="shared" si="5"/>
        <v>5.463786531130873E-2</v>
      </c>
      <c r="Q17" s="20">
        <f t="shared" si="6"/>
        <v>-7.2625698324022367E-2</v>
      </c>
      <c r="R17" s="20">
        <f t="shared" si="7"/>
        <v>-9.9009900990099254E-3</v>
      </c>
      <c r="S17" s="20">
        <f t="shared" si="8"/>
        <v>-1.0714285714285723E-2</v>
      </c>
      <c r="T17" s="20">
        <f t="shared" si="9"/>
        <v>4.2316784869976511E-2</v>
      </c>
      <c r="U17" s="20">
        <f t="shared" si="10"/>
        <v>4.2316784869976511E-2</v>
      </c>
      <c r="V17" s="20">
        <f t="shared" si="15"/>
        <v>-5.0864699898270599E-4</v>
      </c>
      <c r="W17" s="20">
        <f t="shared" si="11"/>
        <v>-1.9582245430808287E-3</v>
      </c>
      <c r="X17" s="20">
        <f t="shared" si="12"/>
        <v>0</v>
      </c>
      <c r="Y17" s="20">
        <f t="shared" si="13"/>
        <v>0.11920529801324514</v>
      </c>
      <c r="Z17" s="20">
        <f t="shared" si="14"/>
        <v>-4.7839260086111344E-3</v>
      </c>
      <c r="AE17" s="1"/>
      <c r="AF17" s="1"/>
      <c r="AG17" s="1"/>
      <c r="AH17" s="26"/>
      <c r="AI17" s="59" t="s">
        <v>35</v>
      </c>
      <c r="AJ17" s="31">
        <f>AJ4</f>
        <v>1</v>
      </c>
      <c r="AK17" s="23"/>
      <c r="AL17" s="27"/>
    </row>
    <row r="18" spans="1:38" ht="15" thickBot="1" x14ac:dyDescent="0.35">
      <c r="A18" s="22">
        <v>42753</v>
      </c>
      <c r="B18">
        <v>146.41999999999999</v>
      </c>
      <c r="C18">
        <v>79.5</v>
      </c>
      <c r="D18">
        <v>48</v>
      </c>
      <c r="E18">
        <v>76.03</v>
      </c>
      <c r="F18">
        <v>0.56469999999999998</v>
      </c>
      <c r="G18">
        <v>86.88</v>
      </c>
      <c r="H18">
        <v>86.88</v>
      </c>
      <c r="I18">
        <v>9695</v>
      </c>
      <c r="J18">
        <v>611</v>
      </c>
      <c r="K18">
        <v>105.5</v>
      </c>
      <c r="L18">
        <v>0.33400000000000002</v>
      </c>
      <c r="M18">
        <v>31.12</v>
      </c>
      <c r="O18" s="20">
        <f t="shared" si="4"/>
        <v>8.6800771562413268E-3</v>
      </c>
      <c r="P18" s="20">
        <f t="shared" si="5"/>
        <v>-4.2168674698795178E-2</v>
      </c>
      <c r="Q18" s="20">
        <f t="shared" si="6"/>
        <v>3.2702237521514702E-2</v>
      </c>
      <c r="R18" s="20">
        <f t="shared" si="7"/>
        <v>0.13477611940298509</v>
      </c>
      <c r="S18" s="20">
        <f t="shared" si="8"/>
        <v>1.9314079422382547E-2</v>
      </c>
      <c r="T18" s="20">
        <f t="shared" si="9"/>
        <v>-1.4742572011794186E-2</v>
      </c>
      <c r="U18" s="20">
        <f t="shared" si="10"/>
        <v>-1.4742572011794186E-2</v>
      </c>
      <c r="V18" s="20">
        <f t="shared" si="15"/>
        <v>-1.3231552162849873E-2</v>
      </c>
      <c r="W18" s="20">
        <f t="shared" si="11"/>
        <v>-9.8103335513411165E-4</v>
      </c>
      <c r="X18" s="20">
        <f t="shared" si="12"/>
        <v>-5.8035714285714288E-2</v>
      </c>
      <c r="Y18" s="20">
        <f t="shared" si="13"/>
        <v>-1.1834319526627229E-2</v>
      </c>
      <c r="Z18" s="20">
        <f t="shared" si="14"/>
        <v>-2.7239224483255023E-3</v>
      </c>
      <c r="AI18" s="60" t="s">
        <v>36</v>
      </c>
      <c r="AJ18" s="58">
        <f>AL5</f>
        <v>-1.8078447651063725E-2</v>
      </c>
      <c r="AK18" s="28"/>
      <c r="AL18" s="25"/>
    </row>
    <row r="19" spans="1:38" x14ac:dyDescent="0.3">
      <c r="A19" s="22">
        <v>42754</v>
      </c>
      <c r="B19">
        <v>148.84</v>
      </c>
      <c r="C19">
        <v>80.28</v>
      </c>
      <c r="D19">
        <v>47.91</v>
      </c>
      <c r="E19">
        <v>80.52</v>
      </c>
      <c r="F19">
        <v>0.56240000000000001</v>
      </c>
      <c r="G19">
        <v>86.99</v>
      </c>
      <c r="H19">
        <v>86.99</v>
      </c>
      <c r="I19">
        <v>9800</v>
      </c>
      <c r="J19">
        <v>626.1</v>
      </c>
      <c r="K19">
        <v>112.5</v>
      </c>
      <c r="L19">
        <v>0.33</v>
      </c>
      <c r="M19">
        <v>31.425000000000001</v>
      </c>
      <c r="O19" s="20">
        <f t="shared" si="4"/>
        <v>1.6527796749078106E-2</v>
      </c>
      <c r="P19" s="20">
        <f t="shared" si="5"/>
        <v>9.8113207547169956E-3</v>
      </c>
      <c r="Q19" s="20">
        <f t="shared" si="6"/>
        <v>-1.8750000000000711E-3</v>
      </c>
      <c r="R19" s="20">
        <f t="shared" si="7"/>
        <v>5.9055635933184199E-2</v>
      </c>
      <c r="S19" s="20">
        <f t="shared" si="8"/>
        <v>-4.0729590933238332E-3</v>
      </c>
      <c r="T19" s="20">
        <f t="shared" si="9"/>
        <v>1.2661141804788149E-3</v>
      </c>
      <c r="U19" s="20">
        <f t="shared" si="10"/>
        <v>1.2661141804788149E-3</v>
      </c>
      <c r="V19" s="20">
        <f t="shared" si="15"/>
        <v>1.0830324909747292E-2</v>
      </c>
      <c r="W19" s="20">
        <f t="shared" si="11"/>
        <v>2.4713584288052412E-2</v>
      </c>
      <c r="X19" s="20">
        <f t="shared" si="12"/>
        <v>6.6350710900473939E-2</v>
      </c>
      <c r="Y19" s="20">
        <f t="shared" si="13"/>
        <v>-1.1976047904191626E-2</v>
      </c>
      <c r="Z19" s="20">
        <f t="shared" si="14"/>
        <v>9.8007712082262121E-3</v>
      </c>
      <c r="AH19" s="23"/>
      <c r="AI19" s="38"/>
    </row>
    <row r="20" spans="1:38" x14ac:dyDescent="0.3">
      <c r="A20" s="22">
        <v>42755</v>
      </c>
      <c r="B20">
        <v>149.16999999999999</v>
      </c>
      <c r="C20">
        <v>77.88</v>
      </c>
      <c r="D20">
        <v>46.55</v>
      </c>
      <c r="E20">
        <v>81.5</v>
      </c>
      <c r="F20">
        <v>0.56000000000000005</v>
      </c>
      <c r="G20">
        <v>84.42</v>
      </c>
      <c r="H20">
        <v>84.42</v>
      </c>
      <c r="I20">
        <v>9730</v>
      </c>
      <c r="J20">
        <v>641.1</v>
      </c>
      <c r="K20">
        <v>112</v>
      </c>
      <c r="L20">
        <v>0.32800000000000001</v>
      </c>
      <c r="M20">
        <v>31.7</v>
      </c>
      <c r="O20" s="20">
        <f t="shared" si="4"/>
        <v>2.2171459285137336E-3</v>
      </c>
      <c r="P20" s="20">
        <f t="shared" si="5"/>
        <v>-2.9895366218236245E-2</v>
      </c>
      <c r="Q20" s="20">
        <f t="shared" si="6"/>
        <v>-2.8386558129826749E-2</v>
      </c>
      <c r="R20" s="20">
        <f t="shared" si="7"/>
        <v>1.2170889220069599E-2</v>
      </c>
      <c r="S20" s="20">
        <f t="shared" si="8"/>
        <v>-4.267425320056824E-3</v>
      </c>
      <c r="T20" s="20">
        <f t="shared" si="9"/>
        <v>-2.9543625704103842E-2</v>
      </c>
      <c r="U20" s="20">
        <f t="shared" si="10"/>
        <v>-2.9543625704103842E-2</v>
      </c>
      <c r="V20" s="20">
        <f t="shared" si="15"/>
        <v>-7.1428571428571426E-3</v>
      </c>
      <c r="W20" s="20">
        <f t="shared" si="11"/>
        <v>2.3957834211787255E-2</v>
      </c>
      <c r="X20" s="20">
        <f t="shared" si="12"/>
        <v>-4.4444444444444444E-3</v>
      </c>
      <c r="Y20" s="20">
        <f t="shared" si="13"/>
        <v>-6.0606060606060658E-3</v>
      </c>
      <c r="Z20" s="20">
        <f t="shared" si="14"/>
        <v>8.7509944311853164E-3</v>
      </c>
      <c r="AB20" t="s">
        <v>88</v>
      </c>
      <c r="AC20">
        <v>2.3270369259960368</v>
      </c>
      <c r="AD20">
        <f>$AD$32</f>
        <v>0.5</v>
      </c>
    </row>
    <row r="21" spans="1:38" x14ac:dyDescent="0.3">
      <c r="A21" s="22">
        <v>42758</v>
      </c>
      <c r="B21">
        <v>139.19999999999999</v>
      </c>
      <c r="C21">
        <v>70.61</v>
      </c>
      <c r="D21">
        <v>44.83</v>
      </c>
      <c r="E21">
        <v>82.4</v>
      </c>
      <c r="F21">
        <v>0.5595</v>
      </c>
      <c r="G21">
        <v>78.599999999999994</v>
      </c>
      <c r="H21">
        <v>78.599999999999994</v>
      </c>
      <c r="I21">
        <v>9694</v>
      </c>
      <c r="J21">
        <v>627.5</v>
      </c>
      <c r="K21">
        <v>110</v>
      </c>
      <c r="L21">
        <v>0.314</v>
      </c>
      <c r="M21">
        <v>31.234999999999999</v>
      </c>
      <c r="O21" s="20">
        <f t="shared" si="4"/>
        <v>-6.6836495273848634E-2</v>
      </c>
      <c r="P21" s="20">
        <f t="shared" si="5"/>
        <v>-9.3348741653826353E-2</v>
      </c>
      <c r="Q21" s="20">
        <f t="shared" si="6"/>
        <v>-3.6949516648764745E-2</v>
      </c>
      <c r="R21" s="20">
        <f t="shared" si="7"/>
        <v>1.1042944785276143E-2</v>
      </c>
      <c r="S21" s="20">
        <f t="shared" si="8"/>
        <v>-8.9285714285724268E-4</v>
      </c>
      <c r="T21" s="20">
        <f t="shared" si="9"/>
        <v>-6.8941009239516793E-2</v>
      </c>
      <c r="U21" s="20">
        <f t="shared" si="10"/>
        <v>-6.8941009239516793E-2</v>
      </c>
      <c r="V21" s="20">
        <f t="shared" si="15"/>
        <v>-3.6998972250770813E-3</v>
      </c>
      <c r="W21" s="20">
        <f t="shared" si="11"/>
        <v>-2.1213539229449418E-2</v>
      </c>
      <c r="X21" s="20">
        <f t="shared" si="12"/>
        <v>-1.7857142857142856E-2</v>
      </c>
      <c r="Y21" s="20">
        <f t="shared" si="13"/>
        <v>-4.2682926829268331E-2</v>
      </c>
      <c r="Z21" s="20">
        <f t="shared" si="14"/>
        <v>-1.4668769716088324E-2</v>
      </c>
      <c r="AB21" t="s">
        <v>86</v>
      </c>
      <c r="AC21">
        <v>1.9413275903404197</v>
      </c>
      <c r="AD21">
        <f t="shared" ref="AD21:AD31" si="17">$AD$32</f>
        <v>0.5</v>
      </c>
    </row>
    <row r="22" spans="1:38" x14ac:dyDescent="0.3">
      <c r="A22" s="22">
        <v>42759</v>
      </c>
      <c r="B22">
        <v>124.01</v>
      </c>
      <c r="C22">
        <v>61.08</v>
      </c>
      <c r="D22">
        <v>39.159999999999997</v>
      </c>
      <c r="E22">
        <v>80.599999999999994</v>
      </c>
      <c r="F22">
        <v>0.5262</v>
      </c>
      <c r="G22">
        <v>70.349999999999994</v>
      </c>
      <c r="H22">
        <v>70.349999999999994</v>
      </c>
      <c r="I22">
        <v>9690</v>
      </c>
      <c r="J22">
        <v>631.5</v>
      </c>
      <c r="K22">
        <v>113</v>
      </c>
      <c r="L22">
        <v>0.31</v>
      </c>
      <c r="M22">
        <v>31.38</v>
      </c>
      <c r="O22" s="20">
        <f t="shared" si="4"/>
        <v>-0.1091235632183907</v>
      </c>
      <c r="P22" s="20">
        <f t="shared" si="5"/>
        <v>-0.13496671859509987</v>
      </c>
      <c r="Q22" s="20">
        <f t="shared" si="6"/>
        <v>-0.12647780504126704</v>
      </c>
      <c r="R22" s="20">
        <f t="shared" si="7"/>
        <v>-2.1844660194174893E-2</v>
      </c>
      <c r="S22" s="20">
        <f t="shared" si="8"/>
        <v>-5.9517426273458442E-2</v>
      </c>
      <c r="T22" s="20">
        <f t="shared" si="9"/>
        <v>-0.10496183206106871</v>
      </c>
      <c r="U22" s="20">
        <f t="shared" si="10"/>
        <v>-0.10496183206106871</v>
      </c>
      <c r="V22" s="20">
        <f t="shared" si="15"/>
        <v>-4.1262636682484012E-4</v>
      </c>
      <c r="W22" s="20">
        <f t="shared" si="11"/>
        <v>6.3745019920318727E-3</v>
      </c>
      <c r="X22" s="20">
        <f t="shared" si="12"/>
        <v>2.7272727272727271E-2</v>
      </c>
      <c r="Y22" s="20">
        <f t="shared" si="13"/>
        <v>-1.2738853503184724E-2</v>
      </c>
      <c r="Z22" s="20">
        <f t="shared" si="14"/>
        <v>4.6422282695693798E-3</v>
      </c>
      <c r="AB22" t="s">
        <v>85</v>
      </c>
      <c r="AC22">
        <v>0.76239110124858545</v>
      </c>
      <c r="AD22">
        <f t="shared" si="17"/>
        <v>0.5</v>
      </c>
    </row>
    <row r="23" spans="1:38" x14ac:dyDescent="0.3">
      <c r="A23" s="22">
        <v>42760</v>
      </c>
      <c r="B23">
        <v>118.6</v>
      </c>
      <c r="C23">
        <v>47.29</v>
      </c>
      <c r="D23">
        <v>31.96</v>
      </c>
      <c r="E23">
        <v>78</v>
      </c>
      <c r="F23">
        <v>0.50760000000000005</v>
      </c>
      <c r="G23">
        <v>77.430000000000007</v>
      </c>
      <c r="H23">
        <v>77.430000000000007</v>
      </c>
      <c r="I23">
        <v>9625</v>
      </c>
      <c r="J23">
        <v>621</v>
      </c>
      <c r="K23">
        <v>112</v>
      </c>
      <c r="L23">
        <v>0.307</v>
      </c>
      <c r="M23">
        <v>31.79</v>
      </c>
      <c r="O23" s="20">
        <f t="shared" si="4"/>
        <v>-4.3625514071445937E-2</v>
      </c>
      <c r="P23" s="20">
        <f t="shared" si="5"/>
        <v>-0.22576948264571053</v>
      </c>
      <c r="Q23" s="20">
        <f t="shared" si="6"/>
        <v>-0.18386108273748714</v>
      </c>
      <c r="R23" s="20">
        <f t="shared" si="7"/>
        <v>-3.2258064516128962E-2</v>
      </c>
      <c r="S23" s="20">
        <f t="shared" si="8"/>
        <v>-3.5347776510832291E-2</v>
      </c>
      <c r="T23" s="20">
        <f t="shared" si="9"/>
        <v>0.10063965884861426</v>
      </c>
      <c r="U23" s="20">
        <f t="shared" si="10"/>
        <v>0.10063965884861426</v>
      </c>
      <c r="V23" s="20">
        <f t="shared" si="15"/>
        <v>-6.7079463364293082E-3</v>
      </c>
      <c r="W23" s="20">
        <f t="shared" si="11"/>
        <v>-1.66270783847981E-2</v>
      </c>
      <c r="X23" s="20">
        <f t="shared" si="12"/>
        <v>-8.8495575221238937E-3</v>
      </c>
      <c r="Y23" s="20">
        <f t="shared" si="13"/>
        <v>-9.6774193548387188E-3</v>
      </c>
      <c r="Z23" s="20">
        <f t="shared" si="14"/>
        <v>1.3065646908859151E-2</v>
      </c>
      <c r="AB23" t="s">
        <v>90</v>
      </c>
      <c r="AC23">
        <v>0.33433258959256618</v>
      </c>
      <c r="AD23">
        <f t="shared" si="17"/>
        <v>0.5</v>
      </c>
    </row>
    <row r="24" spans="1:38" x14ac:dyDescent="0.3">
      <c r="A24" s="22">
        <v>42761</v>
      </c>
      <c r="B24">
        <v>124.71</v>
      </c>
      <c r="C24">
        <v>55.15</v>
      </c>
      <c r="D24">
        <v>34.409999999999997</v>
      </c>
      <c r="E24">
        <v>81.88</v>
      </c>
      <c r="F24">
        <v>0.54320000000000002</v>
      </c>
      <c r="G24">
        <v>69.3</v>
      </c>
      <c r="H24">
        <v>69.3</v>
      </c>
      <c r="I24">
        <v>10020</v>
      </c>
      <c r="J24">
        <v>634.4</v>
      </c>
      <c r="K24">
        <v>110</v>
      </c>
      <c r="L24">
        <v>0.32300000000000001</v>
      </c>
      <c r="M24">
        <v>32.695</v>
      </c>
      <c r="O24" s="20">
        <f t="shared" si="4"/>
        <v>5.1517706576728495E-2</v>
      </c>
      <c r="P24" s="20">
        <f t="shared" si="5"/>
        <v>0.16620850074011417</v>
      </c>
      <c r="Q24" s="20">
        <f t="shared" si="6"/>
        <v>7.6658322903629408E-2</v>
      </c>
      <c r="R24" s="20">
        <f t="shared" si="7"/>
        <v>4.9743589743589688E-2</v>
      </c>
      <c r="S24" s="20">
        <f t="shared" si="8"/>
        <v>7.0133963750984948E-2</v>
      </c>
      <c r="T24" s="20">
        <f t="shared" si="9"/>
        <v>-0.10499806276636973</v>
      </c>
      <c r="U24" s="20">
        <f t="shared" si="10"/>
        <v>-0.10499806276636973</v>
      </c>
      <c r="V24" s="20">
        <f t="shared" si="15"/>
        <v>4.1038961038961042E-2</v>
      </c>
      <c r="W24" s="20">
        <f t="shared" si="11"/>
        <v>2.1578099838969366E-2</v>
      </c>
      <c r="X24" s="20">
        <f t="shared" si="12"/>
        <v>-1.7857142857142856E-2</v>
      </c>
      <c r="Y24" s="20">
        <f t="shared" si="13"/>
        <v>5.2117263843648252E-2</v>
      </c>
      <c r="Z24" s="20">
        <f t="shared" si="14"/>
        <v>2.8468071720666913E-2</v>
      </c>
      <c r="AB24" t="s">
        <v>91</v>
      </c>
      <c r="AC24">
        <v>0.33433258959256618</v>
      </c>
      <c r="AD24">
        <f t="shared" si="17"/>
        <v>0.5</v>
      </c>
    </row>
    <row r="25" spans="1:38" x14ac:dyDescent="0.3">
      <c r="A25" s="22">
        <v>42762</v>
      </c>
      <c r="B25">
        <v>132.94999999999999</v>
      </c>
      <c r="C25">
        <v>53.85</v>
      </c>
      <c r="D25">
        <v>36.659999999999997</v>
      </c>
      <c r="E25">
        <v>81.38</v>
      </c>
      <c r="F25">
        <v>0.56799999999999995</v>
      </c>
      <c r="G25">
        <v>70.2</v>
      </c>
      <c r="H25">
        <v>70.2</v>
      </c>
      <c r="I25">
        <v>9900</v>
      </c>
      <c r="J25">
        <v>638.9</v>
      </c>
      <c r="K25">
        <v>106.5</v>
      </c>
      <c r="L25">
        <v>0.314</v>
      </c>
      <c r="M25">
        <v>32.524999999999999</v>
      </c>
      <c r="O25" s="20">
        <f t="shared" si="4"/>
        <v>6.6073290032876236E-2</v>
      </c>
      <c r="P25" s="20">
        <f t="shared" si="5"/>
        <v>-2.3572076155938298E-2</v>
      </c>
      <c r="Q25" s="20">
        <f t="shared" si="6"/>
        <v>6.5387968613775077E-2</v>
      </c>
      <c r="R25" s="20">
        <f t="shared" si="7"/>
        <v>-6.1064973131411829E-3</v>
      </c>
      <c r="S25" s="20">
        <f t="shared" si="8"/>
        <v>4.5655375552282641E-2</v>
      </c>
      <c r="T25" s="20">
        <f t="shared" si="9"/>
        <v>1.2987012987013069E-2</v>
      </c>
      <c r="U25" s="20">
        <f t="shared" si="10"/>
        <v>1.2987012987013069E-2</v>
      </c>
      <c r="V25" s="20">
        <f t="shared" si="15"/>
        <v>-1.1976047904191617E-2</v>
      </c>
      <c r="W25" s="20">
        <f t="shared" si="11"/>
        <v>7.0933165195460283E-3</v>
      </c>
      <c r="X25" s="20">
        <f t="shared" si="12"/>
        <v>-3.1818181818181815E-2</v>
      </c>
      <c r="Y25" s="20">
        <f t="shared" si="13"/>
        <v>-2.7863777089783305E-2</v>
      </c>
      <c r="Z25" s="20">
        <f t="shared" si="14"/>
        <v>-5.1995717999694666E-3</v>
      </c>
      <c r="AB25" t="s">
        <v>87</v>
      </c>
      <c r="AC25">
        <v>0.21773772916300957</v>
      </c>
      <c r="AD25">
        <f t="shared" si="17"/>
        <v>0.5</v>
      </c>
    </row>
    <row r="26" spans="1:38" x14ac:dyDescent="0.3">
      <c r="A26" s="22">
        <v>42765</v>
      </c>
      <c r="B26">
        <v>137.47</v>
      </c>
      <c r="C26">
        <v>56.02</v>
      </c>
      <c r="D26">
        <v>37.369999999999997</v>
      </c>
      <c r="E26">
        <v>81.91</v>
      </c>
      <c r="F26">
        <v>0.56289999999999996</v>
      </c>
      <c r="G26">
        <v>70.25</v>
      </c>
      <c r="H26">
        <v>70.25</v>
      </c>
      <c r="I26">
        <v>9625</v>
      </c>
      <c r="J26">
        <v>638.4</v>
      </c>
      <c r="K26">
        <v>107.5</v>
      </c>
      <c r="L26">
        <v>0.312</v>
      </c>
      <c r="M26">
        <v>32.229999999999997</v>
      </c>
      <c r="O26" s="20">
        <f t="shared" si="4"/>
        <v>3.3997743512598801E-2</v>
      </c>
      <c r="P26" s="20">
        <f t="shared" si="5"/>
        <v>4.0297121634169021E-2</v>
      </c>
      <c r="Q26" s="20">
        <f t="shared" si="6"/>
        <v>1.936715766503003E-2</v>
      </c>
      <c r="R26" s="20">
        <f t="shared" si="7"/>
        <v>6.5126566724010961E-3</v>
      </c>
      <c r="S26" s="20">
        <f t="shared" si="8"/>
        <v>-8.9788732394366095E-3</v>
      </c>
      <c r="T26" s="20">
        <f t="shared" si="9"/>
        <v>7.1225071225067174E-4</v>
      </c>
      <c r="U26" s="20">
        <f t="shared" si="10"/>
        <v>7.1225071225067174E-4</v>
      </c>
      <c r="V26" s="20">
        <f t="shared" si="15"/>
        <v>-2.7777777777777776E-2</v>
      </c>
      <c r="W26" s="20">
        <f t="shared" si="11"/>
        <v>-7.8259508530286435E-4</v>
      </c>
      <c r="X26" s="20">
        <f t="shared" si="12"/>
        <v>9.3896713615023476E-3</v>
      </c>
      <c r="Y26" s="20">
        <f t="shared" si="13"/>
        <v>-6.3694267515923622E-3</v>
      </c>
      <c r="Z26" s="20">
        <f t="shared" si="14"/>
        <v>-9.0699461952344872E-3</v>
      </c>
      <c r="AB26" t="s">
        <v>95</v>
      </c>
      <c r="AC26">
        <v>0.18443550275956572</v>
      </c>
      <c r="AD26">
        <f t="shared" si="17"/>
        <v>0.5</v>
      </c>
    </row>
    <row r="27" spans="1:38" x14ac:dyDescent="0.3">
      <c r="A27" s="22">
        <v>42766</v>
      </c>
      <c r="B27">
        <v>134</v>
      </c>
      <c r="C27">
        <v>53.4</v>
      </c>
      <c r="D27">
        <v>36.369999999999997</v>
      </c>
      <c r="E27">
        <v>87.99</v>
      </c>
      <c r="F27">
        <v>0.56730000000000003</v>
      </c>
      <c r="G27">
        <v>72.19</v>
      </c>
      <c r="H27">
        <v>72.19</v>
      </c>
      <c r="I27">
        <v>9650</v>
      </c>
      <c r="J27">
        <v>632.79999999999995</v>
      </c>
      <c r="K27">
        <v>111.5</v>
      </c>
      <c r="L27">
        <v>0.31</v>
      </c>
      <c r="M27">
        <v>32.35</v>
      </c>
      <c r="O27" s="20">
        <f t="shared" si="4"/>
        <v>-2.524187095366261E-2</v>
      </c>
      <c r="P27" s="20">
        <f t="shared" si="5"/>
        <v>-4.6769011067475982E-2</v>
      </c>
      <c r="Q27" s="20">
        <f t="shared" si="6"/>
        <v>-2.6759432700026762E-2</v>
      </c>
      <c r="R27" s="20">
        <f t="shared" si="7"/>
        <v>7.422781101208642E-2</v>
      </c>
      <c r="S27" s="20">
        <f t="shared" si="8"/>
        <v>7.8166637058093274E-3</v>
      </c>
      <c r="T27" s="20">
        <f t="shared" si="9"/>
        <v>2.7615658362989293E-2</v>
      </c>
      <c r="U27" s="20">
        <f t="shared" si="10"/>
        <v>2.7615658362989293E-2</v>
      </c>
      <c r="V27" s="20">
        <f t="shared" si="15"/>
        <v>2.5974025974025974E-3</v>
      </c>
      <c r="W27" s="20">
        <f t="shared" si="11"/>
        <v>-8.7719298245614395E-3</v>
      </c>
      <c r="X27" s="20">
        <f t="shared" si="12"/>
        <v>3.7209302325581395E-2</v>
      </c>
      <c r="Y27" s="20">
        <f t="shared" si="13"/>
        <v>-6.4102564102564161E-3</v>
      </c>
      <c r="Z27" s="20">
        <f t="shared" si="14"/>
        <v>3.7232392181199055E-3</v>
      </c>
      <c r="AB27" t="s">
        <v>93</v>
      </c>
      <c r="AC27">
        <v>0.15219703526192152</v>
      </c>
      <c r="AD27">
        <f t="shared" si="17"/>
        <v>0.5</v>
      </c>
    </row>
    <row r="28" spans="1:38" x14ac:dyDescent="0.3">
      <c r="A28" s="22">
        <v>42767</v>
      </c>
      <c r="B28">
        <v>133.9</v>
      </c>
      <c r="C28">
        <v>53.75</v>
      </c>
      <c r="D28">
        <v>35.4</v>
      </c>
      <c r="E28">
        <v>86</v>
      </c>
      <c r="F28">
        <v>0.54949999999999999</v>
      </c>
      <c r="G28">
        <v>80.3</v>
      </c>
      <c r="H28">
        <v>80.3</v>
      </c>
      <c r="I28">
        <v>9700</v>
      </c>
      <c r="J28">
        <v>634.70000000000005</v>
      </c>
      <c r="K28">
        <v>112</v>
      </c>
      <c r="L28">
        <v>0.313</v>
      </c>
      <c r="M28">
        <v>32.299999999999997</v>
      </c>
      <c r="O28" s="20">
        <f t="shared" si="4"/>
        <v>-7.4626865671637553E-4</v>
      </c>
      <c r="P28" s="20">
        <f t="shared" si="5"/>
        <v>6.5543071161048953E-3</v>
      </c>
      <c r="Q28" s="20">
        <f t="shared" si="6"/>
        <v>-2.667033269177891E-2</v>
      </c>
      <c r="R28" s="20">
        <f t="shared" si="7"/>
        <v>-2.2616206387089385E-2</v>
      </c>
      <c r="S28" s="20">
        <f t="shared" si="8"/>
        <v>-3.1376696633174751E-2</v>
      </c>
      <c r="T28" s="20">
        <f t="shared" si="9"/>
        <v>0.11234242969940435</v>
      </c>
      <c r="U28" s="20">
        <f t="shared" si="10"/>
        <v>0.11234242969940435</v>
      </c>
      <c r="V28" s="20">
        <f t="shared" si="15"/>
        <v>5.1813471502590676E-3</v>
      </c>
      <c r="W28" s="20">
        <f t="shared" si="11"/>
        <v>3.0025284450064652E-3</v>
      </c>
      <c r="X28" s="20">
        <f t="shared" si="12"/>
        <v>4.4843049327354259E-3</v>
      </c>
      <c r="Y28" s="20">
        <f t="shared" si="13"/>
        <v>9.6774193548387188E-3</v>
      </c>
      <c r="Z28" s="20">
        <f t="shared" si="14"/>
        <v>-1.5455950540959587E-3</v>
      </c>
      <c r="AB28" t="s">
        <v>94</v>
      </c>
      <c r="AC28">
        <v>9.0245810653790948E-2</v>
      </c>
      <c r="AD28">
        <f t="shared" si="17"/>
        <v>0.5</v>
      </c>
    </row>
    <row r="29" spans="1:38" x14ac:dyDescent="0.3">
      <c r="A29" s="22">
        <v>42768</v>
      </c>
      <c r="B29">
        <v>125.4</v>
      </c>
      <c r="C29">
        <v>49.25</v>
      </c>
      <c r="D29">
        <v>33.25</v>
      </c>
      <c r="E29">
        <v>83.89</v>
      </c>
      <c r="F29">
        <v>0.53039999999999998</v>
      </c>
      <c r="G29">
        <v>78</v>
      </c>
      <c r="H29">
        <v>78</v>
      </c>
      <c r="I29">
        <v>9495</v>
      </c>
      <c r="J29">
        <v>624.5</v>
      </c>
      <c r="K29">
        <v>109.5</v>
      </c>
      <c r="L29">
        <v>0.32100000000000001</v>
      </c>
      <c r="M29">
        <v>31.975000000000001</v>
      </c>
      <c r="O29" s="20">
        <f t="shared" si="4"/>
        <v>-6.3480209111277067E-2</v>
      </c>
      <c r="P29" s="20">
        <f t="shared" si="5"/>
        <v>-8.3720930232558138E-2</v>
      </c>
      <c r="Q29" s="20">
        <f t="shared" si="6"/>
        <v>-6.0734463276836119E-2</v>
      </c>
      <c r="R29" s="20">
        <f t="shared" si="7"/>
        <v>-2.4534883720930226E-2</v>
      </c>
      <c r="S29" s="20">
        <f t="shared" si="8"/>
        <v>-3.4758871701546873E-2</v>
      </c>
      <c r="T29" s="20">
        <f t="shared" si="9"/>
        <v>-2.8642590286425868E-2</v>
      </c>
      <c r="U29" s="20">
        <f t="shared" si="10"/>
        <v>-2.8642590286425868E-2</v>
      </c>
      <c r="V29" s="20">
        <f t="shared" si="15"/>
        <v>-2.1134020618556702E-2</v>
      </c>
      <c r="W29" s="20">
        <f t="shared" si="11"/>
        <v>-1.6070584528123592E-2</v>
      </c>
      <c r="X29" s="20">
        <f t="shared" si="12"/>
        <v>-2.2321428571428572E-2</v>
      </c>
      <c r="Y29" s="20">
        <f t="shared" si="13"/>
        <v>2.5559105431309927E-2</v>
      </c>
      <c r="Z29" s="20">
        <f t="shared" si="14"/>
        <v>-1.0061919504643831E-2</v>
      </c>
      <c r="AB29" t="s">
        <v>96</v>
      </c>
      <c r="AC29">
        <v>-2.9715391655709824E-2</v>
      </c>
      <c r="AD29">
        <f t="shared" si="17"/>
        <v>0.5</v>
      </c>
    </row>
    <row r="30" spans="1:38" x14ac:dyDescent="0.3">
      <c r="A30" s="22">
        <v>42769</v>
      </c>
      <c r="B30">
        <v>127</v>
      </c>
      <c r="C30">
        <v>50.35</v>
      </c>
      <c r="D30">
        <v>33.5</v>
      </c>
      <c r="E30">
        <v>84.83</v>
      </c>
      <c r="F30">
        <v>0.57310000000000005</v>
      </c>
      <c r="G30">
        <v>72.98</v>
      </c>
      <c r="H30">
        <v>72.98</v>
      </c>
      <c r="I30">
        <v>9580</v>
      </c>
      <c r="J30">
        <v>625.9</v>
      </c>
      <c r="K30">
        <v>110</v>
      </c>
      <c r="L30">
        <v>0.35099999999999998</v>
      </c>
      <c r="M30">
        <v>32.664999999999999</v>
      </c>
      <c r="O30" s="20">
        <f t="shared" si="4"/>
        <v>1.2759170653907449E-2</v>
      </c>
      <c r="P30" s="20">
        <f t="shared" si="5"/>
        <v>2.233502538071069E-2</v>
      </c>
      <c r="Q30" s="20">
        <f t="shared" si="6"/>
        <v>7.5187969924812026E-3</v>
      </c>
      <c r="R30" s="20">
        <f t="shared" si="7"/>
        <v>1.1205149600667513E-2</v>
      </c>
      <c r="S30" s="20">
        <f t="shared" si="8"/>
        <v>8.050527903469093E-2</v>
      </c>
      <c r="T30" s="20">
        <f t="shared" si="9"/>
        <v>-6.4358974358974308E-2</v>
      </c>
      <c r="U30" s="20">
        <f t="shared" si="10"/>
        <v>-6.4358974358974308E-2</v>
      </c>
      <c r="V30" s="20">
        <f t="shared" si="15"/>
        <v>8.9520800421274346E-3</v>
      </c>
      <c r="W30" s="20">
        <f t="shared" si="11"/>
        <v>2.2417934347477618E-3</v>
      </c>
      <c r="X30" s="20">
        <f t="shared" si="12"/>
        <v>4.5662100456621002E-3</v>
      </c>
      <c r="Y30" s="20">
        <f t="shared" si="13"/>
        <v>9.3457943925233558E-2</v>
      </c>
      <c r="Z30" s="20">
        <f t="shared" si="14"/>
        <v>2.1579358874120335E-2</v>
      </c>
      <c r="AB30" t="s">
        <v>92</v>
      </c>
      <c r="AC30">
        <v>-8.3788970906269591E-2</v>
      </c>
      <c r="AD30">
        <f t="shared" si="17"/>
        <v>0.5</v>
      </c>
    </row>
    <row r="31" spans="1:38" x14ac:dyDescent="0.3">
      <c r="A31" s="22">
        <v>42772</v>
      </c>
      <c r="B31">
        <v>135.63</v>
      </c>
      <c r="C31">
        <v>51.49</v>
      </c>
      <c r="D31">
        <v>35.96</v>
      </c>
      <c r="E31">
        <v>84.5</v>
      </c>
      <c r="F31">
        <v>0.56999999999999995</v>
      </c>
      <c r="G31">
        <v>77.66</v>
      </c>
      <c r="H31">
        <v>77.66</v>
      </c>
      <c r="I31">
        <v>9640</v>
      </c>
      <c r="J31">
        <v>630.9</v>
      </c>
      <c r="K31">
        <v>112</v>
      </c>
      <c r="L31">
        <v>0.43</v>
      </c>
      <c r="M31">
        <v>32.57</v>
      </c>
      <c r="O31" s="20">
        <f t="shared" si="4"/>
        <v>6.795275590551178E-2</v>
      </c>
      <c r="P31" s="20">
        <f t="shared" si="5"/>
        <v>2.2641509433962276E-2</v>
      </c>
      <c r="Q31" s="20">
        <f t="shared" si="6"/>
        <v>7.3432835820895548E-2</v>
      </c>
      <c r="R31" s="20">
        <f t="shared" si="7"/>
        <v>-3.890133207591634E-3</v>
      </c>
      <c r="S31" s="20">
        <f t="shared" si="8"/>
        <v>-5.4091781539000218E-3</v>
      </c>
      <c r="T31" s="20">
        <f t="shared" si="9"/>
        <v>6.4127158125513728E-2</v>
      </c>
      <c r="U31" s="20">
        <f t="shared" si="10"/>
        <v>6.4127158125513728E-2</v>
      </c>
      <c r="V31" s="20">
        <f t="shared" si="15"/>
        <v>6.2630480167014616E-3</v>
      </c>
      <c r="W31" s="20">
        <f t="shared" si="11"/>
        <v>7.9884965649464779E-3</v>
      </c>
      <c r="X31" s="20">
        <f t="shared" si="12"/>
        <v>1.8181818181818181E-2</v>
      </c>
      <c r="Y31" s="20">
        <f t="shared" si="13"/>
        <v>0.22507122507122512</v>
      </c>
      <c r="Z31" s="20">
        <f t="shared" si="14"/>
        <v>-2.9083116485534629E-3</v>
      </c>
      <c r="AB31" t="s">
        <v>89</v>
      </c>
      <c r="AC31">
        <v>-0.12111486470709409</v>
      </c>
      <c r="AD31">
        <f t="shared" si="17"/>
        <v>0.5</v>
      </c>
    </row>
    <row r="32" spans="1:38" x14ac:dyDescent="0.3">
      <c r="A32" s="22">
        <v>42773</v>
      </c>
      <c r="B32">
        <v>144.29</v>
      </c>
      <c r="C32">
        <v>52.65</v>
      </c>
      <c r="D32">
        <v>35.94</v>
      </c>
      <c r="E32">
        <v>82.51</v>
      </c>
      <c r="F32">
        <v>0.59360000000000002</v>
      </c>
      <c r="G32">
        <v>79.069999999999993</v>
      </c>
      <c r="H32">
        <v>79.069999999999993</v>
      </c>
      <c r="I32">
        <v>9550</v>
      </c>
      <c r="J32">
        <v>640</v>
      </c>
      <c r="K32">
        <v>110</v>
      </c>
      <c r="L32">
        <v>0.49</v>
      </c>
      <c r="M32">
        <v>32.75</v>
      </c>
      <c r="O32" s="20">
        <f t="shared" si="4"/>
        <v>6.3850180638501786E-2</v>
      </c>
      <c r="P32" s="20">
        <f t="shared" si="5"/>
        <v>2.2528646339094904E-2</v>
      </c>
      <c r="Q32" s="20">
        <f t="shared" si="6"/>
        <v>-5.5617352614024268E-4</v>
      </c>
      <c r="R32" s="20">
        <f t="shared" si="7"/>
        <v>-2.3550295857988107E-2</v>
      </c>
      <c r="S32" s="20">
        <f t="shared" si="8"/>
        <v>4.1403508771929942E-2</v>
      </c>
      <c r="T32" s="20">
        <f t="shared" si="9"/>
        <v>1.8156064898274486E-2</v>
      </c>
      <c r="U32" s="20">
        <f t="shared" si="10"/>
        <v>1.8156064898274486E-2</v>
      </c>
      <c r="V32" s="20">
        <f t="shared" si="15"/>
        <v>-9.3360995850622405E-3</v>
      </c>
      <c r="W32" s="20">
        <f t="shared" si="11"/>
        <v>1.4423838960215601E-2</v>
      </c>
      <c r="X32" s="20">
        <f t="shared" si="12"/>
        <v>-1.7857142857142856E-2</v>
      </c>
      <c r="Y32" s="20">
        <f t="shared" si="13"/>
        <v>0.13953488372093023</v>
      </c>
      <c r="Z32" s="20">
        <f t="shared" si="14"/>
        <v>5.5265581823764108E-3</v>
      </c>
      <c r="AB32" s="97" t="s">
        <v>55</v>
      </c>
      <c r="AC32" s="97"/>
      <c r="AD32">
        <v>0.5</v>
      </c>
    </row>
    <row r="33" spans="1:26" x14ac:dyDescent="0.3">
      <c r="A33" s="22">
        <v>42774</v>
      </c>
      <c r="B33">
        <v>144.30000000000001</v>
      </c>
      <c r="C33">
        <v>53.89</v>
      </c>
      <c r="D33">
        <v>35.659999999999997</v>
      </c>
      <c r="E33">
        <v>84.7</v>
      </c>
      <c r="F33">
        <v>0.6835</v>
      </c>
      <c r="G33">
        <v>83.01</v>
      </c>
      <c r="H33">
        <v>83.01</v>
      </c>
      <c r="I33">
        <v>9577</v>
      </c>
      <c r="J33">
        <v>636</v>
      </c>
      <c r="K33">
        <v>112</v>
      </c>
      <c r="L33">
        <v>0.39700000000000002</v>
      </c>
      <c r="M33">
        <v>32.674999999999997</v>
      </c>
      <c r="O33" s="20">
        <f t="shared" si="4"/>
        <v>6.9304872132644869E-5</v>
      </c>
      <c r="P33" s="20">
        <f t="shared" si="5"/>
        <v>2.3551756885090258E-2</v>
      </c>
      <c r="Q33" s="20">
        <f t="shared" si="6"/>
        <v>-7.7907623817473886E-3</v>
      </c>
      <c r="R33" s="20">
        <f t="shared" si="7"/>
        <v>2.6542237304569113E-2</v>
      </c>
      <c r="S33" s="20">
        <f t="shared" si="8"/>
        <v>0.15144878706199458</v>
      </c>
      <c r="T33" s="20">
        <f t="shared" si="9"/>
        <v>4.9829265208043663E-2</v>
      </c>
      <c r="U33" s="20">
        <f t="shared" si="10"/>
        <v>4.9829265208043663E-2</v>
      </c>
      <c r="V33" s="20">
        <f t="shared" si="15"/>
        <v>2.8272251308900523E-3</v>
      </c>
      <c r="W33" s="20">
        <f t="shared" si="11"/>
        <v>-6.2500000000000003E-3</v>
      </c>
      <c r="X33" s="20">
        <f t="shared" si="12"/>
        <v>1.8181818181818181E-2</v>
      </c>
      <c r="Y33" s="20">
        <f t="shared" si="13"/>
        <v>-0.18979591836734688</v>
      </c>
      <c r="Z33" s="20">
        <f t="shared" si="14"/>
        <v>-2.2900763358779494E-3</v>
      </c>
    </row>
    <row r="34" spans="1:26" x14ac:dyDescent="0.3">
      <c r="A34" s="22">
        <v>42775</v>
      </c>
      <c r="B34">
        <v>141.69999999999999</v>
      </c>
      <c r="C34">
        <v>55.15</v>
      </c>
      <c r="D34">
        <v>36.799999999999997</v>
      </c>
      <c r="E34">
        <v>93.98</v>
      </c>
      <c r="F34">
        <v>0.68610000000000004</v>
      </c>
      <c r="G34">
        <v>84.56</v>
      </c>
      <c r="H34">
        <v>84.56</v>
      </c>
      <c r="I34">
        <v>9862</v>
      </c>
      <c r="J34">
        <v>635</v>
      </c>
      <c r="K34">
        <v>105.5</v>
      </c>
      <c r="L34">
        <v>0.38500000000000001</v>
      </c>
      <c r="M34">
        <v>32.524999999999999</v>
      </c>
      <c r="O34" s="20">
        <f t="shared" si="4"/>
        <v>-1.8018018018018174E-2</v>
      </c>
      <c r="P34" s="20">
        <f t="shared" si="5"/>
        <v>2.3380961217294452E-2</v>
      </c>
      <c r="Q34" s="20">
        <f t="shared" si="6"/>
        <v>3.196859226023558E-2</v>
      </c>
      <c r="R34" s="20">
        <f t="shared" si="7"/>
        <v>0.10956316410861866</v>
      </c>
      <c r="S34" s="20">
        <f t="shared" si="8"/>
        <v>3.8039502560351817E-3</v>
      </c>
      <c r="T34" s="20">
        <f t="shared" si="9"/>
        <v>1.8672449102517735E-2</v>
      </c>
      <c r="U34" s="20">
        <f t="shared" si="10"/>
        <v>1.8672449102517735E-2</v>
      </c>
      <c r="V34" s="20">
        <f t="shared" si="15"/>
        <v>2.9758797118095436E-2</v>
      </c>
      <c r="W34" s="20">
        <f t="shared" si="11"/>
        <v>-1.5723270440251573E-3</v>
      </c>
      <c r="X34" s="20">
        <f t="shared" si="12"/>
        <v>-5.8035714285714288E-2</v>
      </c>
      <c r="Y34" s="20">
        <f t="shared" si="13"/>
        <v>-3.0226700251889196E-2</v>
      </c>
      <c r="Z34" s="20">
        <f t="shared" si="14"/>
        <v>-4.5906656465187021E-3</v>
      </c>
    </row>
    <row r="35" spans="1:26" x14ac:dyDescent="0.3">
      <c r="A35" s="22">
        <v>42776</v>
      </c>
      <c r="B35">
        <v>143.97</v>
      </c>
      <c r="C35">
        <v>57.59</v>
      </c>
      <c r="D35">
        <v>37.369999999999997</v>
      </c>
      <c r="E35">
        <v>90</v>
      </c>
      <c r="F35">
        <v>0.74339999999999995</v>
      </c>
      <c r="G35">
        <v>82.83</v>
      </c>
      <c r="H35">
        <v>82.83</v>
      </c>
      <c r="I35">
        <v>10002</v>
      </c>
      <c r="J35">
        <v>635.6</v>
      </c>
      <c r="K35">
        <v>100</v>
      </c>
      <c r="L35">
        <v>0.36899999999999999</v>
      </c>
      <c r="M35">
        <v>32.19</v>
      </c>
      <c r="O35" s="20">
        <f t="shared" si="4"/>
        <v>1.6019760056457378E-2</v>
      </c>
      <c r="P35" s="20">
        <f t="shared" si="5"/>
        <v>4.424297370806899E-2</v>
      </c>
      <c r="Q35" s="20">
        <f t="shared" si="6"/>
        <v>1.5489130434782618E-2</v>
      </c>
      <c r="R35" s="20">
        <f t="shared" si="7"/>
        <v>-4.2349436050223489E-2</v>
      </c>
      <c r="S35" s="20">
        <f t="shared" si="8"/>
        <v>8.3515522518583157E-2</v>
      </c>
      <c r="T35" s="20">
        <f t="shared" si="9"/>
        <v>-2.0458845789971664E-2</v>
      </c>
      <c r="U35" s="20">
        <f t="shared" si="10"/>
        <v>-2.0458845789971664E-2</v>
      </c>
      <c r="V35" s="20">
        <f t="shared" si="15"/>
        <v>1.4195903467856418E-2</v>
      </c>
      <c r="W35" s="20">
        <f t="shared" si="11"/>
        <v>9.4488188976381531E-4</v>
      </c>
      <c r="X35" s="20">
        <f t="shared" si="12"/>
        <v>-5.2132701421800945E-2</v>
      </c>
      <c r="Y35" s="20">
        <f t="shared" si="13"/>
        <v>-4.1558441558441593E-2</v>
      </c>
      <c r="Z35" s="20">
        <f t="shared" si="14"/>
        <v>-1.0299769408147606E-2</v>
      </c>
    </row>
    <row r="36" spans="1:26" x14ac:dyDescent="0.3">
      <c r="A36" s="22">
        <v>42779</v>
      </c>
      <c r="B36">
        <v>146.4</v>
      </c>
      <c r="C36">
        <v>58.74</v>
      </c>
      <c r="D36">
        <v>37</v>
      </c>
      <c r="E36">
        <v>81.42</v>
      </c>
      <c r="F36">
        <v>0.74</v>
      </c>
      <c r="G36">
        <v>80.709999999999994</v>
      </c>
      <c r="H36">
        <v>80.709999999999994</v>
      </c>
      <c r="I36">
        <v>10078</v>
      </c>
      <c r="J36">
        <v>632.9</v>
      </c>
      <c r="K36">
        <v>108.5</v>
      </c>
      <c r="L36">
        <v>0.38100000000000001</v>
      </c>
      <c r="M36">
        <v>31.83</v>
      </c>
      <c r="O36" s="20">
        <f t="shared" si="4"/>
        <v>1.6878516357574543E-2</v>
      </c>
      <c r="P36" s="20">
        <f t="shared" si="5"/>
        <v>1.9968744573710687E-2</v>
      </c>
      <c r="Q36" s="20">
        <f t="shared" si="6"/>
        <v>-9.9009900990098335E-3</v>
      </c>
      <c r="R36" s="20">
        <f t="shared" si="7"/>
        <v>-9.5333333333333312E-2</v>
      </c>
      <c r="S36" s="20">
        <f t="shared" si="8"/>
        <v>-4.57358084476723E-3</v>
      </c>
      <c r="T36" s="20">
        <f t="shared" si="9"/>
        <v>-2.5594591331643182E-2</v>
      </c>
      <c r="U36" s="20">
        <f t="shared" si="10"/>
        <v>-2.5594591331643182E-2</v>
      </c>
      <c r="V36" s="20">
        <f t="shared" si="15"/>
        <v>7.5984803039392118E-3</v>
      </c>
      <c r="W36" s="20">
        <f t="shared" si="11"/>
        <v>-4.2479546884833944E-3</v>
      </c>
      <c r="X36" s="20">
        <f t="shared" si="12"/>
        <v>8.5000000000000006E-2</v>
      </c>
      <c r="Y36" s="20">
        <f t="shared" si="13"/>
        <v>3.2520325203252064E-2</v>
      </c>
      <c r="Z36" s="20">
        <f t="shared" si="14"/>
        <v>-1.1183597390493925E-2</v>
      </c>
    </row>
    <row r="37" spans="1:26" x14ac:dyDescent="0.3">
      <c r="A37" s="22">
        <v>42780</v>
      </c>
      <c r="B37">
        <v>145.6</v>
      </c>
      <c r="C37">
        <v>55.68</v>
      </c>
      <c r="D37">
        <v>37.090000000000003</v>
      </c>
      <c r="E37">
        <v>79.69</v>
      </c>
      <c r="F37">
        <v>0.70799999999999996</v>
      </c>
      <c r="G37">
        <v>78.37</v>
      </c>
      <c r="H37">
        <v>78.37</v>
      </c>
      <c r="I37">
        <v>10030</v>
      </c>
      <c r="J37">
        <v>631.4</v>
      </c>
      <c r="K37">
        <v>108</v>
      </c>
      <c r="L37">
        <v>0.373</v>
      </c>
      <c r="M37">
        <v>31.995000000000001</v>
      </c>
      <c r="O37" s="20">
        <f t="shared" si="4"/>
        <v>-5.4644808743170171E-3</v>
      </c>
      <c r="P37" s="20">
        <f t="shared" si="5"/>
        <v>-5.2093973442288083E-2</v>
      </c>
      <c r="Q37" s="20">
        <f t="shared" si="6"/>
        <v>2.4324324324325247E-3</v>
      </c>
      <c r="R37" s="20">
        <f t="shared" si="7"/>
        <v>-2.1247850650945761E-2</v>
      </c>
      <c r="S37" s="20">
        <f t="shared" si="8"/>
        <v>-4.324324324324328E-2</v>
      </c>
      <c r="T37" s="20">
        <f t="shared" si="9"/>
        <v>-2.8992689877338489E-2</v>
      </c>
      <c r="U37" s="20">
        <f t="shared" si="10"/>
        <v>-2.8992689877338489E-2</v>
      </c>
      <c r="V37" s="20">
        <f t="shared" si="15"/>
        <v>-4.7628497717801151E-3</v>
      </c>
      <c r="W37" s="20">
        <f t="shared" si="11"/>
        <v>-2.3700426607678941E-3</v>
      </c>
      <c r="X37" s="20">
        <f t="shared" si="12"/>
        <v>-4.608294930875576E-3</v>
      </c>
      <c r="Y37" s="20">
        <f t="shared" si="13"/>
        <v>-2.0997375328084007E-2</v>
      </c>
      <c r="Z37" s="20">
        <f t="shared" si="14"/>
        <v>5.1837888784166735E-3</v>
      </c>
    </row>
    <row r="38" spans="1:26" x14ac:dyDescent="0.3">
      <c r="A38" s="22">
        <v>42781</v>
      </c>
      <c r="B38">
        <v>149.38999999999999</v>
      </c>
      <c r="C38">
        <v>55.6</v>
      </c>
      <c r="D38">
        <v>37.26</v>
      </c>
      <c r="E38">
        <v>79.78</v>
      </c>
      <c r="F38">
        <v>0.68020000000000003</v>
      </c>
      <c r="G38">
        <v>77.010000000000005</v>
      </c>
      <c r="H38">
        <v>77.010000000000005</v>
      </c>
      <c r="I38">
        <v>10000</v>
      </c>
      <c r="J38">
        <v>640</v>
      </c>
      <c r="K38">
        <v>110</v>
      </c>
      <c r="L38">
        <v>0.373</v>
      </c>
      <c r="M38">
        <v>31.995000000000001</v>
      </c>
      <c r="O38" s="20">
        <f t="shared" si="4"/>
        <v>2.6030219780219726E-2</v>
      </c>
      <c r="P38" s="20">
        <f t="shared" si="5"/>
        <v>-1.4367816091953717E-3</v>
      </c>
      <c r="Q38" s="20">
        <f t="shared" si="6"/>
        <v>4.5834456726879099E-3</v>
      </c>
      <c r="R38" s="20">
        <f t="shared" si="7"/>
        <v>1.1293763332915474E-3</v>
      </c>
      <c r="S38" s="20">
        <f t="shared" si="8"/>
        <v>-3.9265536723163755E-2</v>
      </c>
      <c r="T38" s="20">
        <f t="shared" si="9"/>
        <v>-1.7353579175704979E-2</v>
      </c>
      <c r="U38" s="20">
        <f t="shared" si="10"/>
        <v>-1.7353579175704979E-2</v>
      </c>
      <c r="V38" s="20">
        <f t="shared" si="15"/>
        <v>-2.9910269192422734E-3</v>
      </c>
      <c r="W38" s="20">
        <f t="shared" si="11"/>
        <v>1.3620525815647804E-2</v>
      </c>
      <c r="X38" s="20">
        <f t="shared" si="12"/>
        <v>1.8518518518518517E-2</v>
      </c>
      <c r="Y38" s="20">
        <f t="shared" si="13"/>
        <v>0</v>
      </c>
      <c r="Z38" s="20">
        <f t="shared" si="14"/>
        <v>0</v>
      </c>
    </row>
    <row r="39" spans="1:26" x14ac:dyDescent="0.3">
      <c r="A39" s="22">
        <v>42782</v>
      </c>
      <c r="B39">
        <v>149.13</v>
      </c>
      <c r="C39">
        <v>57.3</v>
      </c>
      <c r="D39">
        <v>37.11</v>
      </c>
      <c r="E39">
        <v>81</v>
      </c>
      <c r="F39">
        <v>0.69299999999999995</v>
      </c>
      <c r="G39">
        <v>81.72</v>
      </c>
      <c r="H39">
        <v>81.72</v>
      </c>
      <c r="I39">
        <v>9930</v>
      </c>
      <c r="J39">
        <v>635.5</v>
      </c>
      <c r="K39">
        <v>108</v>
      </c>
      <c r="L39">
        <v>0.38</v>
      </c>
      <c r="M39">
        <v>32.195</v>
      </c>
      <c r="O39" s="20">
        <f t="shared" ref="O39:O70" si="18">(B39-B38)/B38</f>
        <v>-1.7404110047526001E-3</v>
      </c>
      <c r="P39" s="20">
        <f t="shared" ref="P39:P70" si="19">(C39-C38)/C38</f>
        <v>3.0575539568345245E-2</v>
      </c>
      <c r="Q39" s="20">
        <f t="shared" ref="Q39:Q70" si="20">(D39-D38)/D38</f>
        <v>-4.0257648953300751E-3</v>
      </c>
      <c r="R39" s="20">
        <f t="shared" ref="R39:R70" si="21">(E39-E38)/E38</f>
        <v>1.5292053146151903E-2</v>
      </c>
      <c r="S39" s="20">
        <f t="shared" ref="S39:S70" si="22">(F39-F38)/F38</f>
        <v>1.8817994707438872E-2</v>
      </c>
      <c r="T39" s="20">
        <f t="shared" ref="T39:T70" si="23">(G39-G38)/G38</f>
        <v>6.1160888196338054E-2</v>
      </c>
      <c r="U39" s="20">
        <f t="shared" ref="U39:U70" si="24">(H39-H38)/H38</f>
        <v>6.1160888196338054E-2</v>
      </c>
      <c r="V39" s="20">
        <f t="shared" ref="V39:V70" si="25">(I39-I38)/I38</f>
        <v>-7.0000000000000001E-3</v>
      </c>
      <c r="W39" s="20">
        <f t="shared" ref="W39:W70" si="26">(J39-J38)/J38</f>
        <v>-7.0312500000000002E-3</v>
      </c>
      <c r="X39" s="20">
        <f t="shared" ref="X39:X70" si="27">(K39-K38)/K38</f>
        <v>-1.8181818181818181E-2</v>
      </c>
      <c r="Y39" s="20">
        <f t="shared" ref="Y39:Y70" si="28">(L39-L38)/L38</f>
        <v>1.8766756032171598E-2</v>
      </c>
      <c r="Z39" s="20">
        <f t="shared" ref="Z39:Z70" si="29">(M39-M38)/M38</f>
        <v>6.2509767151117139E-3</v>
      </c>
    </row>
    <row r="40" spans="1:26" x14ac:dyDescent="0.3">
      <c r="A40" s="22">
        <v>42783</v>
      </c>
      <c r="B40">
        <v>148.15</v>
      </c>
      <c r="C40">
        <v>59.1</v>
      </c>
      <c r="D40">
        <v>36.06</v>
      </c>
      <c r="E40">
        <v>78.33</v>
      </c>
      <c r="F40">
        <v>0.69410000000000005</v>
      </c>
      <c r="G40">
        <v>83.36</v>
      </c>
      <c r="H40">
        <v>83.36</v>
      </c>
      <c r="I40">
        <v>9700</v>
      </c>
      <c r="J40">
        <v>633.5</v>
      </c>
      <c r="K40">
        <v>100</v>
      </c>
      <c r="L40">
        <v>0.377</v>
      </c>
      <c r="M40">
        <v>31.61</v>
      </c>
      <c r="O40" s="20">
        <f t="shared" si="18"/>
        <v>-6.5714477301682412E-3</v>
      </c>
      <c r="P40" s="20">
        <f t="shared" si="19"/>
        <v>3.1413612565445101E-2</v>
      </c>
      <c r="Q40" s="20">
        <f t="shared" si="20"/>
        <v>-2.829426030719475E-2</v>
      </c>
      <c r="R40" s="20">
        <f t="shared" si="21"/>
        <v>-3.2962962962962986E-2</v>
      </c>
      <c r="S40" s="20">
        <f t="shared" si="22"/>
        <v>1.587301587301733E-3</v>
      </c>
      <c r="T40" s="20">
        <f t="shared" si="23"/>
        <v>2.00685266764562E-2</v>
      </c>
      <c r="U40" s="20">
        <f t="shared" si="24"/>
        <v>2.00685266764562E-2</v>
      </c>
      <c r="V40" s="20">
        <f t="shared" si="25"/>
        <v>-2.3162134944612285E-2</v>
      </c>
      <c r="W40" s="20">
        <f t="shared" si="26"/>
        <v>-3.1471282454760031E-3</v>
      </c>
      <c r="X40" s="20">
        <f t="shared" si="27"/>
        <v>-7.407407407407407E-2</v>
      </c>
      <c r="Y40" s="20">
        <f t="shared" si="28"/>
        <v>-7.8947368421052704E-3</v>
      </c>
      <c r="Z40" s="20">
        <f t="shared" si="29"/>
        <v>-1.8170523373194622E-2</v>
      </c>
    </row>
    <row r="41" spans="1:26" x14ac:dyDescent="0.3">
      <c r="A41" s="22">
        <v>42786</v>
      </c>
      <c r="B41">
        <v>139.26</v>
      </c>
      <c r="C41">
        <v>54.4</v>
      </c>
      <c r="D41">
        <v>33.950000000000003</v>
      </c>
      <c r="E41">
        <v>76.599999999999994</v>
      </c>
      <c r="F41">
        <v>0.63449999999999995</v>
      </c>
      <c r="G41">
        <v>82.15</v>
      </c>
      <c r="H41">
        <v>82.15</v>
      </c>
      <c r="I41">
        <v>9577</v>
      </c>
      <c r="J41">
        <v>636</v>
      </c>
      <c r="K41">
        <v>100</v>
      </c>
      <c r="L41">
        <v>0.36899999999999999</v>
      </c>
      <c r="M41">
        <v>31.545000000000002</v>
      </c>
      <c r="O41" s="20">
        <f t="shared" si="18"/>
        <v>-6.0006749915626149E-2</v>
      </c>
      <c r="P41" s="20">
        <f t="shared" si="19"/>
        <v>-7.9526226734348601E-2</v>
      </c>
      <c r="Q41" s="20">
        <f t="shared" si="20"/>
        <v>-5.8513588463671641E-2</v>
      </c>
      <c r="R41" s="20">
        <f t="shared" si="21"/>
        <v>-2.2086046214732594E-2</v>
      </c>
      <c r="S41" s="20">
        <f t="shared" si="22"/>
        <v>-8.5866589828555093E-2</v>
      </c>
      <c r="T41" s="20">
        <f t="shared" si="23"/>
        <v>-1.4515355086372287E-2</v>
      </c>
      <c r="U41" s="20">
        <f t="shared" si="24"/>
        <v>-1.4515355086372287E-2</v>
      </c>
      <c r="V41" s="20">
        <f t="shared" si="25"/>
        <v>-1.2680412371134021E-2</v>
      </c>
      <c r="W41" s="20">
        <f t="shared" si="26"/>
        <v>3.9463299131807421E-3</v>
      </c>
      <c r="X41" s="20">
        <f t="shared" si="27"/>
        <v>0</v>
      </c>
      <c r="Y41" s="20">
        <f t="shared" si="28"/>
        <v>-2.1220159151193654E-2</v>
      </c>
      <c r="Z41" s="20">
        <f t="shared" si="29"/>
        <v>-2.0563112938942652E-3</v>
      </c>
    </row>
    <row r="42" spans="1:26" x14ac:dyDescent="0.3">
      <c r="A42" s="22">
        <v>42787</v>
      </c>
      <c r="B42">
        <v>135.12</v>
      </c>
      <c r="C42">
        <v>52.28</v>
      </c>
      <c r="D42">
        <v>33.270000000000003</v>
      </c>
      <c r="E42">
        <v>76.02</v>
      </c>
      <c r="F42">
        <v>0.60760000000000003</v>
      </c>
      <c r="G42">
        <v>84.81</v>
      </c>
      <c r="H42">
        <v>84.81</v>
      </c>
      <c r="I42">
        <v>9540</v>
      </c>
      <c r="J42">
        <v>635.1</v>
      </c>
      <c r="K42">
        <v>98</v>
      </c>
      <c r="L42">
        <v>0.35499999999999998</v>
      </c>
      <c r="M42">
        <v>31.414999999999999</v>
      </c>
      <c r="O42" s="20">
        <f t="shared" si="18"/>
        <v>-2.9728565273588876E-2</v>
      </c>
      <c r="P42" s="20">
        <f t="shared" si="19"/>
        <v>-3.8970588235294069E-2</v>
      </c>
      <c r="Q42" s="20">
        <f t="shared" si="20"/>
        <v>-2.0029455081001464E-2</v>
      </c>
      <c r="R42" s="20">
        <f t="shared" si="21"/>
        <v>-7.5718015665796126E-3</v>
      </c>
      <c r="S42" s="20">
        <f t="shared" si="22"/>
        <v>-4.2395587076438021E-2</v>
      </c>
      <c r="T42" s="20">
        <f t="shared" si="23"/>
        <v>3.2379793061472872E-2</v>
      </c>
      <c r="U42" s="20">
        <f t="shared" si="24"/>
        <v>3.2379793061472872E-2</v>
      </c>
      <c r="V42" s="20">
        <f t="shared" si="25"/>
        <v>-3.8634227837527411E-3</v>
      </c>
      <c r="W42" s="20">
        <f t="shared" si="26"/>
        <v>-1.4150943396226059E-3</v>
      </c>
      <c r="X42" s="20">
        <f t="shared" si="27"/>
        <v>-0.02</v>
      </c>
      <c r="Y42" s="20">
        <f t="shared" si="28"/>
        <v>-3.7940379403794071E-2</v>
      </c>
      <c r="Z42" s="20">
        <f t="shared" si="29"/>
        <v>-4.1210968457759565E-3</v>
      </c>
    </row>
    <row r="43" spans="1:26" x14ac:dyDescent="0.3">
      <c r="A43" s="22">
        <v>42788</v>
      </c>
      <c r="B43">
        <v>131.5</v>
      </c>
      <c r="C43">
        <v>49.53</v>
      </c>
      <c r="D43">
        <v>32.93</v>
      </c>
      <c r="E43">
        <v>78.400000000000006</v>
      </c>
      <c r="F43">
        <v>0.59989999999999999</v>
      </c>
      <c r="G43">
        <v>89.09</v>
      </c>
      <c r="H43">
        <v>89.09</v>
      </c>
      <c r="I43">
        <v>9194</v>
      </c>
      <c r="J43">
        <v>645.6</v>
      </c>
      <c r="K43">
        <v>91.5</v>
      </c>
      <c r="L43">
        <v>0.33800000000000002</v>
      </c>
      <c r="M43">
        <v>30.53</v>
      </c>
      <c r="O43" s="20">
        <f t="shared" si="18"/>
        <v>-2.6791000592066343E-2</v>
      </c>
      <c r="P43" s="20">
        <f t="shared" si="19"/>
        <v>-5.2601377199693954E-2</v>
      </c>
      <c r="Q43" s="20">
        <f t="shared" si="20"/>
        <v>-1.0219416892095082E-2</v>
      </c>
      <c r="R43" s="20">
        <f t="shared" si="21"/>
        <v>3.1307550644567347E-2</v>
      </c>
      <c r="S43" s="20">
        <f t="shared" si="22"/>
        <v>-1.2672811059907899E-2</v>
      </c>
      <c r="T43" s="20">
        <f t="shared" si="23"/>
        <v>5.0465746963801447E-2</v>
      </c>
      <c r="U43" s="20">
        <f t="shared" si="24"/>
        <v>5.0465746963801447E-2</v>
      </c>
      <c r="V43" s="20">
        <f t="shared" si="25"/>
        <v>-3.6268343815513623E-2</v>
      </c>
      <c r="W43" s="20">
        <f t="shared" si="26"/>
        <v>1.6532829475673121E-2</v>
      </c>
      <c r="X43" s="20">
        <f t="shared" si="27"/>
        <v>-6.6326530612244902E-2</v>
      </c>
      <c r="Y43" s="20">
        <f t="shared" si="28"/>
        <v>-4.7887323943661859E-2</v>
      </c>
      <c r="Z43" s="20">
        <f t="shared" si="29"/>
        <v>-2.8171255769536784E-2</v>
      </c>
    </row>
    <row r="44" spans="1:26" x14ac:dyDescent="0.3">
      <c r="A44" s="22">
        <v>42790</v>
      </c>
      <c r="B44">
        <v>126.55</v>
      </c>
      <c r="C44">
        <v>44.71</v>
      </c>
      <c r="D44">
        <v>32.75</v>
      </c>
      <c r="E44">
        <v>85.03</v>
      </c>
      <c r="F44">
        <v>0.64149999999999996</v>
      </c>
      <c r="G44">
        <v>90.5</v>
      </c>
      <c r="H44">
        <v>90.5</v>
      </c>
      <c r="I44">
        <v>8825</v>
      </c>
      <c r="J44">
        <v>673.5</v>
      </c>
      <c r="K44">
        <v>90.5</v>
      </c>
      <c r="L44">
        <v>0.34300000000000003</v>
      </c>
      <c r="M44">
        <v>30.64</v>
      </c>
      <c r="O44" s="20">
        <f t="shared" si="18"/>
        <v>-3.7642585551330821E-2</v>
      </c>
      <c r="P44" s="20">
        <f t="shared" si="19"/>
        <v>-9.7314758732081577E-2</v>
      </c>
      <c r="Q44" s="20">
        <f t="shared" si="20"/>
        <v>-5.4661402976009634E-3</v>
      </c>
      <c r="R44" s="20">
        <f t="shared" si="21"/>
        <v>8.4566326530612176E-2</v>
      </c>
      <c r="S44" s="20">
        <f t="shared" si="22"/>
        <v>6.9344890815135812E-2</v>
      </c>
      <c r="T44" s="20">
        <f t="shared" si="23"/>
        <v>1.5826692109103115E-2</v>
      </c>
      <c r="U44" s="20">
        <f t="shared" si="24"/>
        <v>1.5826692109103115E-2</v>
      </c>
      <c r="V44" s="20">
        <f t="shared" si="25"/>
        <v>-4.0134870567761584E-2</v>
      </c>
      <c r="W44" s="20">
        <f t="shared" si="26"/>
        <v>4.3215613382899594E-2</v>
      </c>
      <c r="X44" s="20">
        <f t="shared" si="27"/>
        <v>-1.092896174863388E-2</v>
      </c>
      <c r="Y44" s="20">
        <f t="shared" si="28"/>
        <v>1.4792899408284035E-2</v>
      </c>
      <c r="Z44" s="20">
        <f t="shared" si="29"/>
        <v>3.6030134294136726E-3</v>
      </c>
    </row>
    <row r="45" spans="1:26" x14ac:dyDescent="0.3">
      <c r="A45" s="22">
        <v>42793</v>
      </c>
      <c r="B45">
        <v>132.66999999999999</v>
      </c>
      <c r="C45">
        <v>48.6</v>
      </c>
      <c r="D45">
        <v>32.049999999999997</v>
      </c>
      <c r="E45">
        <v>100</v>
      </c>
      <c r="F45">
        <v>0.68500000000000005</v>
      </c>
      <c r="G45">
        <v>92.53</v>
      </c>
      <c r="H45">
        <v>92.53</v>
      </c>
      <c r="I45">
        <v>9190</v>
      </c>
      <c r="J45">
        <v>660.5</v>
      </c>
      <c r="K45">
        <v>91.5</v>
      </c>
      <c r="L45">
        <v>0.32900000000000001</v>
      </c>
      <c r="M45">
        <v>29.715</v>
      </c>
      <c r="O45" s="20">
        <f t="shared" si="18"/>
        <v>4.8360331884630507E-2</v>
      </c>
      <c r="P45" s="20">
        <f t="shared" si="19"/>
        <v>8.7005144263028411E-2</v>
      </c>
      <c r="Q45" s="20">
        <f t="shared" si="20"/>
        <v>-2.1374045801526805E-2</v>
      </c>
      <c r="R45" s="20">
        <f t="shared" si="21"/>
        <v>0.17605550982006349</v>
      </c>
      <c r="S45" s="20">
        <f t="shared" si="22"/>
        <v>6.7809820732657983E-2</v>
      </c>
      <c r="T45" s="20">
        <f t="shared" si="23"/>
        <v>2.2430939226519349E-2</v>
      </c>
      <c r="U45" s="20">
        <f t="shared" si="24"/>
        <v>2.2430939226519349E-2</v>
      </c>
      <c r="V45" s="20">
        <f t="shared" si="25"/>
        <v>4.1359773371104816E-2</v>
      </c>
      <c r="W45" s="20">
        <f t="shared" si="26"/>
        <v>-1.9302152932442463E-2</v>
      </c>
      <c r="X45" s="20">
        <f t="shared" si="27"/>
        <v>1.1049723756906077E-2</v>
      </c>
      <c r="Y45" s="20">
        <f t="shared" si="28"/>
        <v>-4.0816326530612276E-2</v>
      </c>
      <c r="Z45" s="20">
        <f t="shared" si="29"/>
        <v>-3.0189295039164513E-2</v>
      </c>
    </row>
    <row r="46" spans="1:26" x14ac:dyDescent="0.3">
      <c r="A46" s="22">
        <v>42794</v>
      </c>
      <c r="B46">
        <v>135</v>
      </c>
      <c r="C46">
        <v>48.88</v>
      </c>
      <c r="D46">
        <v>35.01</v>
      </c>
      <c r="E46">
        <v>100.97</v>
      </c>
      <c r="F46">
        <v>0.70299999999999996</v>
      </c>
      <c r="G46">
        <v>101.9</v>
      </c>
      <c r="H46">
        <v>101.9</v>
      </c>
      <c r="I46">
        <v>9133</v>
      </c>
      <c r="J46">
        <v>650.5</v>
      </c>
      <c r="K46">
        <v>90</v>
      </c>
      <c r="L46">
        <v>0.315</v>
      </c>
      <c r="M46">
        <v>29.395</v>
      </c>
      <c r="O46" s="20">
        <f t="shared" si="18"/>
        <v>1.7562372804703495E-2</v>
      </c>
      <c r="P46" s="20">
        <f t="shared" si="19"/>
        <v>5.7613168724280064E-3</v>
      </c>
      <c r="Q46" s="20">
        <f t="shared" si="20"/>
        <v>9.2355694227769139E-2</v>
      </c>
      <c r="R46" s="20">
        <f t="shared" si="21"/>
        <v>9.6999999999999881E-3</v>
      </c>
      <c r="S46" s="20">
        <f t="shared" si="22"/>
        <v>2.6277372262773581E-2</v>
      </c>
      <c r="T46" s="20">
        <f t="shared" si="23"/>
        <v>0.10126445477142554</v>
      </c>
      <c r="U46" s="20">
        <f t="shared" si="24"/>
        <v>0.10126445477142554</v>
      </c>
      <c r="V46" s="20">
        <f t="shared" si="25"/>
        <v>-6.202393906420022E-3</v>
      </c>
      <c r="W46" s="20">
        <f t="shared" si="26"/>
        <v>-1.514004542013626E-2</v>
      </c>
      <c r="X46" s="20">
        <f t="shared" si="27"/>
        <v>-1.6393442622950821E-2</v>
      </c>
      <c r="Y46" s="20">
        <f t="shared" si="28"/>
        <v>-4.2553191489361736E-2</v>
      </c>
      <c r="Z46" s="20">
        <f t="shared" si="29"/>
        <v>-1.0768971899713958E-2</v>
      </c>
    </row>
    <row r="47" spans="1:26" x14ac:dyDescent="0.3">
      <c r="A47" s="22">
        <v>42795</v>
      </c>
      <c r="B47">
        <v>131.94999999999999</v>
      </c>
      <c r="C47">
        <v>46.73</v>
      </c>
      <c r="D47">
        <v>34.520000000000003</v>
      </c>
      <c r="E47">
        <v>96.73</v>
      </c>
      <c r="F47">
        <v>0.69330000000000003</v>
      </c>
      <c r="G47">
        <v>101.36</v>
      </c>
      <c r="H47">
        <v>101.36</v>
      </c>
      <c r="I47">
        <v>9150</v>
      </c>
      <c r="J47">
        <v>673.4</v>
      </c>
      <c r="K47">
        <v>88</v>
      </c>
      <c r="L47">
        <v>0.32400000000000001</v>
      </c>
      <c r="M47">
        <v>29.875</v>
      </c>
      <c r="O47" s="20">
        <f t="shared" si="18"/>
        <v>-2.2592592592592678E-2</v>
      </c>
      <c r="P47" s="20">
        <f t="shared" si="19"/>
        <v>-4.3985270049099953E-2</v>
      </c>
      <c r="Q47" s="20">
        <f t="shared" si="20"/>
        <v>-1.399600114253056E-2</v>
      </c>
      <c r="R47" s="20">
        <f t="shared" si="21"/>
        <v>-4.1992671090422845E-2</v>
      </c>
      <c r="S47" s="20">
        <f t="shared" si="22"/>
        <v>-1.3798008534850543E-2</v>
      </c>
      <c r="T47" s="20">
        <f t="shared" si="23"/>
        <v>-5.2993130520118375E-3</v>
      </c>
      <c r="U47" s="20">
        <f t="shared" si="24"/>
        <v>-5.2993130520118375E-3</v>
      </c>
      <c r="V47" s="20">
        <f t="shared" si="25"/>
        <v>1.8613818022555568E-3</v>
      </c>
      <c r="W47" s="20">
        <f t="shared" si="26"/>
        <v>3.5203689469638706E-2</v>
      </c>
      <c r="X47" s="20">
        <f t="shared" si="27"/>
        <v>-2.2222222222222223E-2</v>
      </c>
      <c r="Y47" s="20">
        <f t="shared" si="28"/>
        <v>2.8571428571428598E-2</v>
      </c>
      <c r="Z47" s="20">
        <f t="shared" si="29"/>
        <v>1.632930770539209E-2</v>
      </c>
    </row>
    <row r="48" spans="1:26" x14ac:dyDescent="0.3">
      <c r="A48" s="22">
        <v>42796</v>
      </c>
      <c r="B48">
        <v>139</v>
      </c>
      <c r="C48">
        <v>47.8</v>
      </c>
      <c r="D48">
        <v>34.5</v>
      </c>
      <c r="E48">
        <v>107.31</v>
      </c>
      <c r="F48">
        <v>0.71750000000000003</v>
      </c>
      <c r="G48">
        <v>103.3</v>
      </c>
      <c r="H48">
        <v>103.3</v>
      </c>
      <c r="I48">
        <v>9250</v>
      </c>
      <c r="J48">
        <v>658.1</v>
      </c>
      <c r="K48">
        <v>90</v>
      </c>
      <c r="L48">
        <v>0.32600000000000001</v>
      </c>
      <c r="M48">
        <v>29.66</v>
      </c>
      <c r="O48" s="20">
        <f t="shared" si="18"/>
        <v>5.3429329291398348E-2</v>
      </c>
      <c r="P48" s="20">
        <f t="shared" si="19"/>
        <v>2.2897496255082396E-2</v>
      </c>
      <c r="Q48" s="20">
        <f t="shared" si="20"/>
        <v>-5.7937427578224579E-4</v>
      </c>
      <c r="R48" s="20">
        <f t="shared" si="21"/>
        <v>0.10937661532099657</v>
      </c>
      <c r="S48" s="20">
        <f t="shared" si="22"/>
        <v>3.4905524304053075E-2</v>
      </c>
      <c r="T48" s="20">
        <f t="shared" si="23"/>
        <v>1.9139700078926576E-2</v>
      </c>
      <c r="U48" s="20">
        <f t="shared" si="24"/>
        <v>1.9139700078926576E-2</v>
      </c>
      <c r="V48" s="20">
        <f t="shared" si="25"/>
        <v>1.092896174863388E-2</v>
      </c>
      <c r="W48" s="20">
        <f t="shared" si="26"/>
        <v>-2.2720522720522655E-2</v>
      </c>
      <c r="X48" s="20">
        <f t="shared" si="27"/>
        <v>2.2727272727272728E-2</v>
      </c>
      <c r="Y48" s="20">
        <f t="shared" si="28"/>
        <v>6.1728395061728444E-3</v>
      </c>
      <c r="Z48" s="20">
        <f t="shared" si="29"/>
        <v>-7.196652719665267E-3</v>
      </c>
    </row>
    <row r="49" spans="1:26" x14ac:dyDescent="0.3">
      <c r="A49" s="22">
        <v>42797</v>
      </c>
      <c r="B49">
        <v>137.56</v>
      </c>
      <c r="C49">
        <v>46.25</v>
      </c>
      <c r="D49">
        <v>34.700000000000003</v>
      </c>
      <c r="E49">
        <v>119.86</v>
      </c>
      <c r="F49">
        <v>0.70699999999999996</v>
      </c>
      <c r="G49">
        <v>97.8</v>
      </c>
      <c r="H49">
        <v>97.8</v>
      </c>
      <c r="I49">
        <v>9175</v>
      </c>
      <c r="J49">
        <v>659.9</v>
      </c>
      <c r="K49">
        <v>93.5</v>
      </c>
      <c r="L49">
        <v>0.32</v>
      </c>
      <c r="M49">
        <v>29.61</v>
      </c>
      <c r="O49" s="20">
        <f t="shared" si="18"/>
        <v>-1.0359712230215812E-2</v>
      </c>
      <c r="P49" s="20">
        <f t="shared" si="19"/>
        <v>-3.242677824267777E-2</v>
      </c>
      <c r="Q49" s="20">
        <f t="shared" si="20"/>
        <v>5.7971014492754448E-3</v>
      </c>
      <c r="R49" s="20">
        <f t="shared" si="21"/>
        <v>0.11695088994501908</v>
      </c>
      <c r="S49" s="20">
        <f t="shared" si="22"/>
        <v>-1.4634146341463504E-2</v>
      </c>
      <c r="T49" s="20">
        <f t="shared" si="23"/>
        <v>-5.324298160696999E-2</v>
      </c>
      <c r="U49" s="20">
        <f t="shared" si="24"/>
        <v>-5.324298160696999E-2</v>
      </c>
      <c r="V49" s="20">
        <f t="shared" si="25"/>
        <v>-8.1081081081081086E-3</v>
      </c>
      <c r="W49" s="20">
        <f t="shared" si="26"/>
        <v>2.7351466342500448E-3</v>
      </c>
      <c r="X49" s="20">
        <f t="shared" si="27"/>
        <v>3.888888888888889E-2</v>
      </c>
      <c r="Y49" s="20">
        <f t="shared" si="28"/>
        <v>-1.8404907975460138E-2</v>
      </c>
      <c r="Z49" s="20">
        <f t="shared" si="29"/>
        <v>-1.6857720836143193E-3</v>
      </c>
    </row>
    <row r="50" spans="1:26" x14ac:dyDescent="0.3">
      <c r="A50" s="22">
        <v>42800</v>
      </c>
      <c r="B50">
        <v>135.99</v>
      </c>
      <c r="C50">
        <v>45.8</v>
      </c>
      <c r="D50">
        <v>33.39</v>
      </c>
      <c r="E50">
        <v>130.02000000000001</v>
      </c>
      <c r="F50">
        <v>0.73</v>
      </c>
      <c r="G50">
        <v>98.7</v>
      </c>
      <c r="H50">
        <v>98.7</v>
      </c>
      <c r="I50">
        <v>9250</v>
      </c>
      <c r="J50">
        <v>652.79999999999995</v>
      </c>
      <c r="K50">
        <v>86.5</v>
      </c>
      <c r="L50">
        <v>0.371</v>
      </c>
      <c r="M50">
        <v>29.64</v>
      </c>
      <c r="O50" s="20">
        <f t="shared" si="18"/>
        <v>-1.1413201512067412E-2</v>
      </c>
      <c r="P50" s="20">
        <f t="shared" si="19"/>
        <v>-9.7297297297297917E-3</v>
      </c>
      <c r="Q50" s="20">
        <f t="shared" si="20"/>
        <v>-3.7752161383285368E-2</v>
      </c>
      <c r="R50" s="20">
        <f t="shared" si="21"/>
        <v>8.4765559819789851E-2</v>
      </c>
      <c r="S50" s="20">
        <f t="shared" si="22"/>
        <v>3.2531824611032566E-2</v>
      </c>
      <c r="T50" s="20">
        <f t="shared" si="23"/>
        <v>9.2024539877301192E-3</v>
      </c>
      <c r="U50" s="20">
        <f t="shared" si="24"/>
        <v>9.2024539877301192E-3</v>
      </c>
      <c r="V50" s="20">
        <f t="shared" si="25"/>
        <v>8.1743869209809257E-3</v>
      </c>
      <c r="W50" s="20">
        <f t="shared" si="26"/>
        <v>-1.0759205940294019E-2</v>
      </c>
      <c r="X50" s="20">
        <f t="shared" si="27"/>
        <v>-7.4866310160427801E-2</v>
      </c>
      <c r="Y50" s="20">
        <f t="shared" si="28"/>
        <v>0.15937499999999996</v>
      </c>
      <c r="Z50" s="20">
        <f t="shared" si="29"/>
        <v>1.0131712259372218E-3</v>
      </c>
    </row>
    <row r="51" spans="1:26" x14ac:dyDescent="0.3">
      <c r="A51" s="22">
        <v>42801</v>
      </c>
      <c r="B51">
        <v>137.11000000000001</v>
      </c>
      <c r="C51">
        <v>43.6</v>
      </c>
      <c r="D51">
        <v>32.630000000000003</v>
      </c>
      <c r="E51">
        <v>125.4</v>
      </c>
      <c r="F51">
        <v>0.7248</v>
      </c>
      <c r="G51">
        <v>101.36</v>
      </c>
      <c r="H51">
        <v>101.36</v>
      </c>
      <c r="I51">
        <v>9233</v>
      </c>
      <c r="J51">
        <v>628.70000000000005</v>
      </c>
      <c r="K51">
        <v>85</v>
      </c>
      <c r="L51">
        <v>0.34100000000000003</v>
      </c>
      <c r="M51">
        <v>29.2</v>
      </c>
      <c r="O51" s="20">
        <f t="shared" si="18"/>
        <v>8.235899698507276E-3</v>
      </c>
      <c r="P51" s="20">
        <f t="shared" si="19"/>
        <v>-4.8034934497816505E-2</v>
      </c>
      <c r="Q51" s="20">
        <f t="shared" si="20"/>
        <v>-2.2761305780173643E-2</v>
      </c>
      <c r="R51" s="20">
        <f t="shared" si="21"/>
        <v>-3.5532994923857898E-2</v>
      </c>
      <c r="S51" s="20">
        <f t="shared" si="22"/>
        <v>-7.123287671232853E-3</v>
      </c>
      <c r="T51" s="20">
        <f t="shared" si="23"/>
        <v>2.6950354609929044E-2</v>
      </c>
      <c r="U51" s="20">
        <f t="shared" si="24"/>
        <v>2.6950354609929044E-2</v>
      </c>
      <c r="V51" s="20">
        <f t="shared" si="25"/>
        <v>-1.8378378378378379E-3</v>
      </c>
      <c r="W51" s="20">
        <f t="shared" si="26"/>
        <v>-3.6917892156862607E-2</v>
      </c>
      <c r="X51" s="20">
        <f t="shared" si="27"/>
        <v>-1.7341040462427744E-2</v>
      </c>
      <c r="Y51" s="20">
        <f t="shared" si="28"/>
        <v>-8.0862533692722297E-2</v>
      </c>
      <c r="Z51" s="20">
        <f t="shared" si="29"/>
        <v>-1.4844804318488572E-2</v>
      </c>
    </row>
    <row r="52" spans="1:26" x14ac:dyDescent="0.3">
      <c r="A52" s="22">
        <v>42803</v>
      </c>
      <c r="B52">
        <v>135.80000000000001</v>
      </c>
      <c r="C52">
        <v>42.25</v>
      </c>
      <c r="D52">
        <v>33</v>
      </c>
      <c r="E52">
        <v>113.6</v>
      </c>
      <c r="F52">
        <v>0.67930000000000001</v>
      </c>
      <c r="G52">
        <v>103.03</v>
      </c>
      <c r="H52">
        <v>103.03</v>
      </c>
      <c r="I52">
        <v>9061</v>
      </c>
      <c r="J52">
        <v>613.6</v>
      </c>
      <c r="K52">
        <v>88</v>
      </c>
      <c r="L52">
        <v>0.33100000000000002</v>
      </c>
      <c r="M52">
        <v>29.195</v>
      </c>
      <c r="O52" s="20">
        <f t="shared" si="18"/>
        <v>-9.5543724017212606E-3</v>
      </c>
      <c r="P52" s="20">
        <f t="shared" si="19"/>
        <v>-3.0963302752293611E-2</v>
      </c>
      <c r="Q52" s="20">
        <f t="shared" si="20"/>
        <v>1.1339258351210463E-2</v>
      </c>
      <c r="R52" s="20">
        <f t="shared" si="21"/>
        <v>-9.4098883572567876E-2</v>
      </c>
      <c r="S52" s="20">
        <f t="shared" si="22"/>
        <v>-6.2775938189845448E-2</v>
      </c>
      <c r="T52" s="20">
        <f t="shared" si="23"/>
        <v>1.6475927387529614E-2</v>
      </c>
      <c r="U52" s="20">
        <f t="shared" si="24"/>
        <v>1.6475927387529614E-2</v>
      </c>
      <c r="V52" s="20">
        <f t="shared" si="25"/>
        <v>-1.8628831365753277E-2</v>
      </c>
      <c r="W52" s="20">
        <f t="shared" si="26"/>
        <v>-2.4017814537935455E-2</v>
      </c>
      <c r="X52" s="20">
        <f t="shared" si="27"/>
        <v>3.5294117647058823E-2</v>
      </c>
      <c r="Y52" s="20">
        <f t="shared" si="28"/>
        <v>-2.9325513196480961E-2</v>
      </c>
      <c r="Z52" s="20">
        <f t="shared" si="29"/>
        <v>-1.712328767122947E-4</v>
      </c>
    </row>
    <row r="53" spans="1:26" x14ac:dyDescent="0.3">
      <c r="A53" s="22">
        <v>42804</v>
      </c>
      <c r="B53">
        <v>133.21</v>
      </c>
      <c r="C53">
        <v>40.130000000000003</v>
      </c>
      <c r="D53">
        <v>30.85</v>
      </c>
      <c r="E53">
        <v>109.5</v>
      </c>
      <c r="F53">
        <v>0.69399999999999995</v>
      </c>
      <c r="G53">
        <v>104.92</v>
      </c>
      <c r="H53">
        <v>104.92</v>
      </c>
      <c r="I53">
        <v>9155</v>
      </c>
      <c r="J53">
        <v>602</v>
      </c>
      <c r="K53">
        <v>84.5</v>
      </c>
      <c r="L53">
        <v>0.33</v>
      </c>
      <c r="M53">
        <v>28.2</v>
      </c>
      <c r="O53" s="20">
        <f t="shared" si="18"/>
        <v>-1.9072164948453631E-2</v>
      </c>
      <c r="P53" s="20">
        <f t="shared" si="19"/>
        <v>-5.017751479289935E-2</v>
      </c>
      <c r="Q53" s="20">
        <f t="shared" si="20"/>
        <v>-6.5151515151515113E-2</v>
      </c>
      <c r="R53" s="20">
        <f t="shared" si="21"/>
        <v>-3.60915492957746E-2</v>
      </c>
      <c r="S53" s="20">
        <f t="shared" si="22"/>
        <v>2.1639923450610828E-2</v>
      </c>
      <c r="T53" s="20">
        <f t="shared" si="23"/>
        <v>1.8344171600504711E-2</v>
      </c>
      <c r="U53" s="20">
        <f t="shared" si="24"/>
        <v>1.8344171600504711E-2</v>
      </c>
      <c r="V53" s="20">
        <f t="shared" si="25"/>
        <v>1.0374130890630173E-2</v>
      </c>
      <c r="W53" s="20">
        <f t="shared" si="26"/>
        <v>-1.8904823989569788E-2</v>
      </c>
      <c r="X53" s="20">
        <f t="shared" si="27"/>
        <v>-3.9772727272727272E-2</v>
      </c>
      <c r="Y53" s="20">
        <f t="shared" si="28"/>
        <v>-3.021148036253779E-3</v>
      </c>
      <c r="Z53" s="20">
        <f t="shared" si="29"/>
        <v>-3.4081178283952768E-2</v>
      </c>
    </row>
    <row r="54" spans="1:26" x14ac:dyDescent="0.3">
      <c r="A54" s="22">
        <v>42807</v>
      </c>
      <c r="B54">
        <v>134.6</v>
      </c>
      <c r="C54">
        <v>40.479999999999997</v>
      </c>
      <c r="D54">
        <v>30.45</v>
      </c>
      <c r="E54">
        <v>129.9</v>
      </c>
      <c r="F54">
        <v>0.69989999999999997</v>
      </c>
      <c r="G54">
        <v>105.7</v>
      </c>
      <c r="H54">
        <v>105.7</v>
      </c>
      <c r="I54">
        <v>9235</v>
      </c>
      <c r="J54">
        <v>616.29999999999995</v>
      </c>
      <c r="K54">
        <v>89.5</v>
      </c>
      <c r="L54">
        <v>0.33400000000000002</v>
      </c>
      <c r="M54">
        <v>28.35</v>
      </c>
      <c r="O54" s="20">
        <f t="shared" si="18"/>
        <v>1.0434652053149061E-2</v>
      </c>
      <c r="P54" s="20">
        <f t="shared" si="19"/>
        <v>8.7216546224768085E-3</v>
      </c>
      <c r="Q54" s="20">
        <f t="shared" si="20"/>
        <v>-1.2965964343598124E-2</v>
      </c>
      <c r="R54" s="20">
        <f t="shared" si="21"/>
        <v>0.18630136986301374</v>
      </c>
      <c r="S54" s="20">
        <f t="shared" si="22"/>
        <v>8.501440922190226E-3</v>
      </c>
      <c r="T54" s="20">
        <f t="shared" si="23"/>
        <v>7.4342356080823587E-3</v>
      </c>
      <c r="U54" s="20">
        <f t="shared" si="24"/>
        <v>7.4342356080823587E-3</v>
      </c>
      <c r="V54" s="20">
        <f t="shared" si="25"/>
        <v>8.7383943200436912E-3</v>
      </c>
      <c r="W54" s="20">
        <f t="shared" si="26"/>
        <v>2.375415282392019E-2</v>
      </c>
      <c r="X54" s="20">
        <f t="shared" si="27"/>
        <v>5.9171597633136092E-2</v>
      </c>
      <c r="Y54" s="20">
        <f t="shared" si="28"/>
        <v>1.2121212121212132E-2</v>
      </c>
      <c r="Z54" s="20">
        <f t="shared" si="29"/>
        <v>5.3191489361702881E-3</v>
      </c>
    </row>
    <row r="55" spans="1:26" x14ac:dyDescent="0.3">
      <c r="A55" s="22">
        <v>42808</v>
      </c>
      <c r="B55">
        <v>133.99</v>
      </c>
      <c r="C55">
        <v>37.299999999999997</v>
      </c>
      <c r="D55">
        <v>28.3</v>
      </c>
      <c r="E55">
        <v>138</v>
      </c>
      <c r="F55">
        <v>0.67649999999999999</v>
      </c>
      <c r="G55">
        <v>106.23</v>
      </c>
      <c r="H55">
        <v>106.23</v>
      </c>
      <c r="I55">
        <v>9270</v>
      </c>
      <c r="J55">
        <v>617.5</v>
      </c>
      <c r="K55">
        <v>84</v>
      </c>
      <c r="L55">
        <v>0.31900000000000001</v>
      </c>
      <c r="M55">
        <v>28.655000000000001</v>
      </c>
      <c r="O55" s="20">
        <f t="shared" si="18"/>
        <v>-4.5319465081722528E-3</v>
      </c>
      <c r="P55" s="20">
        <f t="shared" si="19"/>
        <v>-7.8557312252964431E-2</v>
      </c>
      <c r="Q55" s="20">
        <f t="shared" si="20"/>
        <v>-7.0607553366174011E-2</v>
      </c>
      <c r="R55" s="20">
        <f t="shared" si="21"/>
        <v>6.2355658198614272E-2</v>
      </c>
      <c r="S55" s="20">
        <f t="shared" si="22"/>
        <v>-3.3433347621088697E-2</v>
      </c>
      <c r="T55" s="20">
        <f t="shared" si="23"/>
        <v>5.0141911069063495E-3</v>
      </c>
      <c r="U55" s="20">
        <f t="shared" si="24"/>
        <v>5.0141911069063495E-3</v>
      </c>
      <c r="V55" s="20">
        <f t="shared" si="25"/>
        <v>3.7899296155928532E-3</v>
      </c>
      <c r="W55" s="20">
        <f t="shared" si="26"/>
        <v>1.9471036832712082E-3</v>
      </c>
      <c r="X55" s="20">
        <f t="shared" si="27"/>
        <v>-6.1452513966480445E-2</v>
      </c>
      <c r="Y55" s="20">
        <f t="shared" si="28"/>
        <v>-4.4910179640718598E-2</v>
      </c>
      <c r="Z55" s="20">
        <f t="shared" si="29"/>
        <v>1.0758377425044081E-2</v>
      </c>
    </row>
    <row r="56" spans="1:26" x14ac:dyDescent="0.3">
      <c r="A56" s="22">
        <v>42809</v>
      </c>
      <c r="B56">
        <v>141.5</v>
      </c>
      <c r="C56">
        <v>38.200000000000003</v>
      </c>
      <c r="D56">
        <v>28.15</v>
      </c>
      <c r="E56">
        <v>150</v>
      </c>
      <c r="F56">
        <v>0.69299999999999995</v>
      </c>
      <c r="G56">
        <v>104.18</v>
      </c>
      <c r="H56">
        <v>104.18</v>
      </c>
      <c r="I56">
        <v>9346</v>
      </c>
      <c r="J56">
        <v>610.70000000000005</v>
      </c>
      <c r="K56">
        <v>93.5</v>
      </c>
      <c r="L56">
        <v>0.32300000000000001</v>
      </c>
      <c r="M56">
        <v>28.434999999999999</v>
      </c>
      <c r="O56" s="20">
        <f t="shared" si="18"/>
        <v>5.6048958877528102E-2</v>
      </c>
      <c r="P56" s="20">
        <f t="shared" si="19"/>
        <v>2.4128686327077903E-2</v>
      </c>
      <c r="Q56" s="20">
        <f t="shared" si="20"/>
        <v>-5.3003533568905343E-3</v>
      </c>
      <c r="R56" s="20">
        <f t="shared" si="21"/>
        <v>8.6956521739130432E-2</v>
      </c>
      <c r="S56" s="20">
        <f t="shared" si="22"/>
        <v>2.4390243902438963E-2</v>
      </c>
      <c r="T56" s="20">
        <f t="shared" si="23"/>
        <v>-1.9297750164736865E-2</v>
      </c>
      <c r="U56" s="20">
        <f t="shared" si="24"/>
        <v>-1.9297750164736865E-2</v>
      </c>
      <c r="V56" s="20">
        <f t="shared" si="25"/>
        <v>8.1984897518878105E-3</v>
      </c>
      <c r="W56" s="20">
        <f t="shared" si="26"/>
        <v>-1.1012145748987781E-2</v>
      </c>
      <c r="X56" s="20">
        <f t="shared" si="27"/>
        <v>0.1130952380952381</v>
      </c>
      <c r="Y56" s="20">
        <f t="shared" si="28"/>
        <v>1.2539184952978068E-2</v>
      </c>
      <c r="Z56" s="20">
        <f t="shared" si="29"/>
        <v>-7.6775431861805061E-3</v>
      </c>
    </row>
    <row r="57" spans="1:26" x14ac:dyDescent="0.3">
      <c r="A57" s="22">
        <v>42810</v>
      </c>
      <c r="B57">
        <v>144.5</v>
      </c>
      <c r="C57">
        <v>41.31</v>
      </c>
      <c r="D57">
        <v>31.5</v>
      </c>
      <c r="E57">
        <v>148.4</v>
      </c>
      <c r="F57">
        <v>0.67800000000000005</v>
      </c>
      <c r="G57">
        <v>107.21</v>
      </c>
      <c r="H57">
        <v>107.21</v>
      </c>
      <c r="I57">
        <v>9700</v>
      </c>
      <c r="J57">
        <v>599</v>
      </c>
      <c r="K57">
        <v>90</v>
      </c>
      <c r="L57">
        <v>0.32600000000000001</v>
      </c>
      <c r="M57">
        <v>28.65</v>
      </c>
      <c r="O57" s="20">
        <f t="shared" si="18"/>
        <v>2.1201413427561839E-2</v>
      </c>
      <c r="P57" s="20">
        <f t="shared" si="19"/>
        <v>8.1413612565445007E-2</v>
      </c>
      <c r="Q57" s="20">
        <f t="shared" si="20"/>
        <v>0.11900532859680289</v>
      </c>
      <c r="R57" s="20">
        <f t="shared" si="21"/>
        <v>-1.0666666666666628E-2</v>
      </c>
      <c r="S57" s="20">
        <f t="shared" si="22"/>
        <v>-2.1645021645021505E-2</v>
      </c>
      <c r="T57" s="20">
        <f t="shared" si="23"/>
        <v>2.908427721251667E-2</v>
      </c>
      <c r="U57" s="20">
        <f t="shared" si="24"/>
        <v>2.908427721251667E-2</v>
      </c>
      <c r="V57" s="20">
        <f t="shared" si="25"/>
        <v>3.787716670233255E-2</v>
      </c>
      <c r="W57" s="20">
        <f t="shared" si="26"/>
        <v>-1.9158342885213762E-2</v>
      </c>
      <c r="X57" s="20">
        <f t="shared" si="27"/>
        <v>-3.7433155080213901E-2</v>
      </c>
      <c r="Y57" s="20">
        <f t="shared" si="28"/>
        <v>9.2879256965944356E-3</v>
      </c>
      <c r="Z57" s="20">
        <f t="shared" si="29"/>
        <v>7.561104272903108E-3</v>
      </c>
    </row>
    <row r="58" spans="1:26" x14ac:dyDescent="0.3">
      <c r="A58" s="22">
        <v>42811</v>
      </c>
      <c r="B58">
        <v>142.49</v>
      </c>
      <c r="C58">
        <v>41.5</v>
      </c>
      <c r="D58">
        <v>30</v>
      </c>
      <c r="E58">
        <v>148.80000000000001</v>
      </c>
      <c r="F58">
        <v>0.6885</v>
      </c>
      <c r="G58">
        <v>105.61</v>
      </c>
      <c r="H58">
        <v>105.61</v>
      </c>
      <c r="I58">
        <v>9700</v>
      </c>
      <c r="J58">
        <v>612.70000000000005</v>
      </c>
      <c r="K58">
        <v>88</v>
      </c>
      <c r="L58">
        <v>0.32500000000000001</v>
      </c>
      <c r="M58">
        <v>28.934999999999999</v>
      </c>
      <c r="O58" s="20">
        <f t="shared" si="18"/>
        <v>-1.3910034602076061E-2</v>
      </c>
      <c r="P58" s="20">
        <f t="shared" si="19"/>
        <v>4.5993706124424528E-3</v>
      </c>
      <c r="Q58" s="20">
        <f t="shared" si="20"/>
        <v>-4.7619047619047616E-2</v>
      </c>
      <c r="R58" s="20">
        <f t="shared" si="21"/>
        <v>2.6954177897574507E-3</v>
      </c>
      <c r="S58" s="20">
        <f t="shared" si="22"/>
        <v>1.5486725663716745E-2</v>
      </c>
      <c r="T58" s="20">
        <f t="shared" si="23"/>
        <v>-1.4923980971924209E-2</v>
      </c>
      <c r="U58" s="20">
        <f t="shared" si="24"/>
        <v>-1.4923980971924209E-2</v>
      </c>
      <c r="V58" s="20">
        <f t="shared" si="25"/>
        <v>0</v>
      </c>
      <c r="W58" s="20">
        <f t="shared" si="26"/>
        <v>2.2871452420701245E-2</v>
      </c>
      <c r="X58" s="20">
        <f t="shared" si="27"/>
        <v>-2.2222222222222223E-2</v>
      </c>
      <c r="Y58" s="20">
        <f t="shared" si="28"/>
        <v>-3.0674846625766898E-3</v>
      </c>
      <c r="Z58" s="20">
        <f t="shared" si="29"/>
        <v>9.9476439790575962E-3</v>
      </c>
    </row>
    <row r="59" spans="1:26" x14ac:dyDescent="0.3">
      <c r="A59" s="22">
        <v>42814</v>
      </c>
      <c r="B59">
        <v>145.01</v>
      </c>
      <c r="C59">
        <v>42.9</v>
      </c>
      <c r="D59">
        <v>30</v>
      </c>
      <c r="E59">
        <v>165.5</v>
      </c>
      <c r="F59">
        <v>0.67500000000000004</v>
      </c>
      <c r="G59">
        <v>106.38</v>
      </c>
      <c r="H59">
        <v>106.38</v>
      </c>
      <c r="I59">
        <v>9780</v>
      </c>
      <c r="J59">
        <v>613.1</v>
      </c>
      <c r="K59">
        <v>88</v>
      </c>
      <c r="L59">
        <v>0.32100000000000001</v>
      </c>
      <c r="M59">
        <v>29.47</v>
      </c>
      <c r="O59" s="20">
        <f t="shared" si="18"/>
        <v>1.7685451610639214E-2</v>
      </c>
      <c r="P59" s="20">
        <f t="shared" si="19"/>
        <v>3.373493975903611E-2</v>
      </c>
      <c r="Q59" s="20">
        <f t="shared" si="20"/>
        <v>0</v>
      </c>
      <c r="R59" s="20">
        <f t="shared" si="21"/>
        <v>0.11223118279569884</v>
      </c>
      <c r="S59" s="20">
        <f t="shared" si="22"/>
        <v>-1.9607843137254839E-2</v>
      </c>
      <c r="T59" s="20">
        <f t="shared" si="23"/>
        <v>7.2909762333112022E-3</v>
      </c>
      <c r="U59" s="20">
        <f t="shared" si="24"/>
        <v>7.2909762333112022E-3</v>
      </c>
      <c r="V59" s="20">
        <f t="shared" si="25"/>
        <v>8.2474226804123713E-3</v>
      </c>
      <c r="W59" s="20">
        <f t="shared" si="26"/>
        <v>6.5284804961641464E-4</v>
      </c>
      <c r="X59" s="20">
        <f t="shared" si="27"/>
        <v>0</v>
      </c>
      <c r="Y59" s="20">
        <f t="shared" si="28"/>
        <v>-1.2307692307692318E-2</v>
      </c>
      <c r="Z59" s="20">
        <f t="shared" si="29"/>
        <v>1.8489718334197346E-2</v>
      </c>
    </row>
    <row r="60" spans="1:26" x14ac:dyDescent="0.3">
      <c r="A60" s="22">
        <v>42815</v>
      </c>
      <c r="B60">
        <v>142.86000000000001</v>
      </c>
      <c r="C60">
        <v>41.78</v>
      </c>
      <c r="D60">
        <v>29.75</v>
      </c>
      <c r="E60">
        <v>178</v>
      </c>
      <c r="F60">
        <v>0.6</v>
      </c>
      <c r="G60">
        <v>102.8</v>
      </c>
      <c r="H60">
        <v>102.8</v>
      </c>
      <c r="I60">
        <v>9730</v>
      </c>
      <c r="J60">
        <v>615.4</v>
      </c>
      <c r="K60">
        <v>84.5</v>
      </c>
      <c r="L60">
        <v>0.316</v>
      </c>
      <c r="M60">
        <v>29.655000000000001</v>
      </c>
      <c r="O60" s="20">
        <f t="shared" si="18"/>
        <v>-1.4826563685262929E-2</v>
      </c>
      <c r="P60" s="20">
        <f t="shared" si="19"/>
        <v>-2.6107226107226048E-2</v>
      </c>
      <c r="Q60" s="20">
        <f t="shared" si="20"/>
        <v>-8.3333333333333332E-3</v>
      </c>
      <c r="R60" s="20">
        <f t="shared" si="21"/>
        <v>7.5528700906344406E-2</v>
      </c>
      <c r="S60" s="20">
        <f t="shared" si="22"/>
        <v>-0.1111111111111112</v>
      </c>
      <c r="T60" s="20">
        <f t="shared" si="23"/>
        <v>-3.3652942282383892E-2</v>
      </c>
      <c r="U60" s="20">
        <f t="shared" si="24"/>
        <v>-3.3652942282383892E-2</v>
      </c>
      <c r="V60" s="20">
        <f t="shared" si="25"/>
        <v>-5.1124744376278121E-3</v>
      </c>
      <c r="W60" s="20">
        <f t="shared" si="26"/>
        <v>3.7514271733811032E-3</v>
      </c>
      <c r="X60" s="20">
        <f t="shared" si="27"/>
        <v>-3.9772727272727272E-2</v>
      </c>
      <c r="Y60" s="20">
        <f t="shared" si="28"/>
        <v>-1.5576323987538955E-2</v>
      </c>
      <c r="Z60" s="20">
        <f t="shared" si="29"/>
        <v>6.2775704105871152E-3</v>
      </c>
    </row>
    <row r="61" spans="1:26" x14ac:dyDescent="0.3">
      <c r="A61" s="22">
        <v>42816</v>
      </c>
      <c r="B61">
        <v>140.5</v>
      </c>
      <c r="C61">
        <v>38.17</v>
      </c>
      <c r="D61">
        <v>30.1</v>
      </c>
      <c r="E61">
        <v>179.9</v>
      </c>
      <c r="F61">
        <v>0.57899999999999996</v>
      </c>
      <c r="G61">
        <v>101.04</v>
      </c>
      <c r="H61">
        <v>101.04</v>
      </c>
      <c r="I61">
        <v>9440</v>
      </c>
      <c r="J61">
        <v>625.4</v>
      </c>
      <c r="K61">
        <v>82</v>
      </c>
      <c r="L61">
        <v>0.31900000000000001</v>
      </c>
      <c r="M61">
        <v>30.074999999999999</v>
      </c>
      <c r="O61" s="20">
        <f t="shared" si="18"/>
        <v>-1.6519669606607962E-2</v>
      </c>
      <c r="P61" s="20">
        <f t="shared" si="19"/>
        <v>-8.6404978458592616E-2</v>
      </c>
      <c r="Q61" s="20">
        <f t="shared" si="20"/>
        <v>1.176470588235299E-2</v>
      </c>
      <c r="R61" s="20">
        <f t="shared" si="21"/>
        <v>1.0674157303370818E-2</v>
      </c>
      <c r="S61" s="20">
        <f t="shared" si="22"/>
        <v>-3.5000000000000031E-2</v>
      </c>
      <c r="T61" s="20">
        <f t="shared" si="23"/>
        <v>-1.7120622568093297E-2</v>
      </c>
      <c r="U61" s="20">
        <f t="shared" si="24"/>
        <v>-1.7120622568093297E-2</v>
      </c>
      <c r="V61" s="20">
        <f t="shared" si="25"/>
        <v>-2.9804727646454265E-2</v>
      </c>
      <c r="W61" s="20">
        <f t="shared" si="26"/>
        <v>1.6249593760155997E-2</v>
      </c>
      <c r="X61" s="20">
        <f t="shared" si="27"/>
        <v>-2.9585798816568046E-2</v>
      </c>
      <c r="Y61" s="20">
        <f t="shared" si="28"/>
        <v>9.4936708860759583E-3</v>
      </c>
      <c r="Z61" s="20">
        <f t="shared" si="29"/>
        <v>1.4162873039959473E-2</v>
      </c>
    </row>
    <row r="62" spans="1:26" x14ac:dyDescent="0.3">
      <c r="A62" s="22">
        <v>42817</v>
      </c>
      <c r="B62">
        <v>134.49</v>
      </c>
      <c r="C62">
        <v>37.29</v>
      </c>
      <c r="D62">
        <v>27.85</v>
      </c>
      <c r="E62">
        <v>195.9</v>
      </c>
      <c r="F62">
        <v>0.47499999999999998</v>
      </c>
      <c r="G62">
        <v>100.82</v>
      </c>
      <c r="H62">
        <v>100.82</v>
      </c>
      <c r="I62">
        <v>9370</v>
      </c>
      <c r="J62">
        <v>618.79999999999995</v>
      </c>
      <c r="K62">
        <v>86</v>
      </c>
      <c r="L62">
        <v>0.33800000000000002</v>
      </c>
      <c r="M62">
        <v>29.55</v>
      </c>
      <c r="O62" s="20">
        <f t="shared" si="18"/>
        <v>-4.2775800711743708E-2</v>
      </c>
      <c r="P62" s="20">
        <f t="shared" si="19"/>
        <v>-2.305475504322773E-2</v>
      </c>
      <c r="Q62" s="20">
        <f t="shared" si="20"/>
        <v>-7.4750830564784043E-2</v>
      </c>
      <c r="R62" s="20">
        <f t="shared" si="21"/>
        <v>8.8938299055030576E-2</v>
      </c>
      <c r="S62" s="20">
        <f t="shared" si="22"/>
        <v>-0.17962003454231432</v>
      </c>
      <c r="T62" s="20">
        <f t="shared" si="23"/>
        <v>-2.1773555027713091E-3</v>
      </c>
      <c r="U62" s="20">
        <f t="shared" si="24"/>
        <v>-2.1773555027713091E-3</v>
      </c>
      <c r="V62" s="20">
        <f t="shared" si="25"/>
        <v>-7.4152542372881358E-3</v>
      </c>
      <c r="W62" s="20">
        <f t="shared" si="26"/>
        <v>-1.0553245922609566E-2</v>
      </c>
      <c r="X62" s="20">
        <f t="shared" si="27"/>
        <v>4.878048780487805E-2</v>
      </c>
      <c r="Y62" s="20">
        <f t="shared" si="28"/>
        <v>5.9561128526645822E-2</v>
      </c>
      <c r="Z62" s="20">
        <f t="shared" si="29"/>
        <v>-1.7456359102244343E-2</v>
      </c>
    </row>
    <row r="63" spans="1:26" x14ac:dyDescent="0.3">
      <c r="A63" s="22">
        <v>42818</v>
      </c>
      <c r="B63">
        <v>138.69999999999999</v>
      </c>
      <c r="C63">
        <v>32.5</v>
      </c>
      <c r="D63">
        <v>25.75</v>
      </c>
      <c r="E63">
        <v>184.2</v>
      </c>
      <c r="F63">
        <v>0.56000000000000005</v>
      </c>
      <c r="G63">
        <v>100.34</v>
      </c>
      <c r="H63">
        <v>100.34</v>
      </c>
      <c r="I63">
        <v>9350</v>
      </c>
      <c r="J63">
        <v>615</v>
      </c>
      <c r="K63">
        <v>102</v>
      </c>
      <c r="L63">
        <v>0.32700000000000001</v>
      </c>
      <c r="M63">
        <v>29.425000000000001</v>
      </c>
      <c r="O63" s="20">
        <f t="shared" si="18"/>
        <v>3.1303442635140004E-2</v>
      </c>
      <c r="P63" s="20">
        <f t="shared" si="19"/>
        <v>-0.12845266827567711</v>
      </c>
      <c r="Q63" s="20">
        <f t="shared" si="20"/>
        <v>-7.540394973070022E-2</v>
      </c>
      <c r="R63" s="20">
        <f t="shared" si="21"/>
        <v>-5.9724349157733621E-2</v>
      </c>
      <c r="S63" s="20">
        <f t="shared" si="22"/>
        <v>0.1789473684210528</v>
      </c>
      <c r="T63" s="20">
        <f t="shared" si="23"/>
        <v>-4.7609601269588357E-3</v>
      </c>
      <c r="U63" s="20">
        <f t="shared" si="24"/>
        <v>-4.7609601269588357E-3</v>
      </c>
      <c r="V63" s="20">
        <f t="shared" si="25"/>
        <v>-2.1344717182497333E-3</v>
      </c>
      <c r="W63" s="20">
        <f t="shared" si="26"/>
        <v>-6.140917905623715E-3</v>
      </c>
      <c r="X63" s="20">
        <f t="shared" si="27"/>
        <v>0.18604651162790697</v>
      </c>
      <c r="Y63" s="20">
        <f t="shared" si="28"/>
        <v>-3.2544378698224879E-2</v>
      </c>
      <c r="Z63" s="20">
        <f t="shared" si="29"/>
        <v>-4.2301184433164128E-3</v>
      </c>
    </row>
    <row r="64" spans="1:26" x14ac:dyDescent="0.3">
      <c r="A64" s="22">
        <v>42821</v>
      </c>
      <c r="B64">
        <v>134.6</v>
      </c>
      <c r="C64">
        <v>33.57</v>
      </c>
      <c r="D64">
        <v>26.2</v>
      </c>
      <c r="E64">
        <v>188.1</v>
      </c>
      <c r="F64">
        <v>0.53700000000000003</v>
      </c>
      <c r="G64">
        <v>101.55</v>
      </c>
      <c r="H64">
        <v>101.55</v>
      </c>
      <c r="I64">
        <v>9351</v>
      </c>
      <c r="J64">
        <v>608.4</v>
      </c>
      <c r="K64">
        <v>101</v>
      </c>
      <c r="L64">
        <v>0.32200000000000001</v>
      </c>
      <c r="M64">
        <v>29</v>
      </c>
      <c r="O64" s="20">
        <f t="shared" si="18"/>
        <v>-2.9560201874549347E-2</v>
      </c>
      <c r="P64" s="20">
        <f t="shared" si="19"/>
        <v>3.292307692307693E-2</v>
      </c>
      <c r="Q64" s="20">
        <f t="shared" si="20"/>
        <v>1.7475728155339779E-2</v>
      </c>
      <c r="R64" s="20">
        <f t="shared" si="21"/>
        <v>2.1172638436482118E-2</v>
      </c>
      <c r="S64" s="20">
        <f t="shared" si="22"/>
        <v>-4.1071428571428606E-2</v>
      </c>
      <c r="T64" s="20">
        <f t="shared" si="23"/>
        <v>1.2058999402033024E-2</v>
      </c>
      <c r="U64" s="20">
        <f t="shared" si="24"/>
        <v>1.2058999402033024E-2</v>
      </c>
      <c r="V64" s="20">
        <f t="shared" si="25"/>
        <v>1.0695187165775401E-4</v>
      </c>
      <c r="W64" s="20">
        <f t="shared" si="26"/>
        <v>-1.0731707317073208E-2</v>
      </c>
      <c r="X64" s="20">
        <f t="shared" si="27"/>
        <v>-9.8039215686274508E-3</v>
      </c>
      <c r="Y64" s="20">
        <f t="shared" si="28"/>
        <v>-1.5290519877675855E-2</v>
      </c>
      <c r="Z64" s="20">
        <f t="shared" si="29"/>
        <v>-1.444350042480886E-2</v>
      </c>
    </row>
    <row r="65" spans="1:26" x14ac:dyDescent="0.3">
      <c r="A65" s="22">
        <v>42822</v>
      </c>
      <c r="B65">
        <v>130.31</v>
      </c>
      <c r="C65">
        <v>32.229999999999997</v>
      </c>
      <c r="D65">
        <v>26.15</v>
      </c>
      <c r="E65">
        <v>187.3</v>
      </c>
      <c r="F65">
        <v>0.54149999999999998</v>
      </c>
      <c r="G65">
        <v>98.75</v>
      </c>
      <c r="H65">
        <v>98.75</v>
      </c>
      <c r="I65">
        <v>9600</v>
      </c>
      <c r="J65">
        <v>619.9</v>
      </c>
      <c r="K65">
        <v>106</v>
      </c>
      <c r="L65">
        <v>0.32300000000000001</v>
      </c>
      <c r="M65">
        <v>29.5</v>
      </c>
      <c r="O65" s="20">
        <f t="shared" si="18"/>
        <v>-3.1872213967310492E-2</v>
      </c>
      <c r="P65" s="20">
        <f t="shared" si="19"/>
        <v>-3.9916592195412673E-2</v>
      </c>
      <c r="Q65" s="20">
        <f t="shared" si="20"/>
        <v>-1.9083969465649127E-3</v>
      </c>
      <c r="R65" s="20">
        <f t="shared" si="21"/>
        <v>-4.2530568846357412E-3</v>
      </c>
      <c r="S65" s="20">
        <f t="shared" si="22"/>
        <v>8.3798882681563273E-3</v>
      </c>
      <c r="T65" s="20">
        <f t="shared" si="23"/>
        <v>-2.7572624322993573E-2</v>
      </c>
      <c r="U65" s="20">
        <f t="shared" si="24"/>
        <v>-2.7572624322993573E-2</v>
      </c>
      <c r="V65" s="20">
        <f t="shared" si="25"/>
        <v>2.6628168110362529E-2</v>
      </c>
      <c r="W65" s="20">
        <f t="shared" si="26"/>
        <v>1.8902038132807365E-2</v>
      </c>
      <c r="X65" s="20">
        <f t="shared" si="27"/>
        <v>4.9504950495049507E-2</v>
      </c>
      <c r="Y65" s="20">
        <f t="shared" si="28"/>
        <v>3.1055900621118041E-3</v>
      </c>
      <c r="Z65" s="20">
        <f t="shared" si="29"/>
        <v>1.7241379310344827E-2</v>
      </c>
    </row>
    <row r="66" spans="1:26" x14ac:dyDescent="0.3">
      <c r="A66" s="22">
        <v>42823</v>
      </c>
      <c r="B66">
        <v>141.69999999999999</v>
      </c>
      <c r="C66">
        <v>34</v>
      </c>
      <c r="D66">
        <v>28.75</v>
      </c>
      <c r="E66">
        <v>192.7</v>
      </c>
      <c r="F66">
        <v>0.54979999999999996</v>
      </c>
      <c r="G66">
        <v>100.16</v>
      </c>
      <c r="H66">
        <v>100.16</v>
      </c>
      <c r="I66">
        <v>9327</v>
      </c>
      <c r="J66">
        <v>627</v>
      </c>
      <c r="K66">
        <v>112</v>
      </c>
      <c r="L66">
        <v>0.32</v>
      </c>
      <c r="M66">
        <v>29.53</v>
      </c>
      <c r="O66" s="20">
        <f t="shared" si="18"/>
        <v>8.7406952651369704E-2</v>
      </c>
      <c r="P66" s="20">
        <f t="shared" si="19"/>
        <v>5.4917778467266622E-2</v>
      </c>
      <c r="Q66" s="20">
        <f t="shared" si="20"/>
        <v>9.9426386233269659E-2</v>
      </c>
      <c r="R66" s="20">
        <f t="shared" si="21"/>
        <v>2.8830752802989731E-2</v>
      </c>
      <c r="S66" s="20">
        <f t="shared" si="22"/>
        <v>1.53277931671283E-2</v>
      </c>
      <c r="T66" s="20">
        <f t="shared" si="23"/>
        <v>1.4278481012658193E-2</v>
      </c>
      <c r="U66" s="20">
        <f t="shared" si="24"/>
        <v>1.4278481012658193E-2</v>
      </c>
      <c r="V66" s="20">
        <f t="shared" si="25"/>
        <v>-2.8437500000000001E-2</v>
      </c>
      <c r="W66" s="20">
        <f t="shared" si="26"/>
        <v>1.1453460235521896E-2</v>
      </c>
      <c r="X66" s="20">
        <f t="shared" si="27"/>
        <v>5.6603773584905662E-2</v>
      </c>
      <c r="Y66" s="20">
        <f t="shared" si="28"/>
        <v>-9.2879256965944356E-3</v>
      </c>
      <c r="Z66" s="20">
        <f t="shared" si="29"/>
        <v>1.0169491525424115E-3</v>
      </c>
    </row>
    <row r="67" spans="1:26" x14ac:dyDescent="0.3">
      <c r="A67" s="22">
        <v>42824</v>
      </c>
      <c r="B67">
        <v>149.6</v>
      </c>
      <c r="C67">
        <v>36.049999999999997</v>
      </c>
      <c r="D67">
        <v>28.9</v>
      </c>
      <c r="E67">
        <v>194.1</v>
      </c>
      <c r="F67">
        <v>0.54600000000000004</v>
      </c>
      <c r="G67">
        <v>106.94</v>
      </c>
      <c r="H67">
        <v>106.94</v>
      </c>
      <c r="I67">
        <v>9580</v>
      </c>
      <c r="J67">
        <v>630.5</v>
      </c>
      <c r="K67">
        <v>108.5</v>
      </c>
      <c r="L67">
        <v>0.32500000000000001</v>
      </c>
      <c r="M67">
        <v>29.37</v>
      </c>
      <c r="O67" s="20">
        <f t="shared" si="18"/>
        <v>5.575158786167965E-2</v>
      </c>
      <c r="P67" s="20">
        <f t="shared" si="19"/>
        <v>6.0294117647058741E-2</v>
      </c>
      <c r="Q67" s="20">
        <f t="shared" si="20"/>
        <v>5.2173913043477771E-3</v>
      </c>
      <c r="R67" s="20">
        <f t="shared" si="21"/>
        <v>7.2651790347691009E-3</v>
      </c>
      <c r="S67" s="20">
        <f t="shared" si="22"/>
        <v>-6.9116042197161056E-3</v>
      </c>
      <c r="T67" s="20">
        <f t="shared" si="23"/>
        <v>6.7691693290734836E-2</v>
      </c>
      <c r="U67" s="20">
        <f t="shared" si="24"/>
        <v>6.7691693290734836E-2</v>
      </c>
      <c r="V67" s="20">
        <f t="shared" si="25"/>
        <v>2.7125549480004289E-2</v>
      </c>
      <c r="W67" s="20">
        <f t="shared" si="26"/>
        <v>5.5821371610845294E-3</v>
      </c>
      <c r="X67" s="20">
        <f t="shared" si="27"/>
        <v>-3.125E-2</v>
      </c>
      <c r="Y67" s="20">
        <f t="shared" si="28"/>
        <v>1.5625000000000014E-2</v>
      </c>
      <c r="Z67" s="20">
        <f t="shared" si="29"/>
        <v>-5.4182187605824631E-3</v>
      </c>
    </row>
    <row r="68" spans="1:26" x14ac:dyDescent="0.3">
      <c r="A68" s="22">
        <v>42825</v>
      </c>
      <c r="B68">
        <v>152.83000000000001</v>
      </c>
      <c r="C68">
        <v>40.15</v>
      </c>
      <c r="D68">
        <v>29.05</v>
      </c>
      <c r="E68">
        <v>188</v>
      </c>
      <c r="F68">
        <v>0.56089999999999995</v>
      </c>
      <c r="G68">
        <v>108.72</v>
      </c>
      <c r="H68">
        <v>108.72</v>
      </c>
      <c r="I68">
        <v>9261</v>
      </c>
      <c r="J68">
        <v>639</v>
      </c>
      <c r="K68">
        <v>104</v>
      </c>
      <c r="L68">
        <v>0.308</v>
      </c>
      <c r="M68">
        <v>29.45</v>
      </c>
      <c r="O68" s="20">
        <f t="shared" si="18"/>
        <v>2.1590909090909213E-2</v>
      </c>
      <c r="P68" s="20">
        <f t="shared" si="19"/>
        <v>0.11373092926490989</v>
      </c>
      <c r="Q68" s="20">
        <f t="shared" si="20"/>
        <v>5.1903114186851954E-3</v>
      </c>
      <c r="R68" s="20">
        <f t="shared" si="21"/>
        <v>-3.1427099433281785E-2</v>
      </c>
      <c r="S68" s="20">
        <f t="shared" si="22"/>
        <v>2.728937728937713E-2</v>
      </c>
      <c r="T68" s="20">
        <f t="shared" si="23"/>
        <v>1.6644847578081177E-2</v>
      </c>
      <c r="U68" s="20">
        <f t="shared" si="24"/>
        <v>1.6644847578081177E-2</v>
      </c>
      <c r="V68" s="20">
        <f t="shared" si="25"/>
        <v>-3.3298538622129434E-2</v>
      </c>
      <c r="W68" s="20">
        <f t="shared" si="26"/>
        <v>1.3481363996827915E-2</v>
      </c>
      <c r="X68" s="20">
        <f t="shared" si="27"/>
        <v>-4.1474654377880185E-2</v>
      </c>
      <c r="Y68" s="20">
        <f t="shared" si="28"/>
        <v>-5.2307692307692354E-2</v>
      </c>
      <c r="Z68" s="20">
        <f t="shared" si="29"/>
        <v>2.7238678924071599E-3</v>
      </c>
    </row>
    <row r="69" spans="1:26" x14ac:dyDescent="0.3">
      <c r="A69" s="22">
        <v>42828</v>
      </c>
      <c r="B69">
        <v>143.82</v>
      </c>
      <c r="C69">
        <v>38.25</v>
      </c>
      <c r="D69">
        <v>27.5</v>
      </c>
      <c r="E69">
        <v>189.7</v>
      </c>
      <c r="F69">
        <v>0.52510000000000001</v>
      </c>
      <c r="G69">
        <v>109.1</v>
      </c>
      <c r="H69">
        <v>109.1</v>
      </c>
      <c r="I69">
        <v>9313</v>
      </c>
      <c r="J69">
        <v>640.6</v>
      </c>
      <c r="K69">
        <v>103</v>
      </c>
      <c r="L69">
        <v>0.317</v>
      </c>
      <c r="M69">
        <v>29.18</v>
      </c>
      <c r="O69" s="20">
        <f t="shared" si="18"/>
        <v>-5.8954393770856629E-2</v>
      </c>
      <c r="P69" s="20">
        <f t="shared" si="19"/>
        <v>-4.7322540473225372E-2</v>
      </c>
      <c r="Q69" s="20">
        <f t="shared" si="20"/>
        <v>-5.3356282271944944E-2</v>
      </c>
      <c r="R69" s="20">
        <f t="shared" si="21"/>
        <v>9.0425531914893019E-3</v>
      </c>
      <c r="S69" s="20">
        <f t="shared" si="22"/>
        <v>-6.3825993938313327E-2</v>
      </c>
      <c r="T69" s="20">
        <f t="shared" si="23"/>
        <v>3.4952170713759699E-3</v>
      </c>
      <c r="U69" s="20">
        <f t="shared" si="24"/>
        <v>3.4952170713759699E-3</v>
      </c>
      <c r="V69" s="20">
        <f t="shared" si="25"/>
        <v>5.6149443904545942E-3</v>
      </c>
      <c r="W69" s="20">
        <f t="shared" si="26"/>
        <v>2.5039123630673284E-3</v>
      </c>
      <c r="X69" s="20">
        <f t="shared" si="27"/>
        <v>-9.6153846153846159E-3</v>
      </c>
      <c r="Y69" s="20">
        <f t="shared" si="28"/>
        <v>2.9220779220779248E-2</v>
      </c>
      <c r="Z69" s="20">
        <f t="shared" si="29"/>
        <v>-9.1680814940577112E-3</v>
      </c>
    </row>
    <row r="70" spans="1:26" x14ac:dyDescent="0.3">
      <c r="A70" s="22">
        <v>42829</v>
      </c>
      <c r="B70">
        <v>151.6</v>
      </c>
      <c r="C70">
        <v>38</v>
      </c>
      <c r="D70">
        <v>31.75</v>
      </c>
      <c r="E70">
        <v>190.8</v>
      </c>
      <c r="F70">
        <v>0.5292</v>
      </c>
      <c r="G70">
        <v>105.92</v>
      </c>
      <c r="H70">
        <v>105.92</v>
      </c>
      <c r="I70">
        <v>9261</v>
      </c>
      <c r="J70">
        <v>638.70000000000005</v>
      </c>
      <c r="K70">
        <v>105</v>
      </c>
      <c r="L70">
        <v>0.314</v>
      </c>
      <c r="M70">
        <v>29.535</v>
      </c>
      <c r="O70" s="20">
        <f t="shared" si="18"/>
        <v>5.4095397024057863E-2</v>
      </c>
      <c r="P70" s="20">
        <f t="shared" si="19"/>
        <v>-6.5359477124183009E-3</v>
      </c>
      <c r="Q70" s="20">
        <f t="shared" si="20"/>
        <v>0.15454545454545454</v>
      </c>
      <c r="R70" s="20">
        <f t="shared" si="21"/>
        <v>5.7986294148656978E-3</v>
      </c>
      <c r="S70" s="20">
        <f t="shared" si="22"/>
        <v>7.8080365644638975E-3</v>
      </c>
      <c r="T70" s="20">
        <f t="shared" si="23"/>
        <v>-2.9147571035746955E-2</v>
      </c>
      <c r="U70" s="20">
        <f t="shared" si="24"/>
        <v>-2.9147571035746955E-2</v>
      </c>
      <c r="V70" s="20">
        <f t="shared" si="25"/>
        <v>-5.5835928272307527E-3</v>
      </c>
      <c r="W70" s="20">
        <f t="shared" si="26"/>
        <v>-2.9659694036840104E-3</v>
      </c>
      <c r="X70" s="20">
        <f t="shared" si="27"/>
        <v>1.9417475728155338E-2</v>
      </c>
      <c r="Y70" s="20">
        <f t="shared" si="28"/>
        <v>-9.4637223974763495E-3</v>
      </c>
      <c r="Z70" s="20">
        <f t="shared" si="29"/>
        <v>1.216586703221386E-2</v>
      </c>
    </row>
    <row r="71" spans="1:26" x14ac:dyDescent="0.3">
      <c r="A71" s="22">
        <v>42830</v>
      </c>
      <c r="B71">
        <v>162.4</v>
      </c>
      <c r="C71">
        <v>40.4</v>
      </c>
      <c r="D71">
        <v>31.65</v>
      </c>
      <c r="E71">
        <v>204.2</v>
      </c>
      <c r="F71">
        <v>0.61</v>
      </c>
      <c r="G71">
        <v>103.92</v>
      </c>
      <c r="H71">
        <v>103.92</v>
      </c>
      <c r="I71">
        <v>9470</v>
      </c>
      <c r="J71">
        <v>636.20000000000005</v>
      </c>
      <c r="K71">
        <v>110</v>
      </c>
      <c r="L71">
        <v>0.314</v>
      </c>
      <c r="M71">
        <v>29.7</v>
      </c>
      <c r="O71" s="20">
        <f t="shared" ref="O71:O102" si="30">(B71-B70)/B70</f>
        <v>7.1240105540897172E-2</v>
      </c>
      <c r="P71" s="20">
        <f t="shared" ref="P71:P102" si="31">(C71-C70)/C70</f>
        <v>6.3157894736842066E-2</v>
      </c>
      <c r="Q71" s="20">
        <f t="shared" ref="Q71:Q102" si="32">(D71-D70)/D70</f>
        <v>-3.1496062992126431E-3</v>
      </c>
      <c r="R71" s="20">
        <f t="shared" ref="R71:R102" si="33">(E71-E70)/E70</f>
        <v>7.0230607966456901E-2</v>
      </c>
      <c r="S71" s="20">
        <f t="shared" ref="S71:S102" si="34">(F71-F70)/F70</f>
        <v>0.15268329554043836</v>
      </c>
      <c r="T71" s="20">
        <f t="shared" ref="T71:T102" si="35">(G71-G70)/G70</f>
        <v>-1.8882175226586102E-2</v>
      </c>
      <c r="U71" s="20">
        <f t="shared" ref="U71:U102" si="36">(H71-H70)/H70</f>
        <v>-1.8882175226586102E-2</v>
      </c>
      <c r="V71" s="20">
        <f t="shared" ref="V71:V102" si="37">(I71-I70)/I70</f>
        <v>2.2567757261634812E-2</v>
      </c>
      <c r="W71" s="20">
        <f t="shared" ref="W71:W102" si="38">(J71-J70)/J70</f>
        <v>-3.9142007202129323E-3</v>
      </c>
      <c r="X71" s="20">
        <f t="shared" ref="X71:X102" si="39">(K71-K70)/K70</f>
        <v>4.7619047619047616E-2</v>
      </c>
      <c r="Y71" s="20">
        <f t="shared" ref="Y71:Y102" si="40">(L71-L70)/L70</f>
        <v>0</v>
      </c>
      <c r="Z71" s="20">
        <f t="shared" ref="Z71:Z102" si="41">(M71-M70)/M70</f>
        <v>5.5865921787709204E-3</v>
      </c>
    </row>
    <row r="72" spans="1:26" x14ac:dyDescent="0.3">
      <c r="A72" s="22">
        <v>42831</v>
      </c>
      <c r="B72">
        <v>158</v>
      </c>
      <c r="C72">
        <v>40</v>
      </c>
      <c r="D72">
        <v>32.1</v>
      </c>
      <c r="E72">
        <v>194.5</v>
      </c>
      <c r="F72">
        <v>0.62849999999999995</v>
      </c>
      <c r="G72">
        <v>100</v>
      </c>
      <c r="H72">
        <v>100</v>
      </c>
      <c r="I72">
        <v>9550</v>
      </c>
      <c r="J72">
        <v>640.20000000000005</v>
      </c>
      <c r="K72">
        <v>107</v>
      </c>
      <c r="L72">
        <v>0.314</v>
      </c>
      <c r="M72">
        <v>30</v>
      </c>
      <c r="O72" s="20">
        <f t="shared" si="30"/>
        <v>-2.7093596059113333E-2</v>
      </c>
      <c r="P72" s="20">
        <f t="shared" si="31"/>
        <v>-9.9009900990098664E-3</v>
      </c>
      <c r="Q72" s="20">
        <f t="shared" si="32"/>
        <v>1.4218009478673077E-2</v>
      </c>
      <c r="R72" s="20">
        <f t="shared" si="33"/>
        <v>-4.750244857982365E-2</v>
      </c>
      <c r="S72" s="20">
        <f t="shared" si="34"/>
        <v>3.0327868852458952E-2</v>
      </c>
      <c r="T72" s="20">
        <f t="shared" si="35"/>
        <v>-3.7721324095458059E-2</v>
      </c>
      <c r="U72" s="20">
        <f t="shared" si="36"/>
        <v>-3.7721324095458059E-2</v>
      </c>
      <c r="V72" s="20">
        <f t="shared" si="37"/>
        <v>8.4477296726504746E-3</v>
      </c>
      <c r="W72" s="20">
        <f t="shared" si="38"/>
        <v>6.2873310279786222E-3</v>
      </c>
      <c r="X72" s="20">
        <f t="shared" si="39"/>
        <v>-2.7272727272727271E-2</v>
      </c>
      <c r="Y72" s="20">
        <f t="shared" si="40"/>
        <v>0</v>
      </c>
      <c r="Z72" s="20">
        <f t="shared" si="41"/>
        <v>1.0101010101010124E-2</v>
      </c>
    </row>
    <row r="73" spans="1:26" x14ac:dyDescent="0.3">
      <c r="A73" s="22">
        <v>42832</v>
      </c>
      <c r="B73">
        <v>152.94999999999999</v>
      </c>
      <c r="C73">
        <v>39.19</v>
      </c>
      <c r="D73">
        <v>39.049999999999997</v>
      </c>
      <c r="E73">
        <v>195</v>
      </c>
      <c r="F73">
        <v>0.64480000000000004</v>
      </c>
      <c r="G73">
        <v>98.2</v>
      </c>
      <c r="H73">
        <v>98.2</v>
      </c>
      <c r="I73">
        <v>9430</v>
      </c>
      <c r="J73">
        <v>632.70000000000005</v>
      </c>
      <c r="K73">
        <v>103</v>
      </c>
      <c r="L73">
        <v>0.31</v>
      </c>
      <c r="M73">
        <v>29.66</v>
      </c>
      <c r="O73" s="20">
        <f t="shared" si="30"/>
        <v>-3.1962025316455769E-2</v>
      </c>
      <c r="P73" s="20">
        <f t="shared" si="31"/>
        <v>-2.0250000000000056E-2</v>
      </c>
      <c r="Q73" s="20">
        <f t="shared" si="32"/>
        <v>0.21651090342679113</v>
      </c>
      <c r="R73" s="20">
        <f t="shared" si="33"/>
        <v>2.5706940874035988E-3</v>
      </c>
      <c r="S73" s="20">
        <f t="shared" si="34"/>
        <v>2.5934765314240403E-2</v>
      </c>
      <c r="T73" s="20">
        <f t="shared" si="35"/>
        <v>-1.7999999999999971E-2</v>
      </c>
      <c r="U73" s="20">
        <f t="shared" si="36"/>
        <v>-1.7999999999999971E-2</v>
      </c>
      <c r="V73" s="20">
        <f t="shared" si="37"/>
        <v>-1.2565445026178011E-2</v>
      </c>
      <c r="W73" s="20">
        <f t="shared" si="38"/>
        <v>-1.1715089034676662E-2</v>
      </c>
      <c r="X73" s="20">
        <f t="shared" si="39"/>
        <v>-3.7383177570093455E-2</v>
      </c>
      <c r="Y73" s="20">
        <f t="shared" si="40"/>
        <v>-1.2738853503184724E-2</v>
      </c>
      <c r="Z73" s="20">
        <f t="shared" si="41"/>
        <v>-1.1333333333333329E-2</v>
      </c>
    </row>
    <row r="74" spans="1:26" x14ac:dyDescent="0.3">
      <c r="A74" s="22">
        <v>42835</v>
      </c>
      <c r="B74">
        <v>152.12</v>
      </c>
      <c r="C74">
        <v>38.96</v>
      </c>
      <c r="D74">
        <v>39.1</v>
      </c>
      <c r="E74">
        <v>188.4</v>
      </c>
      <c r="F74">
        <v>0.62360000000000004</v>
      </c>
      <c r="G74">
        <v>97.99</v>
      </c>
      <c r="H74">
        <v>97.99</v>
      </c>
      <c r="I74">
        <v>9360</v>
      </c>
      <c r="J74">
        <v>614.20000000000005</v>
      </c>
      <c r="K74">
        <v>104.5</v>
      </c>
      <c r="L74">
        <v>0.30099999999999999</v>
      </c>
      <c r="M74">
        <v>28.5</v>
      </c>
      <c r="O74" s="20">
        <f t="shared" si="30"/>
        <v>-5.4266100032689382E-3</v>
      </c>
      <c r="P74" s="20">
        <f t="shared" si="31"/>
        <v>-5.8688440928807576E-3</v>
      </c>
      <c r="Q74" s="20">
        <f t="shared" si="32"/>
        <v>1.2804097311140657E-3</v>
      </c>
      <c r="R74" s="20">
        <f t="shared" si="33"/>
        <v>-3.3846153846153818E-2</v>
      </c>
      <c r="S74" s="20">
        <f t="shared" si="34"/>
        <v>-3.2878411910669966E-2</v>
      </c>
      <c r="T74" s="20">
        <f t="shared" si="35"/>
        <v>-2.1384928716905085E-3</v>
      </c>
      <c r="U74" s="20">
        <f t="shared" si="36"/>
        <v>-2.1384928716905085E-3</v>
      </c>
      <c r="V74" s="20">
        <f t="shared" si="37"/>
        <v>-7.423117709437964E-3</v>
      </c>
      <c r="W74" s="20">
        <f t="shared" si="38"/>
        <v>-2.9239766081871343E-2</v>
      </c>
      <c r="X74" s="20">
        <f t="shared" si="39"/>
        <v>1.4563106796116505E-2</v>
      </c>
      <c r="Y74" s="20">
        <f t="shared" si="40"/>
        <v>-2.9032258064516155E-2</v>
      </c>
      <c r="Z74" s="20">
        <f t="shared" si="41"/>
        <v>-3.9109912339851657E-2</v>
      </c>
    </row>
    <row r="75" spans="1:26" x14ac:dyDescent="0.3">
      <c r="A75" s="22">
        <v>42836</v>
      </c>
      <c r="B75">
        <v>141.80000000000001</v>
      </c>
      <c r="C75">
        <v>37.18</v>
      </c>
      <c r="D75">
        <v>38.549999999999997</v>
      </c>
      <c r="E75">
        <v>187.3</v>
      </c>
      <c r="F75">
        <v>0.56689999999999996</v>
      </c>
      <c r="G75">
        <v>94</v>
      </c>
      <c r="H75">
        <v>94</v>
      </c>
      <c r="I75">
        <v>9265</v>
      </c>
      <c r="J75">
        <v>612.5</v>
      </c>
      <c r="K75">
        <v>98</v>
      </c>
      <c r="L75">
        <v>0.30199999999999999</v>
      </c>
      <c r="M75">
        <v>28.234999999999999</v>
      </c>
      <c r="O75" s="20">
        <f t="shared" si="30"/>
        <v>-6.7841178017354675E-2</v>
      </c>
      <c r="P75" s="20">
        <f t="shared" si="31"/>
        <v>-4.5687885010266965E-2</v>
      </c>
      <c r="Q75" s="20">
        <f t="shared" si="32"/>
        <v>-1.4066496163682973E-2</v>
      </c>
      <c r="R75" s="20">
        <f t="shared" si="33"/>
        <v>-5.8386411889596304E-3</v>
      </c>
      <c r="S75" s="20">
        <f t="shared" si="34"/>
        <v>-9.0923669018601799E-2</v>
      </c>
      <c r="T75" s="20">
        <f t="shared" si="35"/>
        <v>-4.0718440657209871E-2</v>
      </c>
      <c r="U75" s="20">
        <f t="shared" si="36"/>
        <v>-4.0718440657209871E-2</v>
      </c>
      <c r="V75" s="20">
        <f t="shared" si="37"/>
        <v>-1.014957264957265E-2</v>
      </c>
      <c r="W75" s="20">
        <f t="shared" si="38"/>
        <v>-2.767828069032962E-3</v>
      </c>
      <c r="X75" s="20">
        <f t="shared" si="39"/>
        <v>-6.2200956937799042E-2</v>
      </c>
      <c r="Y75" s="20">
        <f t="shared" si="40"/>
        <v>3.3222591362126277E-3</v>
      </c>
      <c r="Z75" s="20">
        <f t="shared" si="41"/>
        <v>-9.2982456140351076E-3</v>
      </c>
    </row>
    <row r="76" spans="1:26" x14ac:dyDescent="0.3">
      <c r="A76" s="22">
        <v>42837</v>
      </c>
      <c r="B76">
        <v>136</v>
      </c>
      <c r="C76">
        <v>33.5</v>
      </c>
      <c r="D76">
        <v>36.5</v>
      </c>
      <c r="E76">
        <v>187.7</v>
      </c>
      <c r="F76">
        <v>0.54910000000000003</v>
      </c>
      <c r="G76">
        <v>97.1</v>
      </c>
      <c r="H76">
        <v>97.1</v>
      </c>
      <c r="I76">
        <v>9100</v>
      </c>
      <c r="J76">
        <v>603.4</v>
      </c>
      <c r="K76">
        <v>98</v>
      </c>
      <c r="L76">
        <v>0.29399999999999998</v>
      </c>
      <c r="M76">
        <v>27.32</v>
      </c>
      <c r="O76" s="20">
        <f t="shared" si="30"/>
        <v>-4.0902679830747607E-2</v>
      </c>
      <c r="P76" s="20">
        <f t="shared" si="31"/>
        <v>-9.8977945131791284E-2</v>
      </c>
      <c r="Q76" s="20">
        <f t="shared" si="32"/>
        <v>-5.3177691309986959E-2</v>
      </c>
      <c r="R76" s="20">
        <f t="shared" si="33"/>
        <v>2.1356113187398678E-3</v>
      </c>
      <c r="S76" s="20">
        <f t="shared" si="34"/>
        <v>-3.1398835773504899E-2</v>
      </c>
      <c r="T76" s="20">
        <f t="shared" si="35"/>
        <v>3.2978723404255256E-2</v>
      </c>
      <c r="U76" s="20">
        <f t="shared" si="36"/>
        <v>3.2978723404255256E-2</v>
      </c>
      <c r="V76" s="20">
        <f t="shared" si="37"/>
        <v>-1.7808958445763627E-2</v>
      </c>
      <c r="W76" s="20">
        <f t="shared" si="38"/>
        <v>-1.4857142857142895E-2</v>
      </c>
      <c r="X76" s="20">
        <f t="shared" si="39"/>
        <v>0</v>
      </c>
      <c r="Y76" s="20">
        <f t="shared" si="40"/>
        <v>-2.6490066225165587E-2</v>
      </c>
      <c r="Z76" s="20">
        <f t="shared" si="41"/>
        <v>-3.2406587568620478E-2</v>
      </c>
    </row>
    <row r="77" spans="1:26" x14ac:dyDescent="0.3">
      <c r="A77" s="22">
        <v>42838</v>
      </c>
      <c r="B77">
        <v>134.88</v>
      </c>
      <c r="C77">
        <v>32.700000000000003</v>
      </c>
      <c r="D77">
        <v>34.200000000000003</v>
      </c>
      <c r="E77">
        <v>194</v>
      </c>
      <c r="F77">
        <v>0.505</v>
      </c>
      <c r="G77">
        <v>95.02</v>
      </c>
      <c r="H77">
        <v>95.02</v>
      </c>
      <c r="I77">
        <v>9160</v>
      </c>
      <c r="J77">
        <v>593.70000000000005</v>
      </c>
      <c r="K77">
        <v>96.5</v>
      </c>
      <c r="L77">
        <v>0.28799999999999998</v>
      </c>
      <c r="M77">
        <v>27.364999999999998</v>
      </c>
      <c r="O77" s="20">
        <f t="shared" si="30"/>
        <v>-8.2352941176470924E-3</v>
      </c>
      <c r="P77" s="20">
        <f t="shared" si="31"/>
        <v>-2.3880597014925287E-2</v>
      </c>
      <c r="Q77" s="20">
        <f t="shared" si="32"/>
        <v>-6.3013698630136908E-2</v>
      </c>
      <c r="R77" s="20">
        <f t="shared" si="33"/>
        <v>3.356419818859889E-2</v>
      </c>
      <c r="S77" s="20">
        <f t="shared" si="34"/>
        <v>-8.0313239847022447E-2</v>
      </c>
      <c r="T77" s="20">
        <f t="shared" si="35"/>
        <v>-2.142121524201852E-2</v>
      </c>
      <c r="U77" s="20">
        <f t="shared" si="36"/>
        <v>-2.142121524201852E-2</v>
      </c>
      <c r="V77" s="20">
        <f t="shared" si="37"/>
        <v>6.5934065934065934E-3</v>
      </c>
      <c r="W77" s="20">
        <f t="shared" si="38"/>
        <v>-1.6075571760026403E-2</v>
      </c>
      <c r="X77" s="20">
        <f t="shared" si="39"/>
        <v>-1.5306122448979591E-2</v>
      </c>
      <c r="Y77" s="20">
        <f t="shared" si="40"/>
        <v>-2.0408163265306142E-2</v>
      </c>
      <c r="Z77" s="20">
        <f t="shared" si="41"/>
        <v>1.6471449487554229E-3</v>
      </c>
    </row>
    <row r="78" spans="1:26" x14ac:dyDescent="0.3">
      <c r="A78" s="22">
        <v>42839</v>
      </c>
      <c r="B78">
        <v>143.94</v>
      </c>
      <c r="C78">
        <v>35.76</v>
      </c>
      <c r="D78">
        <v>34.549999999999997</v>
      </c>
      <c r="E78">
        <v>193</v>
      </c>
      <c r="F78">
        <v>0.55679999999999996</v>
      </c>
      <c r="G78">
        <v>97.55</v>
      </c>
      <c r="H78">
        <v>97.55</v>
      </c>
      <c r="I78">
        <v>8985</v>
      </c>
      <c r="J78">
        <v>592.1</v>
      </c>
      <c r="K78">
        <v>99.5</v>
      </c>
      <c r="L78">
        <v>0.28299999999999997</v>
      </c>
      <c r="M78">
        <v>26.785</v>
      </c>
      <c r="O78" s="20">
        <f t="shared" si="30"/>
        <v>6.7170818505338098E-2</v>
      </c>
      <c r="P78" s="20">
        <f t="shared" si="31"/>
        <v>9.3577981651375985E-2</v>
      </c>
      <c r="Q78" s="20">
        <f t="shared" si="32"/>
        <v>1.0233918128654804E-2</v>
      </c>
      <c r="R78" s="20">
        <f t="shared" si="33"/>
        <v>-5.1546391752577319E-3</v>
      </c>
      <c r="S78" s="20">
        <f t="shared" si="34"/>
        <v>0.10257425742574248</v>
      </c>
      <c r="T78" s="20">
        <f t="shared" si="35"/>
        <v>2.6625973479267536E-2</v>
      </c>
      <c r="U78" s="20">
        <f t="shared" si="36"/>
        <v>2.6625973479267536E-2</v>
      </c>
      <c r="V78" s="20">
        <f t="shared" si="37"/>
        <v>-1.9104803493449781E-2</v>
      </c>
      <c r="W78" s="20">
        <f t="shared" si="38"/>
        <v>-2.6949637864241579E-3</v>
      </c>
      <c r="X78" s="20">
        <f t="shared" si="39"/>
        <v>3.1088082901554404E-2</v>
      </c>
      <c r="Y78" s="20">
        <f t="shared" si="40"/>
        <v>-1.7361111111111129E-2</v>
      </c>
      <c r="Z78" s="20">
        <f t="shared" si="41"/>
        <v>-2.1194957061940373E-2</v>
      </c>
    </row>
    <row r="79" spans="1:26" x14ac:dyDescent="0.3">
      <c r="A79" s="22">
        <v>42842</v>
      </c>
      <c r="B79">
        <v>148</v>
      </c>
      <c r="C79">
        <v>38</v>
      </c>
      <c r="D79">
        <v>36.799999999999997</v>
      </c>
      <c r="E79">
        <v>192</v>
      </c>
      <c r="F79">
        <v>0.54210000000000003</v>
      </c>
      <c r="G79">
        <v>95.33</v>
      </c>
      <c r="H79">
        <v>95.33</v>
      </c>
      <c r="I79">
        <v>9135</v>
      </c>
      <c r="J79">
        <v>598.4</v>
      </c>
      <c r="K79">
        <v>107.5</v>
      </c>
      <c r="L79">
        <v>0.28599999999999998</v>
      </c>
      <c r="M79">
        <v>27.21</v>
      </c>
      <c r="O79" s="20">
        <f t="shared" si="30"/>
        <v>2.8206197026538853E-2</v>
      </c>
      <c r="P79" s="20">
        <f t="shared" si="31"/>
        <v>6.2639821029082832E-2</v>
      </c>
      <c r="Q79" s="20">
        <f t="shared" si="32"/>
        <v>6.5123010130246031E-2</v>
      </c>
      <c r="R79" s="20">
        <f t="shared" si="33"/>
        <v>-5.1813471502590676E-3</v>
      </c>
      <c r="S79" s="20">
        <f t="shared" si="34"/>
        <v>-2.6400862068965403E-2</v>
      </c>
      <c r="T79" s="20">
        <f t="shared" si="35"/>
        <v>-2.2757560225525362E-2</v>
      </c>
      <c r="U79" s="20">
        <f t="shared" si="36"/>
        <v>-2.2757560225525362E-2</v>
      </c>
      <c r="V79" s="20">
        <f t="shared" si="37"/>
        <v>1.6694490818030049E-2</v>
      </c>
      <c r="W79" s="20">
        <f t="shared" si="38"/>
        <v>1.0640094578618399E-2</v>
      </c>
      <c r="X79" s="20">
        <f t="shared" si="39"/>
        <v>8.0402010050251257E-2</v>
      </c>
      <c r="Y79" s="20">
        <f t="shared" si="40"/>
        <v>1.060070671378093E-2</v>
      </c>
      <c r="Z79" s="20">
        <f t="shared" si="41"/>
        <v>1.5867089789061067E-2</v>
      </c>
    </row>
    <row r="80" spans="1:26" x14ac:dyDescent="0.3">
      <c r="A80" s="22">
        <v>42843</v>
      </c>
      <c r="B80">
        <v>149.30000000000001</v>
      </c>
      <c r="C80">
        <v>38.28</v>
      </c>
      <c r="D80">
        <v>38.5</v>
      </c>
      <c r="E80">
        <v>186</v>
      </c>
      <c r="F80">
        <v>0.57199999999999995</v>
      </c>
      <c r="G80">
        <v>97.15</v>
      </c>
      <c r="H80">
        <v>97.15</v>
      </c>
      <c r="I80">
        <v>9113</v>
      </c>
      <c r="J80">
        <v>594.29999999999995</v>
      </c>
      <c r="K80">
        <v>104</v>
      </c>
      <c r="L80">
        <v>0.29199999999999998</v>
      </c>
      <c r="M80">
        <v>26.965</v>
      </c>
      <c r="O80" s="20">
        <f t="shared" si="30"/>
        <v>8.7837837837838606E-3</v>
      </c>
      <c r="P80" s="20">
        <f t="shared" si="31"/>
        <v>7.3684210526316091E-3</v>
      </c>
      <c r="Q80" s="20">
        <f t="shared" si="32"/>
        <v>4.6195652173913124E-2</v>
      </c>
      <c r="R80" s="20">
        <f t="shared" si="33"/>
        <v>-3.125E-2</v>
      </c>
      <c r="S80" s="20">
        <f t="shared" si="34"/>
        <v>5.5155875299760057E-2</v>
      </c>
      <c r="T80" s="20">
        <f t="shared" si="35"/>
        <v>1.9091576628553524E-2</v>
      </c>
      <c r="U80" s="20">
        <f t="shared" si="36"/>
        <v>1.9091576628553524E-2</v>
      </c>
      <c r="V80" s="20">
        <f t="shared" si="37"/>
        <v>-2.4083196496989599E-3</v>
      </c>
      <c r="W80" s="20">
        <f t="shared" si="38"/>
        <v>-6.851604278074905E-3</v>
      </c>
      <c r="X80" s="20">
        <f t="shared" si="39"/>
        <v>-3.255813953488372E-2</v>
      </c>
      <c r="Y80" s="20">
        <f t="shared" si="40"/>
        <v>2.0979020979021001E-2</v>
      </c>
      <c r="Z80" s="20">
        <f t="shared" si="41"/>
        <v>-9.004042631385557E-3</v>
      </c>
    </row>
    <row r="81" spans="1:26" x14ac:dyDescent="0.3">
      <c r="A81" s="22">
        <v>42844</v>
      </c>
      <c r="B81">
        <v>153.88999999999999</v>
      </c>
      <c r="C81">
        <v>39.200000000000003</v>
      </c>
      <c r="D81">
        <v>38.299999999999997</v>
      </c>
      <c r="E81">
        <v>188.5</v>
      </c>
      <c r="F81">
        <v>0.58750000000000002</v>
      </c>
      <c r="G81">
        <v>104.5</v>
      </c>
      <c r="H81">
        <v>104.5</v>
      </c>
      <c r="I81">
        <v>9000</v>
      </c>
      <c r="J81">
        <v>583.6</v>
      </c>
      <c r="K81">
        <v>107</v>
      </c>
      <c r="L81">
        <v>0.28799999999999998</v>
      </c>
      <c r="M81">
        <v>26.54</v>
      </c>
      <c r="O81" s="20">
        <f t="shared" si="30"/>
        <v>3.0743469524447252E-2</v>
      </c>
      <c r="P81" s="20">
        <f t="shared" si="31"/>
        <v>2.4033437826541319E-2</v>
      </c>
      <c r="Q81" s="20">
        <f t="shared" si="32"/>
        <v>-5.1948051948052685E-3</v>
      </c>
      <c r="R81" s="20">
        <f t="shared" si="33"/>
        <v>1.3440860215053764E-2</v>
      </c>
      <c r="S81" s="20">
        <f t="shared" si="34"/>
        <v>2.7097902097902221E-2</v>
      </c>
      <c r="T81" s="20">
        <f t="shared" si="35"/>
        <v>7.5656201749871269E-2</v>
      </c>
      <c r="U81" s="20">
        <f t="shared" si="36"/>
        <v>7.5656201749871269E-2</v>
      </c>
      <c r="V81" s="20">
        <f t="shared" si="37"/>
        <v>-1.2399868319982443E-2</v>
      </c>
      <c r="W81" s="20">
        <f t="shared" si="38"/>
        <v>-1.8004374894834144E-2</v>
      </c>
      <c r="X81" s="20">
        <f t="shared" si="39"/>
        <v>2.8846153846153848E-2</v>
      </c>
      <c r="Y81" s="20">
        <f t="shared" si="40"/>
        <v>-1.3698630136986314E-2</v>
      </c>
      <c r="Z81" s="20">
        <f t="shared" si="41"/>
        <v>-1.5761171889486399E-2</v>
      </c>
    </row>
    <row r="82" spans="1:26" x14ac:dyDescent="0.3">
      <c r="A82" s="22">
        <v>42845</v>
      </c>
      <c r="B82">
        <v>153.5</v>
      </c>
      <c r="C82">
        <v>38.15</v>
      </c>
      <c r="D82">
        <v>37.950000000000003</v>
      </c>
      <c r="E82">
        <v>192</v>
      </c>
      <c r="F82">
        <v>0.59850000000000003</v>
      </c>
      <c r="G82">
        <v>105.27</v>
      </c>
      <c r="H82">
        <v>105.27</v>
      </c>
      <c r="I82">
        <v>9110</v>
      </c>
      <c r="J82">
        <v>576</v>
      </c>
      <c r="K82">
        <v>100</v>
      </c>
      <c r="L82">
        <v>0.28499999999999998</v>
      </c>
      <c r="M82">
        <v>26.49</v>
      </c>
      <c r="O82" s="20">
        <f t="shared" si="30"/>
        <v>-2.5342777308466203E-3</v>
      </c>
      <c r="P82" s="20">
        <f t="shared" si="31"/>
        <v>-2.6785714285714392E-2</v>
      </c>
      <c r="Q82" s="20">
        <f t="shared" si="32"/>
        <v>-9.1383812010442395E-3</v>
      </c>
      <c r="R82" s="20">
        <f t="shared" si="33"/>
        <v>1.8567639257294429E-2</v>
      </c>
      <c r="S82" s="20">
        <f t="shared" si="34"/>
        <v>1.8723404255319164E-2</v>
      </c>
      <c r="T82" s="20">
        <f t="shared" si="35"/>
        <v>7.3684210526315406E-3</v>
      </c>
      <c r="U82" s="20">
        <f t="shared" si="36"/>
        <v>7.3684210526315406E-3</v>
      </c>
      <c r="V82" s="20">
        <f t="shared" si="37"/>
        <v>1.2222222222222223E-2</v>
      </c>
      <c r="W82" s="20">
        <f t="shared" si="38"/>
        <v>-1.3022618231665563E-2</v>
      </c>
      <c r="X82" s="20">
        <f t="shared" si="39"/>
        <v>-6.5420560747663545E-2</v>
      </c>
      <c r="Y82" s="20">
        <f t="shared" si="40"/>
        <v>-1.0416666666666676E-2</v>
      </c>
      <c r="Z82" s="20">
        <f t="shared" si="41"/>
        <v>-1.8839487565938476E-3</v>
      </c>
    </row>
    <row r="83" spans="1:26" x14ac:dyDescent="0.3">
      <c r="A83" s="22">
        <v>42846</v>
      </c>
      <c r="B83">
        <v>155.52000000000001</v>
      </c>
      <c r="C83">
        <v>40.700000000000003</v>
      </c>
      <c r="D83">
        <v>38</v>
      </c>
      <c r="E83">
        <v>194.8</v>
      </c>
      <c r="F83">
        <v>0.61319999999999997</v>
      </c>
      <c r="G83">
        <v>105.46</v>
      </c>
      <c r="H83">
        <v>105.46</v>
      </c>
      <c r="I83">
        <v>9070</v>
      </c>
      <c r="J83">
        <v>583.4</v>
      </c>
      <c r="K83">
        <v>108</v>
      </c>
      <c r="L83">
        <v>0.28299999999999997</v>
      </c>
      <c r="M83">
        <v>26.675000000000001</v>
      </c>
      <c r="O83" s="20">
        <f t="shared" si="30"/>
        <v>1.315960912052124E-2</v>
      </c>
      <c r="P83" s="20">
        <f t="shared" si="31"/>
        <v>6.6841415465268797E-2</v>
      </c>
      <c r="Q83" s="20">
        <f t="shared" si="32"/>
        <v>1.3175230566534165E-3</v>
      </c>
      <c r="R83" s="20">
        <f t="shared" si="33"/>
        <v>1.4583333333333393E-2</v>
      </c>
      <c r="S83" s="20">
        <f t="shared" si="34"/>
        <v>2.4561403508771819E-2</v>
      </c>
      <c r="T83" s="20">
        <f t="shared" si="35"/>
        <v>1.8048826826256078E-3</v>
      </c>
      <c r="U83" s="20">
        <f t="shared" si="36"/>
        <v>1.8048826826256078E-3</v>
      </c>
      <c r="V83" s="20">
        <f t="shared" si="37"/>
        <v>-4.3907793633369925E-3</v>
      </c>
      <c r="W83" s="20">
        <f t="shared" si="38"/>
        <v>1.2847222222222184E-2</v>
      </c>
      <c r="X83" s="20">
        <f t="shared" si="39"/>
        <v>0.08</v>
      </c>
      <c r="Y83" s="20">
        <f t="shared" si="40"/>
        <v>-7.0175438596491299E-3</v>
      </c>
      <c r="Z83" s="20">
        <f t="shared" si="41"/>
        <v>6.9837674594187349E-3</v>
      </c>
    </row>
    <row r="84" spans="1:26" x14ac:dyDescent="0.3">
      <c r="A84" s="22">
        <v>42849</v>
      </c>
      <c r="B84">
        <v>152.97999999999999</v>
      </c>
      <c r="C84">
        <v>40.61</v>
      </c>
      <c r="D84">
        <v>37.5</v>
      </c>
      <c r="E84">
        <v>199.8</v>
      </c>
      <c r="F84">
        <v>0.61370000000000002</v>
      </c>
      <c r="G84">
        <v>101.8</v>
      </c>
      <c r="H84">
        <v>101.8</v>
      </c>
      <c r="I84">
        <v>9008</v>
      </c>
      <c r="J84">
        <v>596.9</v>
      </c>
      <c r="K84">
        <v>101</v>
      </c>
      <c r="L84">
        <v>0.28699999999999998</v>
      </c>
      <c r="M84">
        <v>27.135000000000002</v>
      </c>
      <c r="O84" s="20">
        <f t="shared" si="30"/>
        <v>-1.6332304526749102E-2</v>
      </c>
      <c r="P84" s="20">
        <f t="shared" si="31"/>
        <v>-2.2113022113022947E-3</v>
      </c>
      <c r="Q84" s="20">
        <f t="shared" si="32"/>
        <v>-1.3157894736842105E-2</v>
      </c>
      <c r="R84" s="20">
        <f t="shared" si="33"/>
        <v>2.5667351129363448E-2</v>
      </c>
      <c r="S84" s="20">
        <f t="shared" si="34"/>
        <v>8.1539465101118061E-4</v>
      </c>
      <c r="T84" s="20">
        <f t="shared" si="35"/>
        <v>-3.4705101460269269E-2</v>
      </c>
      <c r="U84" s="20">
        <f t="shared" si="36"/>
        <v>-3.4705101460269269E-2</v>
      </c>
      <c r="V84" s="20">
        <f t="shared" si="37"/>
        <v>-6.8357221609702317E-3</v>
      </c>
      <c r="W84" s="20">
        <f t="shared" si="38"/>
        <v>2.3140212547137471E-2</v>
      </c>
      <c r="X84" s="20">
        <f t="shared" si="39"/>
        <v>-6.4814814814814811E-2</v>
      </c>
      <c r="Y84" s="20">
        <f t="shared" si="40"/>
        <v>1.4134275618374572E-2</v>
      </c>
      <c r="Z84" s="20">
        <f t="shared" si="41"/>
        <v>1.7244611059044079E-2</v>
      </c>
    </row>
    <row r="85" spans="1:26" x14ac:dyDescent="0.3">
      <c r="A85" s="22">
        <v>42850</v>
      </c>
      <c r="B85">
        <v>148.80000000000001</v>
      </c>
      <c r="C85">
        <v>41.2</v>
      </c>
      <c r="D85">
        <v>37.799999999999997</v>
      </c>
      <c r="E85">
        <v>203.2</v>
      </c>
      <c r="F85">
        <v>0.57999999999999996</v>
      </c>
      <c r="G85">
        <v>101.75</v>
      </c>
      <c r="H85">
        <v>101.75</v>
      </c>
      <c r="I85">
        <v>8825</v>
      </c>
      <c r="J85">
        <v>600.6</v>
      </c>
      <c r="K85">
        <v>97</v>
      </c>
      <c r="L85">
        <v>0.28599999999999998</v>
      </c>
      <c r="M85">
        <v>27.64</v>
      </c>
      <c r="O85" s="20">
        <f t="shared" si="30"/>
        <v>-2.7323833180807808E-2</v>
      </c>
      <c r="P85" s="20">
        <f t="shared" si="31"/>
        <v>1.4528441270623084E-2</v>
      </c>
      <c r="Q85" s="20">
        <f t="shared" si="32"/>
        <v>7.9999999999999238E-3</v>
      </c>
      <c r="R85" s="20">
        <f t="shared" si="33"/>
        <v>1.7017017017016901E-2</v>
      </c>
      <c r="S85" s="20">
        <f t="shared" si="34"/>
        <v>-5.4912823855303994E-2</v>
      </c>
      <c r="T85" s="20">
        <f t="shared" si="35"/>
        <v>-4.9115913555989352E-4</v>
      </c>
      <c r="U85" s="20">
        <f t="shared" si="36"/>
        <v>-4.9115913555989352E-4</v>
      </c>
      <c r="V85" s="20">
        <f t="shared" si="37"/>
        <v>-2.0315275310834813E-2</v>
      </c>
      <c r="W85" s="20">
        <f t="shared" si="38"/>
        <v>6.1986932484504034E-3</v>
      </c>
      <c r="X85" s="20">
        <f t="shared" si="39"/>
        <v>-3.9603960396039604E-2</v>
      </c>
      <c r="Y85" s="20">
        <f t="shared" si="40"/>
        <v>-3.4843205574912927E-3</v>
      </c>
      <c r="Z85" s="20">
        <f t="shared" si="41"/>
        <v>1.8610650451446435E-2</v>
      </c>
    </row>
    <row r="86" spans="1:26" x14ac:dyDescent="0.3">
      <c r="A86" s="22">
        <v>42851</v>
      </c>
      <c r="B86">
        <v>139</v>
      </c>
      <c r="C86">
        <v>41.1</v>
      </c>
      <c r="D86">
        <v>37.65</v>
      </c>
      <c r="E86">
        <v>183.1</v>
      </c>
      <c r="F86">
        <v>0.58730000000000004</v>
      </c>
      <c r="G86">
        <v>95.85</v>
      </c>
      <c r="H86">
        <v>95.85</v>
      </c>
      <c r="I86">
        <v>8823</v>
      </c>
      <c r="J86">
        <v>606</v>
      </c>
      <c r="K86">
        <v>95</v>
      </c>
      <c r="L86">
        <v>0.28899999999999998</v>
      </c>
      <c r="M86">
        <v>28.56</v>
      </c>
      <c r="O86" s="20">
        <f t="shared" si="30"/>
        <v>-6.5860215053763507E-2</v>
      </c>
      <c r="P86" s="20">
        <f t="shared" si="31"/>
        <v>-2.427184466019452E-3</v>
      </c>
      <c r="Q86" s="20">
        <f t="shared" si="32"/>
        <v>-3.9682539682539307E-3</v>
      </c>
      <c r="R86" s="20">
        <f t="shared" si="33"/>
        <v>-9.8917322834645646E-2</v>
      </c>
      <c r="S86" s="20">
        <f t="shared" si="34"/>
        <v>1.258620689655187E-2</v>
      </c>
      <c r="T86" s="20">
        <f t="shared" si="35"/>
        <v>-5.798525798525804E-2</v>
      </c>
      <c r="U86" s="20">
        <f t="shared" si="36"/>
        <v>-5.798525798525804E-2</v>
      </c>
      <c r="V86" s="20">
        <f t="shared" si="37"/>
        <v>-2.2662889518413598E-4</v>
      </c>
      <c r="W86" s="20">
        <f t="shared" si="38"/>
        <v>8.991008991008952E-3</v>
      </c>
      <c r="X86" s="20">
        <f t="shared" si="39"/>
        <v>-2.0618556701030927E-2</v>
      </c>
      <c r="Y86" s="20">
        <f t="shared" si="40"/>
        <v>1.04895104895105E-2</v>
      </c>
      <c r="Z86" s="20">
        <f t="shared" si="41"/>
        <v>3.3285094066570119E-2</v>
      </c>
    </row>
    <row r="87" spans="1:26" x14ac:dyDescent="0.3">
      <c r="A87" s="22">
        <v>42852</v>
      </c>
      <c r="B87">
        <v>142.4</v>
      </c>
      <c r="C87">
        <v>39.799999999999997</v>
      </c>
      <c r="D87">
        <v>37.700000000000003</v>
      </c>
      <c r="E87">
        <v>189</v>
      </c>
      <c r="F87">
        <v>0.58850000000000002</v>
      </c>
      <c r="G87">
        <v>85.5</v>
      </c>
      <c r="H87">
        <v>85.5</v>
      </c>
      <c r="I87">
        <v>8825</v>
      </c>
      <c r="J87">
        <v>596.1</v>
      </c>
      <c r="K87">
        <v>98</v>
      </c>
      <c r="L87">
        <v>0.28599999999999998</v>
      </c>
      <c r="M87">
        <v>28.13</v>
      </c>
      <c r="O87" s="20">
        <f t="shared" si="30"/>
        <v>2.4460431654676301E-2</v>
      </c>
      <c r="P87" s="20">
        <f t="shared" si="31"/>
        <v>-3.1630170316301803E-2</v>
      </c>
      <c r="Q87" s="20">
        <f t="shared" si="32"/>
        <v>1.3280212483400868E-3</v>
      </c>
      <c r="R87" s="20">
        <f t="shared" si="33"/>
        <v>3.2222829055161148E-2</v>
      </c>
      <c r="S87" s="20">
        <f t="shared" si="34"/>
        <v>2.0432487655371681E-3</v>
      </c>
      <c r="T87" s="20">
        <f t="shared" si="35"/>
        <v>-0.10798122065727694</v>
      </c>
      <c r="U87" s="20">
        <f t="shared" si="36"/>
        <v>-0.10798122065727694</v>
      </c>
      <c r="V87" s="20">
        <f t="shared" si="37"/>
        <v>2.2668026748271563E-4</v>
      </c>
      <c r="W87" s="20">
        <f t="shared" si="38"/>
        <v>-1.6336633663366299E-2</v>
      </c>
      <c r="X87" s="20">
        <f t="shared" si="39"/>
        <v>3.1578947368421054E-2</v>
      </c>
      <c r="Y87" s="20">
        <f t="shared" si="40"/>
        <v>-1.0380622837370252E-2</v>
      </c>
      <c r="Z87" s="20">
        <f t="shared" si="41"/>
        <v>-1.5056022408963575E-2</v>
      </c>
    </row>
    <row r="88" spans="1:26" x14ac:dyDescent="0.3">
      <c r="A88" s="22">
        <v>42853</v>
      </c>
      <c r="B88">
        <v>145.4</v>
      </c>
      <c r="C88">
        <v>39.78</v>
      </c>
      <c r="D88">
        <v>37.5</v>
      </c>
      <c r="E88">
        <v>178.5</v>
      </c>
      <c r="F88">
        <v>0.58050000000000002</v>
      </c>
      <c r="G88">
        <v>78.78</v>
      </c>
      <c r="H88">
        <v>78.78</v>
      </c>
      <c r="I88">
        <v>8776</v>
      </c>
      <c r="J88">
        <v>598.79999999999995</v>
      </c>
      <c r="K88">
        <v>98</v>
      </c>
      <c r="L88">
        <v>0.30299999999999999</v>
      </c>
      <c r="M88">
        <v>27.91</v>
      </c>
      <c r="O88" s="20">
        <f t="shared" si="30"/>
        <v>2.1067415730337078E-2</v>
      </c>
      <c r="P88" s="20">
        <f t="shared" si="31"/>
        <v>-5.0251256281397044E-4</v>
      </c>
      <c r="Q88" s="20">
        <f t="shared" si="32"/>
        <v>-5.3050397877984837E-3</v>
      </c>
      <c r="R88" s="20">
        <f t="shared" si="33"/>
        <v>-5.5555555555555552E-2</v>
      </c>
      <c r="S88" s="20">
        <f t="shared" si="34"/>
        <v>-1.359388275276127E-2</v>
      </c>
      <c r="T88" s="20">
        <f t="shared" si="35"/>
        <v>-7.8596491228070164E-2</v>
      </c>
      <c r="U88" s="20">
        <f t="shared" si="36"/>
        <v>-7.8596491228070164E-2</v>
      </c>
      <c r="V88" s="20">
        <f t="shared" si="37"/>
        <v>-5.5524079320113315E-3</v>
      </c>
      <c r="W88" s="20">
        <f t="shared" si="38"/>
        <v>4.5294413688977209E-3</v>
      </c>
      <c r="X88" s="20">
        <f t="shared" si="39"/>
        <v>0</v>
      </c>
      <c r="Y88" s="20">
        <f t="shared" si="40"/>
        <v>5.9440559440559496E-2</v>
      </c>
      <c r="Z88" s="20">
        <f t="shared" si="41"/>
        <v>-7.8208318521151392E-3</v>
      </c>
    </row>
    <row r="89" spans="1:26" x14ac:dyDescent="0.3">
      <c r="A89" s="22">
        <v>42857</v>
      </c>
      <c r="B89">
        <v>147.15</v>
      </c>
      <c r="C89">
        <v>37.9</v>
      </c>
      <c r="D89">
        <v>37.6</v>
      </c>
      <c r="E89">
        <v>180</v>
      </c>
      <c r="F89">
        <v>0.57979999999999998</v>
      </c>
      <c r="G89">
        <v>77.790000000000006</v>
      </c>
      <c r="H89">
        <v>77.790000000000006</v>
      </c>
      <c r="I89">
        <v>8821</v>
      </c>
      <c r="J89">
        <v>610</v>
      </c>
      <c r="K89">
        <v>98.5</v>
      </c>
      <c r="L89">
        <v>0.29799999999999999</v>
      </c>
      <c r="M89">
        <v>28.105</v>
      </c>
      <c r="O89" s="20">
        <f t="shared" si="30"/>
        <v>1.2035763411279229E-2</v>
      </c>
      <c r="P89" s="20">
        <f t="shared" si="31"/>
        <v>-4.725992961287085E-2</v>
      </c>
      <c r="Q89" s="20">
        <f t="shared" si="32"/>
        <v>2.6666666666667047E-3</v>
      </c>
      <c r="R89" s="20">
        <f t="shared" si="33"/>
        <v>8.4033613445378148E-3</v>
      </c>
      <c r="S89" s="20">
        <f t="shared" si="34"/>
        <v>-1.2058570198105667E-3</v>
      </c>
      <c r="T89" s="20">
        <f t="shared" si="35"/>
        <v>-1.2566641279512502E-2</v>
      </c>
      <c r="U89" s="20">
        <f t="shared" si="36"/>
        <v>-1.2566641279512502E-2</v>
      </c>
      <c r="V89" s="20">
        <f t="shared" si="37"/>
        <v>5.1276207839562439E-3</v>
      </c>
      <c r="W89" s="20">
        <f t="shared" si="38"/>
        <v>1.8704074816299342E-2</v>
      </c>
      <c r="X89" s="20">
        <f t="shared" si="39"/>
        <v>5.1020408163265302E-3</v>
      </c>
      <c r="Y89" s="20">
        <f t="shared" si="40"/>
        <v>-1.6501650165016517E-2</v>
      </c>
      <c r="Z89" s="20">
        <f t="shared" si="41"/>
        <v>6.9867431028305367E-3</v>
      </c>
    </row>
    <row r="90" spans="1:26" x14ac:dyDescent="0.3">
      <c r="A90" s="22">
        <v>42858</v>
      </c>
      <c r="B90">
        <v>145.18</v>
      </c>
      <c r="C90">
        <v>39.159999999999997</v>
      </c>
      <c r="D90">
        <v>37.450000000000003</v>
      </c>
      <c r="E90">
        <v>180</v>
      </c>
      <c r="F90">
        <v>0.54049999999999998</v>
      </c>
      <c r="G90">
        <v>82.4</v>
      </c>
      <c r="H90">
        <v>82.4</v>
      </c>
      <c r="I90">
        <v>8685</v>
      </c>
      <c r="J90">
        <v>603.1</v>
      </c>
      <c r="K90">
        <v>97</v>
      </c>
      <c r="L90">
        <v>0.28499999999999998</v>
      </c>
      <c r="M90">
        <v>28.504999999999999</v>
      </c>
      <c r="O90" s="20">
        <f t="shared" si="30"/>
        <v>-1.3387699626231727E-2</v>
      </c>
      <c r="P90" s="20">
        <f t="shared" si="31"/>
        <v>3.324538258575193E-2</v>
      </c>
      <c r="Q90" s="20">
        <f t="shared" si="32"/>
        <v>-3.989361702127622E-3</v>
      </c>
      <c r="R90" s="20">
        <f t="shared" si="33"/>
        <v>0</v>
      </c>
      <c r="S90" s="20">
        <f t="shared" si="34"/>
        <v>-6.7781993790962405E-2</v>
      </c>
      <c r="T90" s="20">
        <f t="shared" si="35"/>
        <v>5.9262115953207344E-2</v>
      </c>
      <c r="U90" s="20">
        <f t="shared" si="36"/>
        <v>5.9262115953207344E-2</v>
      </c>
      <c r="V90" s="20">
        <f t="shared" si="37"/>
        <v>-1.5417753089218909E-2</v>
      </c>
      <c r="W90" s="20">
        <f t="shared" si="38"/>
        <v>-1.1311475409836028E-2</v>
      </c>
      <c r="X90" s="20">
        <f t="shared" si="39"/>
        <v>-1.5228426395939087E-2</v>
      </c>
      <c r="Y90" s="20">
        <f t="shared" si="40"/>
        <v>-4.3624161073825544E-2</v>
      </c>
      <c r="Z90" s="20">
        <f t="shared" si="41"/>
        <v>1.4232342999466236E-2</v>
      </c>
    </row>
    <row r="91" spans="1:26" x14ac:dyDescent="0.3">
      <c r="A91" s="22">
        <v>42859</v>
      </c>
      <c r="B91">
        <v>144.33000000000001</v>
      </c>
      <c r="C91">
        <v>37.049999999999997</v>
      </c>
      <c r="D91">
        <v>37.549999999999997</v>
      </c>
      <c r="E91">
        <v>182.1</v>
      </c>
      <c r="F91">
        <v>0.54179999999999995</v>
      </c>
      <c r="G91">
        <v>83.2</v>
      </c>
      <c r="H91">
        <v>83.2</v>
      </c>
      <c r="I91">
        <v>8841</v>
      </c>
      <c r="J91">
        <v>600</v>
      </c>
      <c r="K91">
        <v>98</v>
      </c>
      <c r="L91">
        <v>0.28499999999999998</v>
      </c>
      <c r="M91">
        <v>28.614999999999998</v>
      </c>
      <c r="O91" s="20">
        <f t="shared" si="30"/>
        <v>-5.8548009367681104E-3</v>
      </c>
      <c r="P91" s="20">
        <f t="shared" si="31"/>
        <v>-5.3881511746680273E-2</v>
      </c>
      <c r="Q91" s="20">
        <f t="shared" si="32"/>
        <v>2.670226969292238E-3</v>
      </c>
      <c r="R91" s="20">
        <f t="shared" si="33"/>
        <v>1.1666666666666634E-2</v>
      </c>
      <c r="S91" s="20">
        <f t="shared" si="34"/>
        <v>2.4051803885290803E-3</v>
      </c>
      <c r="T91" s="20">
        <f t="shared" si="35"/>
        <v>9.7087378640776344E-3</v>
      </c>
      <c r="U91" s="20">
        <f t="shared" si="36"/>
        <v>9.7087378640776344E-3</v>
      </c>
      <c r="V91" s="20">
        <f t="shared" si="37"/>
        <v>1.7962003454231434E-2</v>
      </c>
      <c r="W91" s="20">
        <f t="shared" si="38"/>
        <v>-5.1401094345879996E-3</v>
      </c>
      <c r="X91" s="20">
        <f t="shared" si="39"/>
        <v>1.0309278350515464E-2</v>
      </c>
      <c r="Y91" s="20">
        <f t="shared" si="40"/>
        <v>0</v>
      </c>
      <c r="Z91" s="20">
        <f t="shared" si="41"/>
        <v>3.858972110156093E-3</v>
      </c>
    </row>
    <row r="92" spans="1:26" x14ac:dyDescent="0.3">
      <c r="A92" s="22">
        <v>42860</v>
      </c>
      <c r="B92">
        <v>143.9</v>
      </c>
      <c r="C92">
        <v>38.07</v>
      </c>
      <c r="D92">
        <v>37.200000000000003</v>
      </c>
      <c r="E92">
        <v>180</v>
      </c>
      <c r="F92">
        <v>0.52</v>
      </c>
      <c r="G92">
        <v>81.489999999999995</v>
      </c>
      <c r="H92">
        <v>81.489999999999995</v>
      </c>
      <c r="I92">
        <v>8900</v>
      </c>
      <c r="J92">
        <v>597.29999999999995</v>
      </c>
      <c r="K92">
        <v>96.5</v>
      </c>
      <c r="L92">
        <v>0.27500000000000002</v>
      </c>
      <c r="M92">
        <v>28.46</v>
      </c>
      <c r="O92" s="20">
        <f t="shared" si="30"/>
        <v>-2.979283586226057E-3</v>
      </c>
      <c r="P92" s="20">
        <f t="shared" si="31"/>
        <v>2.7530364372469723E-2</v>
      </c>
      <c r="Q92" s="20">
        <f t="shared" si="32"/>
        <v>-9.3209054593873329E-3</v>
      </c>
      <c r="R92" s="20">
        <f t="shared" si="33"/>
        <v>-1.1532125205930777E-2</v>
      </c>
      <c r="S92" s="20">
        <f t="shared" si="34"/>
        <v>-4.0236249538574999E-2</v>
      </c>
      <c r="T92" s="20">
        <f t="shared" si="35"/>
        <v>-2.0552884615384709E-2</v>
      </c>
      <c r="U92" s="20">
        <f t="shared" si="36"/>
        <v>-2.0552884615384709E-2</v>
      </c>
      <c r="V92" s="20">
        <f t="shared" si="37"/>
        <v>6.6734532292727069E-3</v>
      </c>
      <c r="W92" s="20">
        <f t="shared" si="38"/>
        <v>-4.500000000000076E-3</v>
      </c>
      <c r="X92" s="20">
        <f t="shared" si="39"/>
        <v>-1.5306122448979591E-2</v>
      </c>
      <c r="Y92" s="20">
        <f t="shared" si="40"/>
        <v>-3.5087719298245452E-2</v>
      </c>
      <c r="Z92" s="20">
        <f t="shared" si="41"/>
        <v>-5.4167394723046514E-3</v>
      </c>
    </row>
    <row r="93" spans="1:26" x14ac:dyDescent="0.3">
      <c r="A93" s="22">
        <v>42865</v>
      </c>
      <c r="B93">
        <v>143.6</v>
      </c>
      <c r="C93">
        <v>39.549999999999997</v>
      </c>
      <c r="D93">
        <v>36.799999999999997</v>
      </c>
      <c r="E93">
        <v>180.3</v>
      </c>
      <c r="F93">
        <v>0.53590000000000004</v>
      </c>
      <c r="G93">
        <v>69.989999999999995</v>
      </c>
      <c r="H93">
        <v>69.989999999999995</v>
      </c>
      <c r="I93">
        <v>9140</v>
      </c>
      <c r="J93">
        <v>603.5</v>
      </c>
      <c r="K93">
        <v>93</v>
      </c>
      <c r="L93">
        <v>0.26</v>
      </c>
      <c r="M93">
        <v>29.2</v>
      </c>
      <c r="O93" s="20">
        <f t="shared" si="30"/>
        <v>-2.0847810979847904E-3</v>
      </c>
      <c r="P93" s="20">
        <f t="shared" si="31"/>
        <v>3.887575518781184E-2</v>
      </c>
      <c r="Q93" s="20">
        <f t="shared" si="32"/>
        <v>-1.0752688172043163E-2</v>
      </c>
      <c r="R93" s="20">
        <f t="shared" si="33"/>
        <v>1.6666666666667299E-3</v>
      </c>
      <c r="S93" s="20">
        <f t="shared" si="34"/>
        <v>3.0576923076923123E-2</v>
      </c>
      <c r="T93" s="20">
        <f t="shared" si="35"/>
        <v>-0.1411216100134986</v>
      </c>
      <c r="U93" s="20">
        <f t="shared" si="36"/>
        <v>-0.1411216100134986</v>
      </c>
      <c r="V93" s="20">
        <f t="shared" si="37"/>
        <v>2.6966292134831461E-2</v>
      </c>
      <c r="W93" s="20">
        <f t="shared" si="38"/>
        <v>1.0380043529214877E-2</v>
      </c>
      <c r="X93" s="20">
        <f t="shared" si="39"/>
        <v>-3.6269430051813469E-2</v>
      </c>
      <c r="Y93" s="20">
        <f t="shared" si="40"/>
        <v>-5.4545454545454591E-2</v>
      </c>
      <c r="Z93" s="20">
        <f t="shared" si="41"/>
        <v>2.6001405481377315E-2</v>
      </c>
    </row>
    <row r="94" spans="1:26" x14ac:dyDescent="0.3">
      <c r="A94" s="22">
        <v>42866</v>
      </c>
      <c r="B94">
        <v>136.41</v>
      </c>
      <c r="C94">
        <v>39.130000000000003</v>
      </c>
      <c r="D94">
        <v>36.25</v>
      </c>
      <c r="E94">
        <v>151.19999999999999</v>
      </c>
      <c r="F94">
        <v>0.51539999999999997</v>
      </c>
      <c r="G94">
        <v>70.44</v>
      </c>
      <c r="H94">
        <v>70.44</v>
      </c>
      <c r="I94">
        <v>9010</v>
      </c>
      <c r="J94">
        <v>600</v>
      </c>
      <c r="K94">
        <v>93</v>
      </c>
      <c r="L94">
        <v>0.22500000000000001</v>
      </c>
      <c r="M94">
        <v>28.7</v>
      </c>
      <c r="O94" s="20">
        <f t="shared" si="30"/>
        <v>-5.006963788300834E-2</v>
      </c>
      <c r="P94" s="20">
        <f t="shared" si="31"/>
        <v>-1.0619469026548537E-2</v>
      </c>
      <c r="Q94" s="20">
        <f t="shared" si="32"/>
        <v>-1.4945652173912968E-2</v>
      </c>
      <c r="R94" s="20">
        <f t="shared" si="33"/>
        <v>-0.16139767054908497</v>
      </c>
      <c r="S94" s="20">
        <f t="shared" si="34"/>
        <v>-3.8253405486098284E-2</v>
      </c>
      <c r="T94" s="20">
        <f t="shared" si="35"/>
        <v>6.4294899271324889E-3</v>
      </c>
      <c r="U94" s="20">
        <f t="shared" si="36"/>
        <v>6.4294899271324889E-3</v>
      </c>
      <c r="V94" s="20">
        <f t="shared" si="37"/>
        <v>-1.4223194748358862E-2</v>
      </c>
      <c r="W94" s="20">
        <f t="shared" si="38"/>
        <v>-5.7995028997514502E-3</v>
      </c>
      <c r="X94" s="20">
        <f t="shared" si="39"/>
        <v>0</v>
      </c>
      <c r="Y94" s="20">
        <f t="shared" si="40"/>
        <v>-0.13461538461538464</v>
      </c>
      <c r="Z94" s="20">
        <f t="shared" si="41"/>
        <v>-1.7123287671232876E-2</v>
      </c>
    </row>
    <row r="95" spans="1:26" x14ac:dyDescent="0.3">
      <c r="A95" s="22">
        <v>42867</v>
      </c>
      <c r="B95">
        <v>142.5</v>
      </c>
      <c r="C95">
        <v>39.35</v>
      </c>
      <c r="D95">
        <v>35.950000000000003</v>
      </c>
      <c r="E95">
        <v>172.8</v>
      </c>
      <c r="F95">
        <v>0.53490000000000004</v>
      </c>
      <c r="G95">
        <v>68.22</v>
      </c>
      <c r="H95">
        <v>68.22</v>
      </c>
      <c r="I95">
        <v>8985</v>
      </c>
      <c r="J95">
        <v>597.79999999999995</v>
      </c>
      <c r="K95">
        <v>79.5</v>
      </c>
      <c r="L95">
        <v>0.214</v>
      </c>
      <c r="M95">
        <v>28.5</v>
      </c>
      <c r="O95" s="20">
        <f t="shared" si="30"/>
        <v>4.4644820760941305E-2</v>
      </c>
      <c r="P95" s="20">
        <f t="shared" si="31"/>
        <v>5.6222846920521048E-3</v>
      </c>
      <c r="Q95" s="20">
        <f t="shared" si="32"/>
        <v>-8.2758620689654394E-3</v>
      </c>
      <c r="R95" s="20">
        <f t="shared" si="33"/>
        <v>0.14285714285714302</v>
      </c>
      <c r="S95" s="20">
        <f t="shared" si="34"/>
        <v>3.7834691501746363E-2</v>
      </c>
      <c r="T95" s="20">
        <f t="shared" si="35"/>
        <v>-3.1516183986371363E-2</v>
      </c>
      <c r="U95" s="20">
        <f t="shared" si="36"/>
        <v>-3.1516183986371363E-2</v>
      </c>
      <c r="V95" s="20">
        <f t="shared" si="37"/>
        <v>-2.7746947835738068E-3</v>
      </c>
      <c r="W95" s="20">
        <f t="shared" si="38"/>
        <v>-3.6666666666667425E-3</v>
      </c>
      <c r="X95" s="20">
        <f t="shared" si="39"/>
        <v>-0.14516129032258066</v>
      </c>
      <c r="Y95" s="20">
        <f t="shared" si="40"/>
        <v>-4.8888888888888933E-2</v>
      </c>
      <c r="Z95" s="20">
        <f t="shared" si="41"/>
        <v>-6.9686411149825541E-3</v>
      </c>
    </row>
    <row r="96" spans="1:26" x14ac:dyDescent="0.3">
      <c r="A96" s="22">
        <v>42870</v>
      </c>
      <c r="B96">
        <v>141.34</v>
      </c>
      <c r="C96">
        <v>40.520000000000003</v>
      </c>
      <c r="D96">
        <v>35.950000000000003</v>
      </c>
      <c r="E96">
        <v>165</v>
      </c>
      <c r="F96">
        <v>0.53739999999999999</v>
      </c>
      <c r="G96">
        <v>80.72</v>
      </c>
      <c r="H96">
        <v>80.72</v>
      </c>
      <c r="I96">
        <v>9180</v>
      </c>
      <c r="J96">
        <v>600.6</v>
      </c>
      <c r="K96">
        <v>80</v>
      </c>
      <c r="L96">
        <v>0.216</v>
      </c>
      <c r="M96">
        <v>28.22</v>
      </c>
      <c r="O96" s="20">
        <f t="shared" si="30"/>
        <v>-8.1403508771929582E-3</v>
      </c>
      <c r="P96" s="20">
        <f t="shared" si="31"/>
        <v>2.9733163913595977E-2</v>
      </c>
      <c r="Q96" s="20">
        <f t="shared" si="32"/>
        <v>0</v>
      </c>
      <c r="R96" s="20">
        <f t="shared" si="33"/>
        <v>-4.5138888888888951E-2</v>
      </c>
      <c r="S96" s="20">
        <f t="shared" si="34"/>
        <v>4.6737707982799524E-3</v>
      </c>
      <c r="T96" s="20">
        <f t="shared" si="35"/>
        <v>0.18323072412782176</v>
      </c>
      <c r="U96" s="20">
        <f t="shared" si="36"/>
        <v>0.18323072412782176</v>
      </c>
      <c r="V96" s="20">
        <f t="shared" si="37"/>
        <v>2.1702838063439065E-2</v>
      </c>
      <c r="W96" s="20">
        <f t="shared" si="38"/>
        <v>4.6838407494146344E-3</v>
      </c>
      <c r="X96" s="20">
        <f t="shared" si="39"/>
        <v>6.2893081761006293E-3</v>
      </c>
      <c r="Y96" s="20">
        <f t="shared" si="40"/>
        <v>9.3457943925233725E-3</v>
      </c>
      <c r="Z96" s="20">
        <f t="shared" si="41"/>
        <v>-9.8245614035088122E-3</v>
      </c>
    </row>
    <row r="97" spans="1:26" x14ac:dyDescent="0.3">
      <c r="A97" s="22">
        <v>42871</v>
      </c>
      <c r="B97">
        <v>144.80000000000001</v>
      </c>
      <c r="C97">
        <v>39.869999999999997</v>
      </c>
      <c r="D97">
        <v>36</v>
      </c>
      <c r="E97">
        <v>181.5</v>
      </c>
      <c r="F97">
        <v>0.53600000000000003</v>
      </c>
      <c r="G97">
        <v>81.900000000000006</v>
      </c>
      <c r="H97">
        <v>81.900000000000006</v>
      </c>
      <c r="I97">
        <v>9238</v>
      </c>
      <c r="J97">
        <v>599.29999999999995</v>
      </c>
      <c r="K97">
        <v>80</v>
      </c>
      <c r="L97">
        <v>0.21199999999999999</v>
      </c>
      <c r="M97">
        <v>28.074999999999999</v>
      </c>
      <c r="O97" s="20">
        <f t="shared" si="30"/>
        <v>2.4479977359558567E-2</v>
      </c>
      <c r="P97" s="20">
        <f t="shared" si="31"/>
        <v>-1.6041461006910306E-2</v>
      </c>
      <c r="Q97" s="20">
        <f t="shared" si="32"/>
        <v>1.3908205841445661E-3</v>
      </c>
      <c r="R97" s="20">
        <f t="shared" si="33"/>
        <v>0.1</v>
      </c>
      <c r="S97" s="20">
        <f t="shared" si="34"/>
        <v>-2.6051358392258223E-3</v>
      </c>
      <c r="T97" s="20">
        <f t="shared" si="35"/>
        <v>1.4618434093161631E-2</v>
      </c>
      <c r="U97" s="20">
        <f t="shared" si="36"/>
        <v>1.4618434093161631E-2</v>
      </c>
      <c r="V97" s="20">
        <f t="shared" si="37"/>
        <v>6.3180827886710244E-3</v>
      </c>
      <c r="W97" s="20">
        <f t="shared" si="38"/>
        <v>-2.1645021645022781E-3</v>
      </c>
      <c r="X97" s="20">
        <f t="shared" si="39"/>
        <v>0</v>
      </c>
      <c r="Y97" s="20">
        <f t="shared" si="40"/>
        <v>-1.8518518518518535E-2</v>
      </c>
      <c r="Z97" s="20">
        <f t="shared" si="41"/>
        <v>-5.1381998582565409E-3</v>
      </c>
    </row>
    <row r="98" spans="1:26" x14ac:dyDescent="0.3">
      <c r="A98" s="22">
        <v>42872</v>
      </c>
      <c r="B98">
        <v>140.29</v>
      </c>
      <c r="C98">
        <v>39</v>
      </c>
      <c r="D98">
        <v>35</v>
      </c>
      <c r="E98">
        <v>182.9</v>
      </c>
      <c r="F98">
        <v>0.52059999999999995</v>
      </c>
      <c r="G98">
        <v>85.4</v>
      </c>
      <c r="H98">
        <v>85.4</v>
      </c>
      <c r="I98">
        <v>9440</v>
      </c>
      <c r="J98">
        <v>602.70000000000005</v>
      </c>
      <c r="K98">
        <v>79</v>
      </c>
      <c r="L98">
        <v>0.22</v>
      </c>
      <c r="M98">
        <v>28.25</v>
      </c>
      <c r="O98" s="20">
        <f t="shared" si="30"/>
        <v>-3.1146408839779136E-2</v>
      </c>
      <c r="P98" s="20">
        <f t="shared" si="31"/>
        <v>-2.1820917983446136E-2</v>
      </c>
      <c r="Q98" s="20">
        <f t="shared" si="32"/>
        <v>-2.7777777777777776E-2</v>
      </c>
      <c r="R98" s="20">
        <f t="shared" si="33"/>
        <v>7.7134986225895633E-3</v>
      </c>
      <c r="S98" s="20">
        <f t="shared" si="34"/>
        <v>-2.8731343283582237E-2</v>
      </c>
      <c r="T98" s="20">
        <f t="shared" si="35"/>
        <v>4.2735042735042729E-2</v>
      </c>
      <c r="U98" s="20">
        <f t="shared" si="36"/>
        <v>4.2735042735042729E-2</v>
      </c>
      <c r="V98" s="20">
        <f t="shared" si="37"/>
        <v>2.1866204806235117E-2</v>
      </c>
      <c r="W98" s="20">
        <f t="shared" si="38"/>
        <v>5.6732854997498606E-3</v>
      </c>
      <c r="X98" s="20">
        <f t="shared" si="39"/>
        <v>-1.2500000000000001E-2</v>
      </c>
      <c r="Y98" s="20">
        <f t="shared" si="40"/>
        <v>3.7735849056603807E-2</v>
      </c>
      <c r="Z98" s="20">
        <f t="shared" si="41"/>
        <v>6.2333036509350211E-3</v>
      </c>
    </row>
    <row r="99" spans="1:26" x14ac:dyDescent="0.3">
      <c r="A99" s="22">
        <v>42873</v>
      </c>
      <c r="B99">
        <v>146.6</v>
      </c>
      <c r="C99">
        <v>39.04</v>
      </c>
      <c r="D99">
        <v>35.450000000000003</v>
      </c>
      <c r="E99">
        <v>193.2</v>
      </c>
      <c r="F99">
        <v>0.53280000000000005</v>
      </c>
      <c r="G99">
        <v>80.900000000000006</v>
      </c>
      <c r="H99">
        <v>80.900000000000006</v>
      </c>
      <c r="I99">
        <v>9255</v>
      </c>
      <c r="J99">
        <v>600.5</v>
      </c>
      <c r="K99">
        <v>84.5</v>
      </c>
      <c r="L99">
        <v>0.22</v>
      </c>
      <c r="M99">
        <v>27.84</v>
      </c>
      <c r="O99" s="20">
        <f t="shared" si="30"/>
        <v>4.4978259319980063E-2</v>
      </c>
      <c r="P99" s="20">
        <f t="shared" si="31"/>
        <v>1.0256410256410037E-3</v>
      </c>
      <c r="Q99" s="20">
        <f t="shared" si="32"/>
        <v>1.2857142857142938E-2</v>
      </c>
      <c r="R99" s="20">
        <f t="shared" si="33"/>
        <v>5.6314926189174316E-2</v>
      </c>
      <c r="S99" s="20">
        <f t="shared" si="34"/>
        <v>2.343449865539781E-2</v>
      </c>
      <c r="T99" s="20">
        <f t="shared" si="35"/>
        <v>-5.2693208430913345E-2</v>
      </c>
      <c r="U99" s="20">
        <f t="shared" si="36"/>
        <v>-5.2693208430913345E-2</v>
      </c>
      <c r="V99" s="20">
        <f t="shared" si="37"/>
        <v>-1.9597457627118644E-2</v>
      </c>
      <c r="W99" s="20">
        <f t="shared" si="38"/>
        <v>-3.6502405840385687E-3</v>
      </c>
      <c r="X99" s="20">
        <f t="shared" si="39"/>
        <v>6.9620253164556958E-2</v>
      </c>
      <c r="Y99" s="20">
        <f t="shared" si="40"/>
        <v>0</v>
      </c>
      <c r="Z99" s="20">
        <f t="shared" si="41"/>
        <v>-1.451327433628319E-2</v>
      </c>
    </row>
    <row r="100" spans="1:26" x14ac:dyDescent="0.3">
      <c r="A100" s="22">
        <v>42874</v>
      </c>
      <c r="B100">
        <v>142.80000000000001</v>
      </c>
      <c r="C100">
        <v>34.85</v>
      </c>
      <c r="D100">
        <v>35.15</v>
      </c>
      <c r="E100">
        <v>182.7</v>
      </c>
      <c r="F100">
        <v>0.55059999999999998</v>
      </c>
      <c r="G100">
        <v>80.8</v>
      </c>
      <c r="H100">
        <v>80.8</v>
      </c>
      <c r="I100">
        <v>9190</v>
      </c>
      <c r="J100">
        <v>604.6</v>
      </c>
      <c r="K100">
        <v>89.5</v>
      </c>
      <c r="L100">
        <v>0.20899999999999999</v>
      </c>
      <c r="M100">
        <v>27.25</v>
      </c>
      <c r="O100" s="20">
        <f t="shared" si="30"/>
        <v>-2.5920873124147224E-2</v>
      </c>
      <c r="P100" s="20">
        <f t="shared" si="31"/>
        <v>-0.10732581967213109</v>
      </c>
      <c r="Q100" s="20">
        <f t="shared" si="32"/>
        <v>-8.4626234132582304E-3</v>
      </c>
      <c r="R100" s="20">
        <f t="shared" si="33"/>
        <v>-5.4347826086956527E-2</v>
      </c>
      <c r="S100" s="20">
        <f t="shared" si="34"/>
        <v>3.3408408408408266E-2</v>
      </c>
      <c r="T100" s="20">
        <f t="shared" si="35"/>
        <v>-1.2360939431397839E-3</v>
      </c>
      <c r="U100" s="20">
        <f t="shared" si="36"/>
        <v>-1.2360939431397839E-3</v>
      </c>
      <c r="V100" s="20">
        <f t="shared" si="37"/>
        <v>-7.0232306861156132E-3</v>
      </c>
      <c r="W100" s="20">
        <f t="shared" si="38"/>
        <v>6.8276436303081143E-3</v>
      </c>
      <c r="X100" s="20">
        <f t="shared" si="39"/>
        <v>5.9171597633136092E-2</v>
      </c>
      <c r="Y100" s="20">
        <f t="shared" si="40"/>
        <v>-5.0000000000000044E-2</v>
      </c>
      <c r="Z100" s="20">
        <f t="shared" si="41"/>
        <v>-2.1192528735632179E-2</v>
      </c>
    </row>
    <row r="101" spans="1:26" x14ac:dyDescent="0.3">
      <c r="A101" s="22">
        <v>42877</v>
      </c>
      <c r="B101">
        <v>142.4</v>
      </c>
      <c r="C101">
        <v>35.549999999999997</v>
      </c>
      <c r="D101">
        <v>34.9</v>
      </c>
      <c r="E101">
        <v>198.3</v>
      </c>
      <c r="F101">
        <v>0.5655</v>
      </c>
      <c r="G101">
        <v>80.03</v>
      </c>
      <c r="H101">
        <v>80.03</v>
      </c>
      <c r="I101">
        <v>9413</v>
      </c>
      <c r="J101">
        <v>601.79999999999995</v>
      </c>
      <c r="K101">
        <v>88</v>
      </c>
      <c r="L101">
        <v>0.21</v>
      </c>
      <c r="M101">
        <v>26.9</v>
      </c>
      <c r="O101" s="20">
        <f t="shared" si="30"/>
        <v>-2.8011204481793112E-3</v>
      </c>
      <c r="P101" s="20">
        <f t="shared" si="31"/>
        <v>2.0086083213773191E-2</v>
      </c>
      <c r="Q101" s="20">
        <f t="shared" si="32"/>
        <v>-7.1123755334281651E-3</v>
      </c>
      <c r="R101" s="20">
        <f t="shared" si="33"/>
        <v>8.5385878489326897E-2</v>
      </c>
      <c r="S101" s="20">
        <f t="shared" si="34"/>
        <v>2.7061387577188567E-2</v>
      </c>
      <c r="T101" s="20">
        <f t="shared" si="35"/>
        <v>-9.5297029702969809E-3</v>
      </c>
      <c r="U101" s="20">
        <f t="shared" si="36"/>
        <v>-9.5297029702969809E-3</v>
      </c>
      <c r="V101" s="20">
        <f t="shared" si="37"/>
        <v>2.426550598476605E-2</v>
      </c>
      <c r="W101" s="20">
        <f t="shared" si="38"/>
        <v>-4.6311610982468871E-3</v>
      </c>
      <c r="X101" s="20">
        <f t="shared" si="39"/>
        <v>-1.6759776536312849E-2</v>
      </c>
      <c r="Y101" s="20">
        <f t="shared" si="40"/>
        <v>4.7846889952153152E-3</v>
      </c>
      <c r="Z101" s="20">
        <f t="shared" si="41"/>
        <v>-1.2844036697247759E-2</v>
      </c>
    </row>
    <row r="102" spans="1:26" x14ac:dyDescent="0.3">
      <c r="A102" s="22">
        <v>42878</v>
      </c>
      <c r="B102">
        <v>139.5</v>
      </c>
      <c r="C102">
        <v>36.53</v>
      </c>
      <c r="D102">
        <v>35</v>
      </c>
      <c r="E102">
        <v>181</v>
      </c>
      <c r="F102">
        <v>0.61499999999999999</v>
      </c>
      <c r="G102">
        <v>78.599999999999994</v>
      </c>
      <c r="H102">
        <v>78.599999999999994</v>
      </c>
      <c r="I102">
        <v>9280</v>
      </c>
      <c r="J102">
        <v>609</v>
      </c>
      <c r="K102">
        <v>87.5</v>
      </c>
      <c r="L102">
        <v>0.20499999999999999</v>
      </c>
      <c r="M102">
        <v>27.81</v>
      </c>
      <c r="O102" s="20">
        <f t="shared" si="30"/>
        <v>-2.0365168539325882E-2</v>
      </c>
      <c r="P102" s="20">
        <f t="shared" si="31"/>
        <v>2.7566807313642871E-2</v>
      </c>
      <c r="Q102" s="20">
        <f t="shared" si="32"/>
        <v>2.8653295128940235E-3</v>
      </c>
      <c r="R102" s="20">
        <f t="shared" si="33"/>
        <v>-8.7241553202218908E-2</v>
      </c>
      <c r="S102" s="20">
        <f t="shared" si="34"/>
        <v>8.7533156498673714E-2</v>
      </c>
      <c r="T102" s="20">
        <f t="shared" si="35"/>
        <v>-1.7868299387729686E-2</v>
      </c>
      <c r="U102" s="20">
        <f t="shared" si="36"/>
        <v>-1.7868299387729686E-2</v>
      </c>
      <c r="V102" s="20">
        <f t="shared" si="37"/>
        <v>-1.4129395516838415E-2</v>
      </c>
      <c r="W102" s="20">
        <f t="shared" si="38"/>
        <v>1.196410767696917E-2</v>
      </c>
      <c r="X102" s="20">
        <f t="shared" si="39"/>
        <v>-5.681818181818182E-3</v>
      </c>
      <c r="Y102" s="20">
        <f t="shared" si="40"/>
        <v>-2.3809523809523832E-2</v>
      </c>
      <c r="Z102" s="20">
        <f t="shared" si="41"/>
        <v>3.382899628252789E-2</v>
      </c>
    </row>
    <row r="103" spans="1:26" x14ac:dyDescent="0.3">
      <c r="A103" s="22">
        <v>42879</v>
      </c>
      <c r="B103">
        <v>133.85</v>
      </c>
      <c r="C103">
        <v>35.33</v>
      </c>
      <c r="D103">
        <v>34.75</v>
      </c>
      <c r="E103">
        <v>190</v>
      </c>
      <c r="F103">
        <v>0.62239999999999995</v>
      </c>
      <c r="G103">
        <v>89.5</v>
      </c>
      <c r="H103">
        <v>89.5</v>
      </c>
      <c r="I103">
        <v>9205</v>
      </c>
      <c r="J103">
        <v>608.1</v>
      </c>
      <c r="K103">
        <v>87.5</v>
      </c>
      <c r="L103">
        <v>0.20499999999999999</v>
      </c>
      <c r="M103">
        <v>27.695</v>
      </c>
      <c r="O103" s="20">
        <f t="shared" ref="O103:O134" si="42">(B103-B102)/B102</f>
        <v>-4.050179211469538E-2</v>
      </c>
      <c r="P103" s="20">
        <f t="shared" ref="P103:P134" si="43">(C103-C102)/C102</f>
        <v>-3.2849712565015135E-2</v>
      </c>
      <c r="Q103" s="20">
        <f t="shared" ref="Q103:Q134" si="44">(D103-D102)/D102</f>
        <v>-7.1428571428571426E-3</v>
      </c>
      <c r="R103" s="20">
        <f t="shared" ref="R103:R134" si="45">(E103-E102)/E102</f>
        <v>4.9723756906077346E-2</v>
      </c>
      <c r="S103" s="20">
        <f t="shared" ref="S103:S134" si="46">(F103-F102)/F102</f>
        <v>1.203252032520319E-2</v>
      </c>
      <c r="T103" s="20">
        <f t="shared" ref="T103:T134" si="47">(G103-G102)/G102</f>
        <v>0.13867684478371509</v>
      </c>
      <c r="U103" s="20">
        <f t="shared" ref="U103:U134" si="48">(H103-H102)/H102</f>
        <v>0.13867684478371509</v>
      </c>
      <c r="V103" s="20">
        <f t="shared" ref="V103:V134" si="49">(I103-I102)/I102</f>
        <v>-8.0818965517241385E-3</v>
      </c>
      <c r="W103" s="20">
        <f t="shared" ref="W103:W134" si="50">(J103-J102)/J102</f>
        <v>-1.4778325123152335E-3</v>
      </c>
      <c r="X103" s="20">
        <f t="shared" ref="X103:X134" si="51">(K103-K102)/K102</f>
        <v>0</v>
      </c>
      <c r="Y103" s="20">
        <f t="shared" ref="Y103:Y134" si="52">(L103-L102)/L102</f>
        <v>0</v>
      </c>
      <c r="Z103" s="20">
        <f t="shared" ref="Z103:Z134" si="53">(M103-M102)/M102</f>
        <v>-4.1352031643293215E-3</v>
      </c>
    </row>
    <row r="104" spans="1:26" x14ac:dyDescent="0.3">
      <c r="A104" s="22">
        <v>42880</v>
      </c>
      <c r="B104">
        <v>131.5</v>
      </c>
      <c r="C104">
        <v>38.799999999999997</v>
      </c>
      <c r="D104">
        <v>34.65</v>
      </c>
      <c r="E104">
        <v>192.6</v>
      </c>
      <c r="F104">
        <v>0.58240000000000003</v>
      </c>
      <c r="G104">
        <v>82.26</v>
      </c>
      <c r="H104">
        <v>82.26</v>
      </c>
      <c r="I104">
        <v>9359</v>
      </c>
      <c r="J104">
        <v>605</v>
      </c>
      <c r="K104">
        <v>86.5</v>
      </c>
      <c r="L104">
        <v>0.20799999999999999</v>
      </c>
      <c r="M104">
        <v>29.36</v>
      </c>
      <c r="O104" s="20">
        <f t="shared" si="42"/>
        <v>-1.7556966753828871E-2</v>
      </c>
      <c r="P104" s="20">
        <f t="shared" si="43"/>
        <v>9.8216812906877976E-2</v>
      </c>
      <c r="Q104" s="20">
        <f t="shared" si="44"/>
        <v>-2.8776978417266595E-3</v>
      </c>
      <c r="R104" s="20">
        <f t="shared" si="45"/>
        <v>1.3684210526315759E-2</v>
      </c>
      <c r="S104" s="20">
        <f t="shared" si="46"/>
        <v>-6.426735218508986E-2</v>
      </c>
      <c r="T104" s="20">
        <f t="shared" si="47"/>
        <v>-8.0893854748603292E-2</v>
      </c>
      <c r="U104" s="20">
        <f t="shared" si="48"/>
        <v>-8.0893854748603292E-2</v>
      </c>
      <c r="V104" s="20">
        <f t="shared" si="49"/>
        <v>1.6730038022813688E-2</v>
      </c>
      <c r="W104" s="20">
        <f t="shared" si="50"/>
        <v>-5.0978457490544688E-3</v>
      </c>
      <c r="X104" s="20">
        <f t="shared" si="51"/>
        <v>-1.1428571428571429E-2</v>
      </c>
      <c r="Y104" s="20">
        <f t="shared" si="52"/>
        <v>1.4634146341463429E-2</v>
      </c>
      <c r="Z104" s="20">
        <f t="shared" si="53"/>
        <v>6.0119155082144757E-2</v>
      </c>
    </row>
    <row r="105" spans="1:26" x14ac:dyDescent="0.3">
      <c r="A105" s="22">
        <v>42881</v>
      </c>
      <c r="B105">
        <v>143.81</v>
      </c>
      <c r="C105">
        <v>43.31</v>
      </c>
      <c r="D105">
        <v>34.75</v>
      </c>
      <c r="E105">
        <v>220.5</v>
      </c>
      <c r="F105">
        <v>0.61780000000000002</v>
      </c>
      <c r="G105">
        <v>80.62</v>
      </c>
      <c r="H105">
        <v>80.62</v>
      </c>
      <c r="I105">
        <v>9450</v>
      </c>
      <c r="J105">
        <v>601</v>
      </c>
      <c r="K105">
        <v>87</v>
      </c>
      <c r="L105">
        <v>0.23300000000000001</v>
      </c>
      <c r="M105">
        <v>29.704999999999998</v>
      </c>
      <c r="O105" s="20">
        <f t="shared" si="42"/>
        <v>9.3612167300380245E-2</v>
      </c>
      <c r="P105" s="20">
        <f t="shared" si="43"/>
        <v>0.116237113402062</v>
      </c>
      <c r="Q105" s="20">
        <f t="shared" si="44"/>
        <v>2.8860028860029272E-3</v>
      </c>
      <c r="R105" s="20">
        <f t="shared" si="45"/>
        <v>0.14485981308411219</v>
      </c>
      <c r="S105" s="20">
        <f t="shared" si="46"/>
        <v>6.0782967032967004E-2</v>
      </c>
      <c r="T105" s="20">
        <f t="shared" si="47"/>
        <v>-1.993678580111841E-2</v>
      </c>
      <c r="U105" s="20">
        <f t="shared" si="48"/>
        <v>-1.993678580111841E-2</v>
      </c>
      <c r="V105" s="20">
        <f t="shared" si="49"/>
        <v>9.7232610321615551E-3</v>
      </c>
      <c r="W105" s="20">
        <f t="shared" si="50"/>
        <v>-6.6115702479338841E-3</v>
      </c>
      <c r="X105" s="20">
        <f t="shared" si="51"/>
        <v>5.7803468208092483E-3</v>
      </c>
      <c r="Y105" s="20">
        <f t="shared" si="52"/>
        <v>0.12019230769230781</v>
      </c>
      <c r="Z105" s="20">
        <f t="shared" si="53"/>
        <v>1.1750681198910044E-2</v>
      </c>
    </row>
    <row r="106" spans="1:26" x14ac:dyDescent="0.3">
      <c r="A106" s="22">
        <v>42884</v>
      </c>
      <c r="B106">
        <v>141</v>
      </c>
      <c r="C106">
        <v>48.9</v>
      </c>
      <c r="D106">
        <v>34.549999999999997</v>
      </c>
      <c r="E106">
        <v>223.4</v>
      </c>
      <c r="F106">
        <v>0.64100000000000001</v>
      </c>
      <c r="G106">
        <v>80</v>
      </c>
      <c r="H106">
        <v>80</v>
      </c>
      <c r="I106">
        <v>9300</v>
      </c>
      <c r="J106">
        <v>595.5</v>
      </c>
      <c r="K106">
        <v>87.5</v>
      </c>
      <c r="L106">
        <v>0.22500000000000001</v>
      </c>
      <c r="M106">
        <v>30.99</v>
      </c>
      <c r="O106" s="20">
        <f t="shared" si="42"/>
        <v>-1.9539670398442406E-2</v>
      </c>
      <c r="P106" s="20">
        <f t="shared" si="43"/>
        <v>0.12906949896097888</v>
      </c>
      <c r="Q106" s="20">
        <f t="shared" si="44"/>
        <v>-5.7553956834533191E-3</v>
      </c>
      <c r="R106" s="20">
        <f t="shared" si="45"/>
        <v>1.315192743764175E-2</v>
      </c>
      <c r="S106" s="20">
        <f t="shared" si="46"/>
        <v>3.7552606021366133E-2</v>
      </c>
      <c r="T106" s="20">
        <f t="shared" si="47"/>
        <v>-7.6903994046142957E-3</v>
      </c>
      <c r="U106" s="20">
        <f t="shared" si="48"/>
        <v>-7.6903994046142957E-3</v>
      </c>
      <c r="V106" s="20">
        <f t="shared" si="49"/>
        <v>-1.5873015873015872E-2</v>
      </c>
      <c r="W106" s="20">
        <f t="shared" si="50"/>
        <v>-9.1514143094841936E-3</v>
      </c>
      <c r="X106" s="20">
        <f t="shared" si="51"/>
        <v>5.7471264367816091E-3</v>
      </c>
      <c r="Y106" s="20">
        <f t="shared" si="52"/>
        <v>-3.4334763948497882E-2</v>
      </c>
      <c r="Z106" s="20">
        <f t="shared" si="53"/>
        <v>4.325871065477193E-2</v>
      </c>
    </row>
    <row r="107" spans="1:26" x14ac:dyDescent="0.3">
      <c r="A107" s="22">
        <v>42885</v>
      </c>
      <c r="B107">
        <v>138.94</v>
      </c>
      <c r="C107">
        <v>48.26</v>
      </c>
      <c r="D107">
        <v>34.549999999999997</v>
      </c>
      <c r="E107">
        <v>220.9</v>
      </c>
      <c r="F107">
        <v>0.67100000000000004</v>
      </c>
      <c r="G107">
        <v>79.400000000000006</v>
      </c>
      <c r="H107">
        <v>79.400000000000006</v>
      </c>
      <c r="I107">
        <v>9240</v>
      </c>
      <c r="J107">
        <v>599.5</v>
      </c>
      <c r="K107">
        <v>90</v>
      </c>
      <c r="L107">
        <v>0.21199999999999999</v>
      </c>
      <c r="M107">
        <v>31.18</v>
      </c>
      <c r="O107" s="20">
        <f t="shared" si="42"/>
        <v>-1.46099290780142E-2</v>
      </c>
      <c r="P107" s="20">
        <f t="shared" si="43"/>
        <v>-1.3087934560327211E-2</v>
      </c>
      <c r="Q107" s="20">
        <f t="shared" si="44"/>
        <v>0</v>
      </c>
      <c r="R107" s="20">
        <f t="shared" si="45"/>
        <v>-1.1190689346463742E-2</v>
      </c>
      <c r="S107" s="20">
        <f t="shared" si="46"/>
        <v>4.6801872074883039E-2</v>
      </c>
      <c r="T107" s="20">
        <f t="shared" si="47"/>
        <v>-7.4999999999999286E-3</v>
      </c>
      <c r="U107" s="20">
        <f t="shared" si="48"/>
        <v>-7.4999999999999286E-3</v>
      </c>
      <c r="V107" s="20">
        <f t="shared" si="49"/>
        <v>-6.4516129032258064E-3</v>
      </c>
      <c r="W107" s="20">
        <f t="shared" si="50"/>
        <v>6.7170445004198151E-3</v>
      </c>
      <c r="X107" s="20">
        <f t="shared" si="51"/>
        <v>2.8571428571428571E-2</v>
      </c>
      <c r="Y107" s="20">
        <f t="shared" si="52"/>
        <v>-5.7777777777777831E-2</v>
      </c>
      <c r="Z107" s="20">
        <f t="shared" si="53"/>
        <v>6.1310100032268893E-3</v>
      </c>
    </row>
    <row r="108" spans="1:26" x14ac:dyDescent="0.3">
      <c r="A108" s="22">
        <v>42886</v>
      </c>
      <c r="B108">
        <v>135.75</v>
      </c>
      <c r="C108">
        <v>49</v>
      </c>
      <c r="D108">
        <v>34.549999999999997</v>
      </c>
      <c r="E108">
        <v>222.5</v>
      </c>
      <c r="F108">
        <v>0.65100000000000002</v>
      </c>
      <c r="G108">
        <v>83.2</v>
      </c>
      <c r="H108">
        <v>83.2</v>
      </c>
      <c r="I108">
        <v>9197</v>
      </c>
      <c r="J108">
        <v>597</v>
      </c>
      <c r="K108">
        <v>90</v>
      </c>
      <c r="L108">
        <v>0.20100000000000001</v>
      </c>
      <c r="M108">
        <v>30.28</v>
      </c>
      <c r="O108" s="20">
        <f t="shared" si="42"/>
        <v>-2.2959550885274203E-2</v>
      </c>
      <c r="P108" s="20">
        <f t="shared" si="43"/>
        <v>1.5333609614587691E-2</v>
      </c>
      <c r="Q108" s="20">
        <f t="shared" si="44"/>
        <v>0</v>
      </c>
      <c r="R108" s="20">
        <f t="shared" si="45"/>
        <v>7.2430964237211147E-3</v>
      </c>
      <c r="S108" s="20">
        <f t="shared" si="46"/>
        <v>-2.980625931445606E-2</v>
      </c>
      <c r="T108" s="20">
        <f t="shared" si="47"/>
        <v>4.7858942065491142E-2</v>
      </c>
      <c r="U108" s="20">
        <f t="shared" si="48"/>
        <v>4.7858942065491142E-2</v>
      </c>
      <c r="V108" s="20">
        <f t="shared" si="49"/>
        <v>-4.6536796536796538E-3</v>
      </c>
      <c r="W108" s="20">
        <f t="shared" si="50"/>
        <v>-4.1701417848206837E-3</v>
      </c>
      <c r="X108" s="20">
        <f t="shared" si="51"/>
        <v>0</v>
      </c>
      <c r="Y108" s="20">
        <f t="shared" si="52"/>
        <v>-5.1886792452830108E-2</v>
      </c>
      <c r="Z108" s="20">
        <f t="shared" si="53"/>
        <v>-2.8864656831302071E-2</v>
      </c>
    </row>
    <row r="109" spans="1:26" x14ac:dyDescent="0.3">
      <c r="A109" s="22">
        <v>42887</v>
      </c>
      <c r="B109">
        <v>137.75</v>
      </c>
      <c r="C109">
        <v>51.94</v>
      </c>
      <c r="D109">
        <v>35.799999999999997</v>
      </c>
      <c r="E109">
        <v>240</v>
      </c>
      <c r="F109">
        <v>0.64300000000000002</v>
      </c>
      <c r="G109">
        <v>83.6</v>
      </c>
      <c r="H109">
        <v>83.6</v>
      </c>
      <c r="I109">
        <v>9070</v>
      </c>
      <c r="J109">
        <v>589.1</v>
      </c>
      <c r="K109">
        <v>88.5</v>
      </c>
      <c r="L109">
        <v>0.19500000000000001</v>
      </c>
      <c r="M109">
        <v>27.15</v>
      </c>
      <c r="O109" s="20">
        <f t="shared" si="42"/>
        <v>1.4732965009208104E-2</v>
      </c>
      <c r="P109" s="20">
        <f t="shared" si="43"/>
        <v>5.9999999999999956E-2</v>
      </c>
      <c r="Q109" s="20">
        <f t="shared" si="44"/>
        <v>3.6179450072358905E-2</v>
      </c>
      <c r="R109" s="20">
        <f t="shared" si="45"/>
        <v>7.8651685393258425E-2</v>
      </c>
      <c r="S109" s="20">
        <f t="shared" si="46"/>
        <v>-1.228878648233488E-2</v>
      </c>
      <c r="T109" s="20">
        <f t="shared" si="47"/>
        <v>4.8076923076922047E-3</v>
      </c>
      <c r="U109" s="20">
        <f t="shared" si="48"/>
        <v>4.8076923076922047E-3</v>
      </c>
      <c r="V109" s="20">
        <f t="shared" si="49"/>
        <v>-1.3808850712188757E-2</v>
      </c>
      <c r="W109" s="20">
        <f t="shared" si="50"/>
        <v>-1.323283082077048E-2</v>
      </c>
      <c r="X109" s="20">
        <f t="shared" si="51"/>
        <v>-1.6666666666666666E-2</v>
      </c>
      <c r="Y109" s="20">
        <f t="shared" si="52"/>
        <v>-2.985074626865674E-2</v>
      </c>
      <c r="Z109" s="20">
        <f t="shared" si="53"/>
        <v>-0.10336856010568039</v>
      </c>
    </row>
    <row r="110" spans="1:26" x14ac:dyDescent="0.3">
      <c r="A110" s="22">
        <v>42888</v>
      </c>
      <c r="B110">
        <v>136</v>
      </c>
      <c r="C110">
        <v>53.39</v>
      </c>
      <c r="D110">
        <v>34.9</v>
      </c>
      <c r="E110">
        <v>220.1</v>
      </c>
      <c r="F110">
        <v>0.5655</v>
      </c>
      <c r="G110">
        <v>85.13</v>
      </c>
      <c r="H110">
        <v>85.13</v>
      </c>
      <c r="I110">
        <v>8875</v>
      </c>
      <c r="J110">
        <v>589.29999999999995</v>
      </c>
      <c r="K110">
        <v>88.5</v>
      </c>
      <c r="L110">
        <v>0.19700000000000001</v>
      </c>
      <c r="M110">
        <v>26.62</v>
      </c>
      <c r="O110" s="20">
        <f t="shared" si="42"/>
        <v>-1.2704174228675136E-2</v>
      </c>
      <c r="P110" s="20">
        <f t="shared" si="43"/>
        <v>2.7916827108201828E-2</v>
      </c>
      <c r="Q110" s="20">
        <f t="shared" si="44"/>
        <v>-2.5139664804469237E-2</v>
      </c>
      <c r="R110" s="20">
        <f t="shared" si="45"/>
        <v>-8.2916666666666694E-2</v>
      </c>
      <c r="S110" s="20">
        <f t="shared" si="46"/>
        <v>-0.12052877138413688</v>
      </c>
      <c r="T110" s="20">
        <f t="shared" si="47"/>
        <v>1.8301435406698579E-2</v>
      </c>
      <c r="U110" s="20">
        <f t="shared" si="48"/>
        <v>1.8301435406698579E-2</v>
      </c>
      <c r="V110" s="20">
        <f t="shared" si="49"/>
        <v>-2.1499448732083794E-2</v>
      </c>
      <c r="W110" s="20">
        <f t="shared" si="50"/>
        <v>3.3950093362745167E-4</v>
      </c>
      <c r="X110" s="20">
        <f t="shared" si="51"/>
        <v>0</v>
      </c>
      <c r="Y110" s="20">
        <f t="shared" si="52"/>
        <v>1.0256410256410265E-2</v>
      </c>
      <c r="Z110" s="20">
        <f t="shared" si="53"/>
        <v>-1.952117863720065E-2</v>
      </c>
    </row>
    <row r="111" spans="1:26" x14ac:dyDescent="0.3">
      <c r="A111" s="22">
        <v>42891</v>
      </c>
      <c r="B111">
        <v>148.05000000000001</v>
      </c>
      <c r="C111">
        <v>57.86</v>
      </c>
      <c r="D111">
        <v>35.6</v>
      </c>
      <c r="E111">
        <v>225.1</v>
      </c>
      <c r="F111">
        <v>0.59799999999999998</v>
      </c>
      <c r="G111">
        <v>90.8</v>
      </c>
      <c r="H111">
        <v>90.8</v>
      </c>
      <c r="I111">
        <v>8989</v>
      </c>
      <c r="J111">
        <v>585</v>
      </c>
      <c r="K111">
        <v>87.5</v>
      </c>
      <c r="L111">
        <v>0.19900000000000001</v>
      </c>
      <c r="M111">
        <v>26.984999999999999</v>
      </c>
      <c r="O111" s="20">
        <f t="shared" si="42"/>
        <v>8.8602941176470676E-2</v>
      </c>
      <c r="P111" s="20">
        <f t="shared" si="43"/>
        <v>8.3723543734781775E-2</v>
      </c>
      <c r="Q111" s="20">
        <f t="shared" si="44"/>
        <v>2.0057306590257961E-2</v>
      </c>
      <c r="R111" s="20">
        <f t="shared" si="45"/>
        <v>2.271694684234439E-2</v>
      </c>
      <c r="S111" s="20">
        <f t="shared" si="46"/>
        <v>5.7471264367816043E-2</v>
      </c>
      <c r="T111" s="20">
        <f t="shared" si="47"/>
        <v>6.6604017385175643E-2</v>
      </c>
      <c r="U111" s="20">
        <f t="shared" si="48"/>
        <v>6.6604017385175643E-2</v>
      </c>
      <c r="V111" s="20">
        <f t="shared" si="49"/>
        <v>1.2845070422535212E-2</v>
      </c>
      <c r="W111" s="20">
        <f t="shared" si="50"/>
        <v>-7.2967928050228321E-3</v>
      </c>
      <c r="X111" s="20">
        <f t="shared" si="51"/>
        <v>-1.1299435028248588E-2</v>
      </c>
      <c r="Y111" s="20">
        <f t="shared" si="52"/>
        <v>1.0152284263959399E-2</v>
      </c>
      <c r="Z111" s="20">
        <f t="shared" si="53"/>
        <v>1.3711495116453734E-2</v>
      </c>
    </row>
    <row r="112" spans="1:26" x14ac:dyDescent="0.3">
      <c r="A112" s="22">
        <v>42892</v>
      </c>
      <c r="B112">
        <v>140.65</v>
      </c>
      <c r="C112">
        <v>55.42</v>
      </c>
      <c r="D112">
        <v>35.25</v>
      </c>
      <c r="E112">
        <v>220.2</v>
      </c>
      <c r="F112">
        <v>0.60470000000000002</v>
      </c>
      <c r="G112">
        <v>94.52</v>
      </c>
      <c r="H112">
        <v>94.52</v>
      </c>
      <c r="I112">
        <v>9053</v>
      </c>
      <c r="J112">
        <v>584.4</v>
      </c>
      <c r="K112">
        <v>87</v>
      </c>
      <c r="L112">
        <v>0.19600000000000001</v>
      </c>
      <c r="M112">
        <v>26.815000000000001</v>
      </c>
      <c r="O112" s="20">
        <f t="shared" si="42"/>
        <v>-4.9983113812901082E-2</v>
      </c>
      <c r="P112" s="20">
        <f t="shared" si="43"/>
        <v>-4.2170756999654301E-2</v>
      </c>
      <c r="Q112" s="20">
        <f t="shared" si="44"/>
        <v>-9.831460674157343E-3</v>
      </c>
      <c r="R112" s="20">
        <f t="shared" si="45"/>
        <v>-2.1768103065304335E-2</v>
      </c>
      <c r="S112" s="20">
        <f t="shared" si="46"/>
        <v>1.1204013377926487E-2</v>
      </c>
      <c r="T112" s="20">
        <f t="shared" si="47"/>
        <v>4.09691629955947E-2</v>
      </c>
      <c r="U112" s="20">
        <f t="shared" si="48"/>
        <v>4.09691629955947E-2</v>
      </c>
      <c r="V112" s="20">
        <f t="shared" si="49"/>
        <v>7.1198131049059962E-3</v>
      </c>
      <c r="W112" s="20">
        <f t="shared" si="50"/>
        <v>-1.0256410256410645E-3</v>
      </c>
      <c r="X112" s="20">
        <f t="shared" si="51"/>
        <v>-5.7142857142857143E-3</v>
      </c>
      <c r="Y112" s="20">
        <f t="shared" si="52"/>
        <v>-1.5075376884422124E-2</v>
      </c>
      <c r="Z112" s="20">
        <f t="shared" si="53"/>
        <v>-6.2997961830645972E-3</v>
      </c>
    </row>
    <row r="113" spans="1:26" x14ac:dyDescent="0.3">
      <c r="A113" s="22">
        <v>42893</v>
      </c>
      <c r="B113">
        <v>137.69999999999999</v>
      </c>
      <c r="C113">
        <v>57.33</v>
      </c>
      <c r="D113">
        <v>35</v>
      </c>
      <c r="E113">
        <v>222.4</v>
      </c>
      <c r="F113">
        <v>0.60389999999999999</v>
      </c>
      <c r="G113">
        <v>93.94</v>
      </c>
      <c r="H113">
        <v>93.94</v>
      </c>
      <c r="I113">
        <v>9204</v>
      </c>
      <c r="J113">
        <v>582.1</v>
      </c>
      <c r="K113">
        <v>88.5</v>
      </c>
      <c r="L113">
        <v>0.192</v>
      </c>
      <c r="M113">
        <v>26.36</v>
      </c>
      <c r="O113" s="20">
        <f t="shared" si="42"/>
        <v>-2.0974049057945376E-2</v>
      </c>
      <c r="P113" s="20">
        <f t="shared" si="43"/>
        <v>3.4464092385420364E-2</v>
      </c>
      <c r="Q113" s="20">
        <f t="shared" si="44"/>
        <v>-7.0921985815602835E-3</v>
      </c>
      <c r="R113" s="20">
        <f t="shared" si="45"/>
        <v>9.9909173478656549E-3</v>
      </c>
      <c r="S113" s="20">
        <f t="shared" si="46"/>
        <v>-1.3229700678022537E-3</v>
      </c>
      <c r="T113" s="20">
        <f t="shared" si="47"/>
        <v>-6.1362674566229191E-3</v>
      </c>
      <c r="U113" s="20">
        <f t="shared" si="48"/>
        <v>-6.1362674566229191E-3</v>
      </c>
      <c r="V113" s="20">
        <f t="shared" si="49"/>
        <v>1.6679553739092013E-2</v>
      </c>
      <c r="W113" s="20">
        <f t="shared" si="50"/>
        <v>-3.9356605065023181E-3</v>
      </c>
      <c r="X113" s="20">
        <f t="shared" si="51"/>
        <v>1.7241379310344827E-2</v>
      </c>
      <c r="Y113" s="20">
        <f t="shared" si="52"/>
        <v>-2.0408163265306138E-2</v>
      </c>
      <c r="Z113" s="20">
        <f t="shared" si="53"/>
        <v>-1.6968114861085282E-2</v>
      </c>
    </row>
    <row r="114" spans="1:26" x14ac:dyDescent="0.3">
      <c r="A114" s="22">
        <v>42894</v>
      </c>
      <c r="B114">
        <v>133.80000000000001</v>
      </c>
      <c r="C114">
        <v>58.5</v>
      </c>
      <c r="D114">
        <v>35</v>
      </c>
      <c r="E114">
        <v>221.4</v>
      </c>
      <c r="F114">
        <v>0.59450000000000003</v>
      </c>
      <c r="G114">
        <v>96.76</v>
      </c>
      <c r="H114">
        <v>96.76</v>
      </c>
      <c r="I114">
        <v>9270</v>
      </c>
      <c r="J114">
        <v>585.79999999999995</v>
      </c>
      <c r="K114">
        <v>89</v>
      </c>
      <c r="L114">
        <v>0.193</v>
      </c>
      <c r="M114">
        <v>26.195</v>
      </c>
      <c r="O114" s="20">
        <f t="shared" si="42"/>
        <v>-2.8322440087145805E-2</v>
      </c>
      <c r="P114" s="20">
        <f t="shared" si="43"/>
        <v>2.0408163265306152E-2</v>
      </c>
      <c r="Q114" s="20">
        <f t="shared" si="44"/>
        <v>0</v>
      </c>
      <c r="R114" s="20">
        <f t="shared" si="45"/>
        <v>-4.4964028776978415E-3</v>
      </c>
      <c r="S114" s="20">
        <f t="shared" si="46"/>
        <v>-1.5565490975326982E-2</v>
      </c>
      <c r="T114" s="20">
        <f t="shared" si="47"/>
        <v>3.0019161166702231E-2</v>
      </c>
      <c r="U114" s="20">
        <f t="shared" si="48"/>
        <v>3.0019161166702231E-2</v>
      </c>
      <c r="V114" s="20">
        <f t="shared" si="49"/>
        <v>7.1707953063885263E-3</v>
      </c>
      <c r="W114" s="20">
        <f t="shared" si="50"/>
        <v>6.3562961690430027E-3</v>
      </c>
      <c r="X114" s="20">
        <f t="shared" si="51"/>
        <v>5.6497175141242938E-3</v>
      </c>
      <c r="Y114" s="20">
        <f t="shared" si="52"/>
        <v>5.2083333333333382E-3</v>
      </c>
      <c r="Z114" s="20">
        <f t="shared" si="53"/>
        <v>-6.2594840667677979E-3</v>
      </c>
    </row>
    <row r="115" spans="1:26" x14ac:dyDescent="0.3">
      <c r="A115" s="22">
        <v>42895</v>
      </c>
      <c r="B115">
        <v>132.25</v>
      </c>
      <c r="C115">
        <v>56.51</v>
      </c>
      <c r="D115">
        <v>35.1</v>
      </c>
      <c r="E115">
        <v>216.1</v>
      </c>
      <c r="F115">
        <v>0.66400000000000003</v>
      </c>
      <c r="G115">
        <v>99.02</v>
      </c>
      <c r="H115">
        <v>99.02</v>
      </c>
      <c r="I115">
        <v>9435</v>
      </c>
      <c r="J115">
        <v>585.4</v>
      </c>
      <c r="K115">
        <v>89.5</v>
      </c>
      <c r="L115">
        <v>0.19500000000000001</v>
      </c>
      <c r="M115">
        <v>26.23</v>
      </c>
      <c r="O115" s="20">
        <f t="shared" si="42"/>
        <v>-1.15844544095666E-2</v>
      </c>
      <c r="P115" s="20">
        <f t="shared" si="43"/>
        <v>-3.4017094017094053E-2</v>
      </c>
      <c r="Q115" s="20">
        <f t="shared" si="44"/>
        <v>2.8571428571428979E-3</v>
      </c>
      <c r="R115" s="20">
        <f t="shared" si="45"/>
        <v>-2.3938572719060573E-2</v>
      </c>
      <c r="S115" s="20">
        <f t="shared" si="46"/>
        <v>0.11690496215306981</v>
      </c>
      <c r="T115" s="20">
        <f t="shared" si="47"/>
        <v>2.3356758991318633E-2</v>
      </c>
      <c r="U115" s="20">
        <f t="shared" si="48"/>
        <v>2.3356758991318633E-2</v>
      </c>
      <c r="V115" s="20">
        <f t="shared" si="49"/>
        <v>1.7799352750809062E-2</v>
      </c>
      <c r="W115" s="20">
        <f t="shared" si="50"/>
        <v>-6.8282690337995438E-4</v>
      </c>
      <c r="X115" s="20">
        <f t="shared" si="51"/>
        <v>5.6179775280898875E-3</v>
      </c>
      <c r="Y115" s="20">
        <f t="shared" si="52"/>
        <v>1.0362694300518144E-2</v>
      </c>
      <c r="Z115" s="20">
        <f t="shared" si="53"/>
        <v>1.3361328497804978E-3</v>
      </c>
    </row>
    <row r="116" spans="1:26" x14ac:dyDescent="0.3">
      <c r="A116" s="22">
        <v>42899</v>
      </c>
      <c r="B116">
        <v>134.47999999999999</v>
      </c>
      <c r="C116">
        <v>56.74</v>
      </c>
      <c r="D116">
        <v>35.85</v>
      </c>
      <c r="E116">
        <v>216.1</v>
      </c>
      <c r="F116">
        <v>0.65859999999999996</v>
      </c>
      <c r="G116">
        <v>101.6</v>
      </c>
      <c r="H116">
        <v>101.6</v>
      </c>
      <c r="I116">
        <v>9589</v>
      </c>
      <c r="J116">
        <v>587.20000000000005</v>
      </c>
      <c r="K116">
        <v>90</v>
      </c>
      <c r="L116">
        <v>0.192</v>
      </c>
      <c r="M116">
        <v>25.795000000000002</v>
      </c>
      <c r="O116" s="20">
        <f t="shared" si="42"/>
        <v>1.6862003780718258E-2</v>
      </c>
      <c r="P116" s="20">
        <f t="shared" si="43"/>
        <v>4.070076092727022E-3</v>
      </c>
      <c r="Q116" s="20">
        <f t="shared" si="44"/>
        <v>2.1367521367521368E-2</v>
      </c>
      <c r="R116" s="20">
        <f t="shared" si="45"/>
        <v>0</v>
      </c>
      <c r="S116" s="20">
        <f t="shared" si="46"/>
        <v>-8.1325301204820347E-3</v>
      </c>
      <c r="T116" s="20">
        <f t="shared" si="47"/>
        <v>2.6055342355079766E-2</v>
      </c>
      <c r="U116" s="20">
        <f t="shared" si="48"/>
        <v>2.6055342355079766E-2</v>
      </c>
      <c r="V116" s="20">
        <f t="shared" si="49"/>
        <v>1.6322204557498676E-2</v>
      </c>
      <c r="W116" s="20">
        <f t="shared" si="50"/>
        <v>3.0748206354630479E-3</v>
      </c>
      <c r="X116" s="20">
        <f t="shared" si="51"/>
        <v>5.5865921787709499E-3</v>
      </c>
      <c r="Y116" s="20">
        <f t="shared" si="52"/>
        <v>-1.5384615384615398E-2</v>
      </c>
      <c r="Z116" s="20">
        <f t="shared" si="53"/>
        <v>-1.6584064048799037E-2</v>
      </c>
    </row>
    <row r="117" spans="1:26" x14ac:dyDescent="0.3">
      <c r="A117" s="22">
        <v>42900</v>
      </c>
      <c r="B117">
        <v>136.09</v>
      </c>
      <c r="C117">
        <v>56.1</v>
      </c>
      <c r="D117">
        <v>35.549999999999997</v>
      </c>
      <c r="E117">
        <v>219</v>
      </c>
      <c r="F117">
        <v>0.67900000000000005</v>
      </c>
      <c r="G117">
        <v>99.57</v>
      </c>
      <c r="H117">
        <v>99.57</v>
      </c>
      <c r="I117">
        <v>9588</v>
      </c>
      <c r="J117">
        <v>551.20000000000005</v>
      </c>
      <c r="K117">
        <v>92</v>
      </c>
      <c r="L117">
        <v>0.188</v>
      </c>
      <c r="M117">
        <v>25.2</v>
      </c>
      <c r="O117" s="20">
        <f t="shared" si="42"/>
        <v>1.1972040452111941E-2</v>
      </c>
      <c r="P117" s="20">
        <f t="shared" si="43"/>
        <v>-1.1279520620373644E-2</v>
      </c>
      <c r="Q117" s="20">
        <f t="shared" si="44"/>
        <v>-8.3682008368202027E-3</v>
      </c>
      <c r="R117" s="20">
        <f t="shared" si="45"/>
        <v>1.3419713095789014E-2</v>
      </c>
      <c r="S117" s="20">
        <f t="shared" si="46"/>
        <v>3.097479501973897E-2</v>
      </c>
      <c r="T117" s="20">
        <f t="shared" si="47"/>
        <v>-1.9980314960629932E-2</v>
      </c>
      <c r="U117" s="20">
        <f t="shared" si="48"/>
        <v>-1.9980314960629932E-2</v>
      </c>
      <c r="V117" s="20">
        <f t="shared" si="49"/>
        <v>-1.0428616122640526E-4</v>
      </c>
      <c r="W117" s="20">
        <f t="shared" si="50"/>
        <v>-6.1307901907356945E-2</v>
      </c>
      <c r="X117" s="20">
        <f t="shared" si="51"/>
        <v>2.2222222222222223E-2</v>
      </c>
      <c r="Y117" s="20">
        <f t="shared" si="52"/>
        <v>-2.0833333333333353E-2</v>
      </c>
      <c r="Z117" s="20">
        <f t="shared" si="53"/>
        <v>-2.306648575305301E-2</v>
      </c>
    </row>
    <row r="118" spans="1:26" x14ac:dyDescent="0.3">
      <c r="A118" s="22">
        <v>42901</v>
      </c>
      <c r="B118">
        <v>135.94</v>
      </c>
      <c r="C118">
        <v>54.05</v>
      </c>
      <c r="D118">
        <v>36.15</v>
      </c>
      <c r="E118">
        <v>212.5</v>
      </c>
      <c r="F118">
        <v>0.67710000000000004</v>
      </c>
      <c r="G118">
        <v>100.18</v>
      </c>
      <c r="H118">
        <v>100.18</v>
      </c>
      <c r="I118">
        <v>9449</v>
      </c>
      <c r="J118">
        <v>557.1</v>
      </c>
      <c r="K118">
        <v>89.5</v>
      </c>
      <c r="L118">
        <v>0.19</v>
      </c>
      <c r="M118">
        <v>24.81</v>
      </c>
      <c r="O118" s="20">
        <f t="shared" si="42"/>
        <v>-1.1022117716217627E-3</v>
      </c>
      <c r="P118" s="20">
        <f t="shared" si="43"/>
        <v>-3.6541889483066026E-2</v>
      </c>
      <c r="Q118" s="20">
        <f t="shared" si="44"/>
        <v>1.6877637130801728E-2</v>
      </c>
      <c r="R118" s="20">
        <f t="shared" si="45"/>
        <v>-2.9680365296803651E-2</v>
      </c>
      <c r="S118" s="20">
        <f t="shared" si="46"/>
        <v>-2.7982326951399303E-3</v>
      </c>
      <c r="T118" s="20">
        <f t="shared" si="47"/>
        <v>6.1263432760873121E-3</v>
      </c>
      <c r="U118" s="20">
        <f t="shared" si="48"/>
        <v>6.1263432760873121E-3</v>
      </c>
      <c r="V118" s="20">
        <f t="shared" si="49"/>
        <v>-1.4497288277012932E-2</v>
      </c>
      <c r="W118" s="20">
        <f t="shared" si="50"/>
        <v>1.0703918722786605E-2</v>
      </c>
      <c r="X118" s="20">
        <f t="shared" si="51"/>
        <v>-2.717391304347826E-2</v>
      </c>
      <c r="Y118" s="20">
        <f t="shared" si="52"/>
        <v>1.0638297872340436E-2</v>
      </c>
      <c r="Z118" s="20">
        <f t="shared" si="53"/>
        <v>-1.5476190476190499E-2</v>
      </c>
    </row>
    <row r="119" spans="1:26" x14ac:dyDescent="0.3">
      <c r="A119" s="22">
        <v>42902</v>
      </c>
      <c r="B119">
        <v>125.1</v>
      </c>
      <c r="C119">
        <v>51.98</v>
      </c>
      <c r="D119">
        <v>35</v>
      </c>
      <c r="E119">
        <v>211.6</v>
      </c>
      <c r="F119">
        <v>0.61519999999999997</v>
      </c>
      <c r="G119">
        <v>97.6</v>
      </c>
      <c r="H119">
        <v>97.6</v>
      </c>
      <c r="I119">
        <v>9412</v>
      </c>
      <c r="J119">
        <v>537</v>
      </c>
      <c r="K119">
        <v>86.5</v>
      </c>
      <c r="L119">
        <v>0.2</v>
      </c>
      <c r="M119">
        <v>24.89</v>
      </c>
      <c r="O119" s="20">
        <f t="shared" si="42"/>
        <v>-7.9741062233338267E-2</v>
      </c>
      <c r="P119" s="20">
        <f t="shared" si="43"/>
        <v>-3.8297872340425539E-2</v>
      </c>
      <c r="Q119" s="20">
        <f t="shared" si="44"/>
        <v>-3.1811894882434265E-2</v>
      </c>
      <c r="R119" s="20">
        <f t="shared" si="45"/>
        <v>-4.2352941176470853E-3</v>
      </c>
      <c r="S119" s="20">
        <f t="shared" si="46"/>
        <v>-9.1419288140599714E-2</v>
      </c>
      <c r="T119" s="20">
        <f t="shared" si="47"/>
        <v>-2.5753643441804874E-2</v>
      </c>
      <c r="U119" s="20">
        <f t="shared" si="48"/>
        <v>-2.5753643441804874E-2</v>
      </c>
      <c r="V119" s="20">
        <f t="shared" si="49"/>
        <v>-3.9157582812996087E-3</v>
      </c>
      <c r="W119" s="20">
        <f t="shared" si="50"/>
        <v>-3.6079698438341447E-2</v>
      </c>
      <c r="X119" s="20">
        <f t="shared" si="51"/>
        <v>-3.3519553072625698E-2</v>
      </c>
      <c r="Y119" s="20">
        <f t="shared" si="52"/>
        <v>5.2631578947368467E-2</v>
      </c>
      <c r="Z119" s="20">
        <f t="shared" si="53"/>
        <v>3.2245062474809292E-3</v>
      </c>
    </row>
    <row r="120" spans="1:26" x14ac:dyDescent="0.3">
      <c r="A120" s="22">
        <v>42905</v>
      </c>
      <c r="B120">
        <v>132.4</v>
      </c>
      <c r="C120">
        <v>52.03</v>
      </c>
      <c r="D120">
        <v>34.35</v>
      </c>
      <c r="E120">
        <v>210</v>
      </c>
      <c r="F120">
        <v>0.65</v>
      </c>
      <c r="G120">
        <v>94.86</v>
      </c>
      <c r="H120">
        <v>94.86</v>
      </c>
      <c r="I120">
        <v>9539</v>
      </c>
      <c r="J120">
        <v>550.20000000000005</v>
      </c>
      <c r="K120">
        <v>87.5</v>
      </c>
      <c r="L120">
        <v>0.19700000000000001</v>
      </c>
      <c r="M120">
        <v>24.85</v>
      </c>
      <c r="O120" s="20">
        <f t="shared" si="42"/>
        <v>5.8353317346123194E-2</v>
      </c>
      <c r="P120" s="20">
        <f t="shared" si="43"/>
        <v>9.619084263178966E-4</v>
      </c>
      <c r="Q120" s="20">
        <f t="shared" si="44"/>
        <v>-1.857142857142853E-2</v>
      </c>
      <c r="R120" s="20">
        <f t="shared" si="45"/>
        <v>-7.5614366729678372E-3</v>
      </c>
      <c r="S120" s="20">
        <f t="shared" si="46"/>
        <v>5.6566970091027395E-2</v>
      </c>
      <c r="T120" s="20">
        <f t="shared" si="47"/>
        <v>-2.8073770491803228E-2</v>
      </c>
      <c r="U120" s="20">
        <f t="shared" si="48"/>
        <v>-2.8073770491803228E-2</v>
      </c>
      <c r="V120" s="20">
        <f t="shared" si="49"/>
        <v>1.3493412664683383E-2</v>
      </c>
      <c r="W120" s="20">
        <f t="shared" si="50"/>
        <v>2.4581005586592264E-2</v>
      </c>
      <c r="X120" s="20">
        <f t="shared" si="51"/>
        <v>1.1560693641618497E-2</v>
      </c>
      <c r="Y120" s="20">
        <f t="shared" si="52"/>
        <v>-1.5000000000000013E-2</v>
      </c>
      <c r="Z120" s="20">
        <f t="shared" si="53"/>
        <v>-1.6070711128967114E-3</v>
      </c>
    </row>
    <row r="121" spans="1:26" x14ac:dyDescent="0.3">
      <c r="A121" s="22">
        <v>42906</v>
      </c>
      <c r="B121">
        <v>136.6</v>
      </c>
      <c r="C121">
        <v>50.5</v>
      </c>
      <c r="D121">
        <v>34.65</v>
      </c>
      <c r="E121">
        <v>210.1</v>
      </c>
      <c r="F121">
        <v>0.64900000000000002</v>
      </c>
      <c r="G121">
        <v>95.64</v>
      </c>
      <c r="H121">
        <v>95.64</v>
      </c>
      <c r="I121">
        <v>9613</v>
      </c>
      <c r="J121">
        <v>541.5</v>
      </c>
      <c r="K121">
        <v>83.5</v>
      </c>
      <c r="L121">
        <v>0.19500000000000001</v>
      </c>
      <c r="M121">
        <v>25.785</v>
      </c>
      <c r="O121" s="20">
        <f t="shared" si="42"/>
        <v>3.1722054380664562E-2</v>
      </c>
      <c r="P121" s="20">
        <f t="shared" si="43"/>
        <v>-2.9406111858543169E-2</v>
      </c>
      <c r="Q121" s="20">
        <f t="shared" si="44"/>
        <v>8.7336244541483879E-3</v>
      </c>
      <c r="R121" s="20">
        <f t="shared" si="45"/>
        <v>4.7619047619044914E-4</v>
      </c>
      <c r="S121" s="20">
        <f t="shared" si="46"/>
        <v>-1.5384615384615398E-3</v>
      </c>
      <c r="T121" s="20">
        <f t="shared" si="47"/>
        <v>8.2226438962681968E-3</v>
      </c>
      <c r="U121" s="20">
        <f t="shared" si="48"/>
        <v>8.2226438962681968E-3</v>
      </c>
      <c r="V121" s="20">
        <f t="shared" si="49"/>
        <v>7.7576265855959746E-3</v>
      </c>
      <c r="W121" s="20">
        <f t="shared" si="50"/>
        <v>-1.5812431842966275E-2</v>
      </c>
      <c r="X121" s="20">
        <f t="shared" si="51"/>
        <v>-4.5714285714285714E-2</v>
      </c>
      <c r="Y121" s="20">
        <f t="shared" si="52"/>
        <v>-1.0152284263959399E-2</v>
      </c>
      <c r="Z121" s="20">
        <f t="shared" si="53"/>
        <v>3.7625754527162922E-2</v>
      </c>
    </row>
    <row r="122" spans="1:26" x14ac:dyDescent="0.3">
      <c r="A122" s="22">
        <v>42907</v>
      </c>
      <c r="B122">
        <v>134.43</v>
      </c>
      <c r="C122">
        <v>57.3</v>
      </c>
      <c r="D122">
        <v>35.25</v>
      </c>
      <c r="E122">
        <v>210.7</v>
      </c>
      <c r="F122">
        <v>0.67100000000000004</v>
      </c>
      <c r="G122">
        <v>94.18</v>
      </c>
      <c r="H122">
        <v>94.18</v>
      </c>
      <c r="I122">
        <v>9499</v>
      </c>
      <c r="J122">
        <v>538.5</v>
      </c>
      <c r="K122">
        <v>82.5</v>
      </c>
      <c r="L122">
        <v>0.2</v>
      </c>
      <c r="M122">
        <v>25.5</v>
      </c>
      <c r="O122" s="20">
        <f t="shared" si="42"/>
        <v>-1.5885797950219528E-2</v>
      </c>
      <c r="P122" s="20">
        <f t="shared" si="43"/>
        <v>0.13465346534653461</v>
      </c>
      <c r="Q122" s="20">
        <f t="shared" si="44"/>
        <v>1.7316017316017358E-2</v>
      </c>
      <c r="R122" s="20">
        <f t="shared" si="45"/>
        <v>2.8557829604949755E-3</v>
      </c>
      <c r="S122" s="20">
        <f t="shared" si="46"/>
        <v>3.389830508474579E-2</v>
      </c>
      <c r="T122" s="20">
        <f t="shared" si="47"/>
        <v>-1.5265579255541549E-2</v>
      </c>
      <c r="U122" s="20">
        <f t="shared" si="48"/>
        <v>-1.5265579255541549E-2</v>
      </c>
      <c r="V122" s="20">
        <f t="shared" si="49"/>
        <v>-1.1858941017372308E-2</v>
      </c>
      <c r="W122" s="20">
        <f t="shared" si="50"/>
        <v>-5.5401662049861496E-3</v>
      </c>
      <c r="X122" s="20">
        <f t="shared" si="51"/>
        <v>-1.1976047904191617E-2</v>
      </c>
      <c r="Y122" s="20">
        <f t="shared" si="52"/>
        <v>2.5641025641025664E-2</v>
      </c>
      <c r="Z122" s="20">
        <f t="shared" si="53"/>
        <v>-1.1052937754508441E-2</v>
      </c>
    </row>
    <row r="123" spans="1:26" x14ac:dyDescent="0.3">
      <c r="A123" s="22">
        <v>42908</v>
      </c>
      <c r="B123">
        <v>131.30000000000001</v>
      </c>
      <c r="C123">
        <v>54.41</v>
      </c>
      <c r="D123">
        <v>35.450000000000003</v>
      </c>
      <c r="E123">
        <v>209.9</v>
      </c>
      <c r="F123">
        <v>0.6754</v>
      </c>
      <c r="G123">
        <v>95</v>
      </c>
      <c r="H123">
        <v>95</v>
      </c>
      <c r="I123">
        <v>9330</v>
      </c>
      <c r="J123">
        <v>540.79999999999995</v>
      </c>
      <c r="K123">
        <v>84</v>
      </c>
      <c r="L123">
        <v>0.19900000000000001</v>
      </c>
      <c r="M123">
        <v>25.67</v>
      </c>
      <c r="O123" s="20">
        <f t="shared" si="42"/>
        <v>-2.328349326787172E-2</v>
      </c>
      <c r="P123" s="20">
        <f t="shared" si="43"/>
        <v>-5.0436300174520082E-2</v>
      </c>
      <c r="Q123" s="20">
        <f t="shared" si="44"/>
        <v>5.673758865248308E-3</v>
      </c>
      <c r="R123" s="20">
        <f t="shared" si="45"/>
        <v>-3.796867584242919E-3</v>
      </c>
      <c r="S123" s="20">
        <f t="shared" si="46"/>
        <v>6.5573770491802671E-3</v>
      </c>
      <c r="T123" s="20">
        <f t="shared" si="47"/>
        <v>8.706731790188927E-3</v>
      </c>
      <c r="U123" s="20">
        <f t="shared" si="48"/>
        <v>8.706731790188927E-3</v>
      </c>
      <c r="V123" s="20">
        <f t="shared" si="49"/>
        <v>-1.7791346457521843E-2</v>
      </c>
      <c r="W123" s="20">
        <f t="shared" si="50"/>
        <v>4.2711234911791173E-3</v>
      </c>
      <c r="X123" s="20">
        <f t="shared" si="51"/>
        <v>1.8181818181818181E-2</v>
      </c>
      <c r="Y123" s="20">
        <f t="shared" si="52"/>
        <v>-5.0000000000000044E-3</v>
      </c>
      <c r="Z123" s="20">
        <f t="shared" si="53"/>
        <v>6.6666666666667339E-3</v>
      </c>
    </row>
    <row r="124" spans="1:26" x14ac:dyDescent="0.3">
      <c r="A124" s="22">
        <v>42909</v>
      </c>
      <c r="B124">
        <v>136.59</v>
      </c>
      <c r="C124">
        <v>53.4</v>
      </c>
      <c r="D124">
        <v>35</v>
      </c>
      <c r="E124">
        <v>236</v>
      </c>
      <c r="F124">
        <v>0.71030000000000004</v>
      </c>
      <c r="G124">
        <v>93.95</v>
      </c>
      <c r="H124">
        <v>93.95</v>
      </c>
      <c r="I124">
        <v>9280</v>
      </c>
      <c r="J124">
        <v>542.4</v>
      </c>
      <c r="K124">
        <v>85.5</v>
      </c>
      <c r="L124">
        <v>0.20200000000000001</v>
      </c>
      <c r="M124">
        <v>25.71</v>
      </c>
      <c r="O124" s="20">
        <f t="shared" si="42"/>
        <v>4.0289413556740226E-2</v>
      </c>
      <c r="P124" s="20">
        <f t="shared" si="43"/>
        <v>-1.8562764197757729E-2</v>
      </c>
      <c r="Q124" s="20">
        <f t="shared" si="44"/>
        <v>-1.2693935119887244E-2</v>
      </c>
      <c r="R124" s="20">
        <f t="shared" si="45"/>
        <v>0.12434492615531202</v>
      </c>
      <c r="S124" s="20">
        <f t="shared" si="46"/>
        <v>5.1673082617708088E-2</v>
      </c>
      <c r="T124" s="20">
        <f t="shared" si="47"/>
        <v>-1.1052631578947338E-2</v>
      </c>
      <c r="U124" s="20">
        <f t="shared" si="48"/>
        <v>-1.1052631578947338E-2</v>
      </c>
      <c r="V124" s="20">
        <f t="shared" si="49"/>
        <v>-5.3590568060021436E-3</v>
      </c>
      <c r="W124" s="20">
        <f t="shared" si="50"/>
        <v>2.9585798816568472E-3</v>
      </c>
      <c r="X124" s="20">
        <f t="shared" si="51"/>
        <v>1.7857142857142856E-2</v>
      </c>
      <c r="Y124" s="20">
        <f t="shared" si="52"/>
        <v>1.5075376884422124E-2</v>
      </c>
      <c r="Z124" s="20">
        <f t="shared" si="53"/>
        <v>1.558239189715588E-3</v>
      </c>
    </row>
    <row r="125" spans="1:26" x14ac:dyDescent="0.3">
      <c r="A125" s="22">
        <v>42912</v>
      </c>
      <c r="B125">
        <v>138.66999999999999</v>
      </c>
      <c r="C125">
        <v>55.35</v>
      </c>
      <c r="D125">
        <v>34.85</v>
      </c>
      <c r="E125">
        <v>247.6</v>
      </c>
      <c r="F125">
        <v>0.69259999999999999</v>
      </c>
      <c r="G125">
        <v>90.42</v>
      </c>
      <c r="H125">
        <v>90.42</v>
      </c>
      <c r="I125">
        <v>9301</v>
      </c>
      <c r="J125">
        <v>537.1</v>
      </c>
      <c r="K125">
        <v>85</v>
      </c>
      <c r="L125">
        <v>0.20699999999999999</v>
      </c>
      <c r="M125">
        <v>25.114999999999998</v>
      </c>
      <c r="O125" s="20">
        <f t="shared" si="42"/>
        <v>1.5228054762427586E-2</v>
      </c>
      <c r="P125" s="20">
        <f t="shared" si="43"/>
        <v>3.6516853932584324E-2</v>
      </c>
      <c r="Q125" s="20">
        <f t="shared" si="44"/>
        <v>-4.2857142857142452E-3</v>
      </c>
      <c r="R125" s="20">
        <f t="shared" si="45"/>
        <v>4.915254237288133E-2</v>
      </c>
      <c r="S125" s="20">
        <f t="shared" si="46"/>
        <v>-2.4919048289455226E-2</v>
      </c>
      <c r="T125" s="20">
        <f t="shared" si="47"/>
        <v>-3.7573177221926567E-2</v>
      </c>
      <c r="U125" s="20">
        <f t="shared" si="48"/>
        <v>-3.7573177221926567E-2</v>
      </c>
      <c r="V125" s="20">
        <f t="shared" si="49"/>
        <v>2.2629310344827588E-3</v>
      </c>
      <c r="W125" s="20">
        <f t="shared" si="50"/>
        <v>-9.7713864306783818E-3</v>
      </c>
      <c r="X125" s="20">
        <f t="shared" si="51"/>
        <v>-5.8479532163742687E-3</v>
      </c>
      <c r="Y125" s="20">
        <f t="shared" si="52"/>
        <v>2.4752475247524636E-2</v>
      </c>
      <c r="Z125" s="20">
        <f t="shared" si="53"/>
        <v>-2.3142746013224521E-2</v>
      </c>
    </row>
    <row r="126" spans="1:26" x14ac:dyDescent="0.3">
      <c r="A126" s="22">
        <v>42913</v>
      </c>
      <c r="B126">
        <v>146.16</v>
      </c>
      <c r="C126">
        <v>65.489999999999995</v>
      </c>
      <c r="D126">
        <v>34.9</v>
      </c>
      <c r="E126">
        <v>250.1</v>
      </c>
      <c r="F126">
        <v>0.67</v>
      </c>
      <c r="G126">
        <v>90.99</v>
      </c>
      <c r="H126">
        <v>90.99</v>
      </c>
      <c r="I126">
        <v>9504</v>
      </c>
      <c r="J126">
        <v>538.5</v>
      </c>
      <c r="K126">
        <v>83.5</v>
      </c>
      <c r="L126">
        <v>0.20100000000000001</v>
      </c>
      <c r="M126">
        <v>25.76</v>
      </c>
      <c r="O126" s="20">
        <f t="shared" si="42"/>
        <v>5.4013124684502846E-2</v>
      </c>
      <c r="P126" s="20">
        <f t="shared" si="43"/>
        <v>0.18319783197831965</v>
      </c>
      <c r="Q126" s="20">
        <f t="shared" si="44"/>
        <v>1.4347202295551551E-3</v>
      </c>
      <c r="R126" s="20">
        <f t="shared" si="45"/>
        <v>1.0096930533117932E-2</v>
      </c>
      <c r="S126" s="20">
        <f t="shared" si="46"/>
        <v>-3.2630667051689217E-2</v>
      </c>
      <c r="T126" s="20">
        <f t="shared" si="47"/>
        <v>6.303915063039075E-3</v>
      </c>
      <c r="U126" s="20">
        <f t="shared" si="48"/>
        <v>6.303915063039075E-3</v>
      </c>
      <c r="V126" s="20">
        <f t="shared" si="49"/>
        <v>2.1825610149446294E-2</v>
      </c>
      <c r="W126" s="20">
        <f t="shared" si="50"/>
        <v>2.606590951405655E-3</v>
      </c>
      <c r="X126" s="20">
        <f t="shared" si="51"/>
        <v>-1.7647058823529412E-2</v>
      </c>
      <c r="Y126" s="20">
        <f t="shared" si="52"/>
        <v>-2.8985507246376704E-2</v>
      </c>
      <c r="Z126" s="20">
        <f t="shared" si="53"/>
        <v>2.5681863428230266E-2</v>
      </c>
    </row>
    <row r="127" spans="1:26" x14ac:dyDescent="0.3">
      <c r="A127" s="22">
        <v>42914</v>
      </c>
      <c r="B127">
        <v>144.30000000000001</v>
      </c>
      <c r="C127">
        <v>64.77</v>
      </c>
      <c r="D127">
        <v>35</v>
      </c>
      <c r="E127">
        <v>250.1</v>
      </c>
      <c r="F127">
        <v>0.68799999999999994</v>
      </c>
      <c r="G127">
        <v>78.19</v>
      </c>
      <c r="H127">
        <v>78.19</v>
      </c>
      <c r="I127">
        <v>9471</v>
      </c>
      <c r="J127">
        <v>545.9</v>
      </c>
      <c r="K127">
        <v>83.5</v>
      </c>
      <c r="L127">
        <v>0.20399999999999999</v>
      </c>
      <c r="M127">
        <v>25.965</v>
      </c>
      <c r="O127" s="20">
        <f t="shared" si="42"/>
        <v>-1.2725779967159177E-2</v>
      </c>
      <c r="P127" s="20">
        <f t="shared" si="43"/>
        <v>-1.0994044892349961E-2</v>
      </c>
      <c r="Q127" s="20">
        <f t="shared" si="44"/>
        <v>2.8653295128940235E-3</v>
      </c>
      <c r="R127" s="20">
        <f t="shared" si="45"/>
        <v>0</v>
      </c>
      <c r="S127" s="20">
        <f t="shared" si="46"/>
        <v>2.6865671641790902E-2</v>
      </c>
      <c r="T127" s="20">
        <f t="shared" si="47"/>
        <v>-0.14067479942850861</v>
      </c>
      <c r="U127" s="20">
        <f t="shared" si="48"/>
        <v>-0.14067479942850861</v>
      </c>
      <c r="V127" s="20">
        <f t="shared" si="49"/>
        <v>-3.472222222222222E-3</v>
      </c>
      <c r="W127" s="20">
        <f t="shared" si="50"/>
        <v>1.374187558031565E-2</v>
      </c>
      <c r="X127" s="20">
        <f t="shared" si="51"/>
        <v>0</v>
      </c>
      <c r="Y127" s="20">
        <f t="shared" si="52"/>
        <v>1.4925373134328233E-2</v>
      </c>
      <c r="Z127" s="20">
        <f t="shared" si="53"/>
        <v>7.9580745341614242E-3</v>
      </c>
    </row>
    <row r="128" spans="1:26" x14ac:dyDescent="0.3">
      <c r="A128" s="22">
        <v>42915</v>
      </c>
      <c r="B128">
        <v>150.65</v>
      </c>
      <c r="C128">
        <v>70.510000000000005</v>
      </c>
      <c r="D128">
        <v>35</v>
      </c>
      <c r="E128">
        <v>250</v>
      </c>
      <c r="F128">
        <v>0.7</v>
      </c>
      <c r="G128">
        <v>79.87</v>
      </c>
      <c r="H128">
        <v>79.87</v>
      </c>
      <c r="I128">
        <v>9103</v>
      </c>
      <c r="J128">
        <v>541.20000000000005</v>
      </c>
      <c r="K128">
        <v>85</v>
      </c>
      <c r="L128">
        <v>0.20399999999999999</v>
      </c>
      <c r="M128">
        <v>25.78</v>
      </c>
      <c r="O128" s="20">
        <f t="shared" si="42"/>
        <v>4.4005544005543962E-2</v>
      </c>
      <c r="P128" s="20">
        <f t="shared" si="43"/>
        <v>8.8621275281766401E-2</v>
      </c>
      <c r="Q128" s="20">
        <f t="shared" si="44"/>
        <v>0</v>
      </c>
      <c r="R128" s="20">
        <f t="shared" si="45"/>
        <v>-3.9984006397438752E-4</v>
      </c>
      <c r="S128" s="20">
        <f t="shared" si="46"/>
        <v>1.7441860465116296E-2</v>
      </c>
      <c r="T128" s="20">
        <f t="shared" si="47"/>
        <v>2.1486123545210473E-2</v>
      </c>
      <c r="U128" s="20">
        <f t="shared" si="48"/>
        <v>2.1486123545210473E-2</v>
      </c>
      <c r="V128" s="20">
        <f t="shared" si="49"/>
        <v>-3.8855453489599831E-2</v>
      </c>
      <c r="W128" s="20">
        <f t="shared" si="50"/>
        <v>-8.6096354643706401E-3</v>
      </c>
      <c r="X128" s="20">
        <f t="shared" si="51"/>
        <v>1.7964071856287425E-2</v>
      </c>
      <c r="Y128" s="20">
        <f t="shared" si="52"/>
        <v>0</v>
      </c>
      <c r="Z128" s="20">
        <f t="shared" si="53"/>
        <v>-7.1249759291353255E-3</v>
      </c>
    </row>
    <row r="129" spans="1:26" x14ac:dyDescent="0.3">
      <c r="A129" s="22">
        <v>42916</v>
      </c>
      <c r="B129">
        <v>146.04</v>
      </c>
      <c r="C129">
        <v>73.209999999999994</v>
      </c>
      <c r="D129">
        <v>35.15</v>
      </c>
      <c r="E129">
        <v>253.2</v>
      </c>
      <c r="F129">
        <v>0.69540000000000002</v>
      </c>
      <c r="G129">
        <v>78.86</v>
      </c>
      <c r="H129">
        <v>78.86</v>
      </c>
      <c r="I129">
        <v>9180</v>
      </c>
      <c r="J129">
        <v>538</v>
      </c>
      <c r="K129">
        <v>85.5</v>
      </c>
      <c r="L129">
        <v>0.20399999999999999</v>
      </c>
      <c r="M129">
        <v>25.67</v>
      </c>
      <c r="O129" s="20">
        <f t="shared" si="42"/>
        <v>-3.06007301692666E-2</v>
      </c>
      <c r="P129" s="20">
        <f t="shared" si="43"/>
        <v>3.8292440788540466E-2</v>
      </c>
      <c r="Q129" s="20">
        <f t="shared" si="44"/>
        <v>4.2857142857142452E-3</v>
      </c>
      <c r="R129" s="20">
        <f t="shared" si="45"/>
        <v>1.2799999999999954E-2</v>
      </c>
      <c r="S129" s="20">
        <f t="shared" si="46"/>
        <v>-6.5714285714284825E-3</v>
      </c>
      <c r="T129" s="20">
        <f t="shared" si="47"/>
        <v>-1.2645549017152936E-2</v>
      </c>
      <c r="U129" s="20">
        <f t="shared" si="48"/>
        <v>-1.2645549017152936E-2</v>
      </c>
      <c r="V129" s="20">
        <f t="shared" si="49"/>
        <v>8.4587498626826317E-3</v>
      </c>
      <c r="W129" s="20">
        <f t="shared" si="50"/>
        <v>-5.9127864005913619E-3</v>
      </c>
      <c r="X129" s="20">
        <f t="shared" si="51"/>
        <v>5.8823529411764705E-3</v>
      </c>
      <c r="Y129" s="20">
        <f t="shared" si="52"/>
        <v>0</v>
      </c>
      <c r="Z129" s="20">
        <f t="shared" si="53"/>
        <v>-4.2668735453839967E-3</v>
      </c>
    </row>
    <row r="130" spans="1:26" x14ac:dyDescent="0.3">
      <c r="A130" s="22">
        <v>42919</v>
      </c>
      <c r="B130">
        <v>147.19999999999999</v>
      </c>
      <c r="C130">
        <v>74.55</v>
      </c>
      <c r="D130">
        <v>35.1</v>
      </c>
      <c r="E130">
        <v>251.2</v>
      </c>
      <c r="F130">
        <v>0.6885</v>
      </c>
      <c r="G130">
        <v>81.58</v>
      </c>
      <c r="H130">
        <v>81.58</v>
      </c>
      <c r="I130">
        <v>9115</v>
      </c>
      <c r="J130">
        <v>540.20000000000005</v>
      </c>
      <c r="K130">
        <v>84.5</v>
      </c>
      <c r="L130">
        <v>0.215</v>
      </c>
      <c r="M130">
        <v>26.18</v>
      </c>
      <c r="O130" s="20">
        <f t="shared" si="42"/>
        <v>7.9430293070391449E-3</v>
      </c>
      <c r="P130" s="20">
        <f t="shared" si="43"/>
        <v>1.8303510449392206E-2</v>
      </c>
      <c r="Q130" s="20">
        <f t="shared" si="44"/>
        <v>-1.4224751066855522E-3</v>
      </c>
      <c r="R130" s="20">
        <f t="shared" si="45"/>
        <v>-7.8988941548183266E-3</v>
      </c>
      <c r="S130" s="20">
        <f t="shared" si="46"/>
        <v>-9.9223468507334146E-3</v>
      </c>
      <c r="T130" s="20">
        <f t="shared" si="47"/>
        <v>3.4491503931016979E-2</v>
      </c>
      <c r="U130" s="20">
        <f t="shared" si="48"/>
        <v>3.4491503931016979E-2</v>
      </c>
      <c r="V130" s="20">
        <f t="shared" si="49"/>
        <v>-7.0806100217864921E-3</v>
      </c>
      <c r="W130" s="20">
        <f t="shared" si="50"/>
        <v>4.0892193308551027E-3</v>
      </c>
      <c r="X130" s="20">
        <f t="shared" si="51"/>
        <v>-1.1695906432748537E-2</v>
      </c>
      <c r="Y130" s="20">
        <f t="shared" si="52"/>
        <v>5.3921568627451032E-2</v>
      </c>
      <c r="Z130" s="20">
        <f t="shared" si="53"/>
        <v>1.9867549668874093E-2</v>
      </c>
    </row>
    <row r="131" spans="1:26" x14ac:dyDescent="0.3">
      <c r="A131" s="22">
        <v>42920</v>
      </c>
      <c r="B131">
        <v>145.69999999999999</v>
      </c>
      <c r="C131">
        <v>79</v>
      </c>
      <c r="D131">
        <v>36.5</v>
      </c>
      <c r="E131">
        <v>250.5</v>
      </c>
      <c r="F131">
        <v>0.69399999999999995</v>
      </c>
      <c r="G131">
        <v>84.34</v>
      </c>
      <c r="H131">
        <v>84.34</v>
      </c>
      <c r="I131">
        <v>9105</v>
      </c>
      <c r="J131">
        <v>557.5</v>
      </c>
      <c r="K131">
        <v>87</v>
      </c>
      <c r="L131">
        <v>0.20399999999999999</v>
      </c>
      <c r="M131">
        <v>26.55</v>
      </c>
      <c r="O131" s="20">
        <f t="shared" si="42"/>
        <v>-1.0190217391304348E-2</v>
      </c>
      <c r="P131" s="20">
        <f t="shared" si="43"/>
        <v>5.9691482226693536E-2</v>
      </c>
      <c r="Q131" s="20">
        <f t="shared" si="44"/>
        <v>3.9886039886039844E-2</v>
      </c>
      <c r="R131" s="20">
        <f t="shared" si="45"/>
        <v>-2.7866242038216108E-3</v>
      </c>
      <c r="S131" s="20">
        <f t="shared" si="46"/>
        <v>7.9883805374000721E-3</v>
      </c>
      <c r="T131" s="20">
        <f t="shared" si="47"/>
        <v>3.3831821524883614E-2</v>
      </c>
      <c r="U131" s="20">
        <f t="shared" si="48"/>
        <v>3.3831821524883614E-2</v>
      </c>
      <c r="V131" s="20">
        <f t="shared" si="49"/>
        <v>-1.0970927043335162E-3</v>
      </c>
      <c r="W131" s="20">
        <f t="shared" si="50"/>
        <v>3.2025175860792211E-2</v>
      </c>
      <c r="X131" s="20">
        <f t="shared" si="51"/>
        <v>2.9585798816568046E-2</v>
      </c>
      <c r="Y131" s="20">
        <f t="shared" si="52"/>
        <v>-5.1162790697674466E-2</v>
      </c>
      <c r="Z131" s="20">
        <f t="shared" si="53"/>
        <v>1.4132925897631819E-2</v>
      </c>
    </row>
    <row r="132" spans="1:26" x14ac:dyDescent="0.3">
      <c r="A132" s="22">
        <v>42921</v>
      </c>
      <c r="B132">
        <v>147.99</v>
      </c>
      <c r="C132">
        <v>78</v>
      </c>
      <c r="D132">
        <v>36.799999999999997</v>
      </c>
      <c r="E132">
        <v>251.2</v>
      </c>
      <c r="F132">
        <v>0.68200000000000005</v>
      </c>
      <c r="G132">
        <v>83.76</v>
      </c>
      <c r="H132">
        <v>83.76</v>
      </c>
      <c r="I132">
        <v>9165</v>
      </c>
      <c r="J132">
        <v>570.1</v>
      </c>
      <c r="K132">
        <v>86</v>
      </c>
      <c r="L132">
        <v>0.20200000000000001</v>
      </c>
      <c r="M132">
        <v>26.704999999999998</v>
      </c>
      <c r="O132" s="20">
        <f t="shared" si="42"/>
        <v>1.5717227179135353E-2</v>
      </c>
      <c r="P132" s="20">
        <f t="shared" si="43"/>
        <v>-1.2658227848101266E-2</v>
      </c>
      <c r="Q132" s="20">
        <f t="shared" si="44"/>
        <v>8.2191780821917037E-3</v>
      </c>
      <c r="R132" s="20">
        <f t="shared" si="45"/>
        <v>2.7944111776446652E-3</v>
      </c>
      <c r="S132" s="20">
        <f t="shared" si="46"/>
        <v>-1.7291066282420605E-2</v>
      </c>
      <c r="T132" s="20">
        <f t="shared" si="47"/>
        <v>-6.8769267251600459E-3</v>
      </c>
      <c r="U132" s="20">
        <f t="shared" si="48"/>
        <v>-6.8769267251600459E-3</v>
      </c>
      <c r="V132" s="20">
        <f t="shared" si="49"/>
        <v>6.5897858319604614E-3</v>
      </c>
      <c r="W132" s="20">
        <f t="shared" si="50"/>
        <v>2.2600896860986586E-2</v>
      </c>
      <c r="X132" s="20">
        <f t="shared" si="51"/>
        <v>-1.1494252873563218E-2</v>
      </c>
      <c r="Y132" s="20">
        <f t="shared" si="52"/>
        <v>-9.8039215686273242E-3</v>
      </c>
      <c r="Z132" s="20">
        <f t="shared" si="53"/>
        <v>5.8380414312616787E-3</v>
      </c>
    </row>
    <row r="133" spans="1:26" x14ac:dyDescent="0.3">
      <c r="A133" s="22">
        <v>42922</v>
      </c>
      <c r="B133">
        <v>161.19999999999999</v>
      </c>
      <c r="C133">
        <v>78.209999999999994</v>
      </c>
      <c r="D133">
        <v>36.85</v>
      </c>
      <c r="E133">
        <v>251.2</v>
      </c>
      <c r="F133">
        <v>0.69350000000000001</v>
      </c>
      <c r="G133">
        <v>86.39</v>
      </c>
      <c r="H133">
        <v>86.39</v>
      </c>
      <c r="I133">
        <v>9200</v>
      </c>
      <c r="J133">
        <v>570</v>
      </c>
      <c r="K133">
        <v>86</v>
      </c>
      <c r="L133">
        <v>0.22500000000000001</v>
      </c>
      <c r="M133">
        <v>26.734999999999999</v>
      </c>
      <c r="O133" s="20">
        <f t="shared" si="42"/>
        <v>8.9262788026217843E-2</v>
      </c>
      <c r="P133" s="20">
        <f t="shared" si="43"/>
        <v>2.692307692307612E-3</v>
      </c>
      <c r="Q133" s="20">
        <f t="shared" si="44"/>
        <v>1.358695652174029E-3</v>
      </c>
      <c r="R133" s="20">
        <f t="shared" si="45"/>
        <v>0</v>
      </c>
      <c r="S133" s="20">
        <f t="shared" si="46"/>
        <v>1.6862170087976473E-2</v>
      </c>
      <c r="T133" s="20">
        <f t="shared" si="47"/>
        <v>3.1399235912129841E-2</v>
      </c>
      <c r="U133" s="20">
        <f t="shared" si="48"/>
        <v>3.1399235912129841E-2</v>
      </c>
      <c r="V133" s="20">
        <f t="shared" si="49"/>
        <v>3.8188761593016913E-3</v>
      </c>
      <c r="W133" s="20">
        <f t="shared" si="50"/>
        <v>-1.7540782318895411E-4</v>
      </c>
      <c r="X133" s="20">
        <f t="shared" si="51"/>
        <v>0</v>
      </c>
      <c r="Y133" s="20">
        <f t="shared" si="52"/>
        <v>0.11386138613861382</v>
      </c>
      <c r="Z133" s="20">
        <f t="shared" si="53"/>
        <v>1.1233851338701044E-3</v>
      </c>
    </row>
    <row r="134" spans="1:26" x14ac:dyDescent="0.3">
      <c r="A134" s="22">
        <v>42923</v>
      </c>
      <c r="B134">
        <v>168.47</v>
      </c>
      <c r="C134">
        <v>77.48</v>
      </c>
      <c r="D134">
        <v>36.75</v>
      </c>
      <c r="E134">
        <v>250.3</v>
      </c>
      <c r="F134">
        <v>0.69020000000000004</v>
      </c>
      <c r="G134">
        <v>89.2</v>
      </c>
      <c r="H134">
        <v>89.2</v>
      </c>
      <c r="I134">
        <v>9313</v>
      </c>
      <c r="J134">
        <v>567</v>
      </c>
      <c r="K134">
        <v>85</v>
      </c>
      <c r="L134">
        <v>0.23799999999999999</v>
      </c>
      <c r="M134">
        <v>26.4</v>
      </c>
      <c r="O134" s="20">
        <f t="shared" si="42"/>
        <v>4.5099255583126614E-2</v>
      </c>
      <c r="P134" s="20">
        <f t="shared" si="43"/>
        <v>-9.3338447768826216E-3</v>
      </c>
      <c r="Q134" s="20">
        <f t="shared" si="44"/>
        <v>-2.7137042062415581E-3</v>
      </c>
      <c r="R134" s="20">
        <f t="shared" si="45"/>
        <v>-3.5828025477706101E-3</v>
      </c>
      <c r="S134" s="20">
        <f t="shared" si="46"/>
        <v>-4.7584715212688816E-3</v>
      </c>
      <c r="T134" s="20">
        <f t="shared" si="47"/>
        <v>3.2526912837133951E-2</v>
      </c>
      <c r="U134" s="20">
        <f t="shared" si="48"/>
        <v>3.2526912837133951E-2</v>
      </c>
      <c r="V134" s="20">
        <f t="shared" si="49"/>
        <v>1.2282608695652173E-2</v>
      </c>
      <c r="W134" s="20">
        <f t="shared" si="50"/>
        <v>-5.263157894736842E-3</v>
      </c>
      <c r="X134" s="20">
        <f t="shared" si="51"/>
        <v>-1.1627906976744186E-2</v>
      </c>
      <c r="Y134" s="20">
        <f t="shared" si="52"/>
        <v>5.7777777777777706E-2</v>
      </c>
      <c r="Z134" s="20">
        <f t="shared" si="53"/>
        <v>-1.2530390873386978E-2</v>
      </c>
    </row>
    <row r="135" spans="1:26" x14ac:dyDescent="0.3">
      <c r="A135" s="22">
        <v>42926</v>
      </c>
      <c r="B135">
        <v>159.27000000000001</v>
      </c>
      <c r="C135">
        <v>78.5</v>
      </c>
      <c r="D135">
        <v>36.799999999999997</v>
      </c>
      <c r="E135">
        <v>251.5</v>
      </c>
      <c r="F135">
        <v>0.67449999999999999</v>
      </c>
      <c r="G135">
        <v>90.98</v>
      </c>
      <c r="H135">
        <v>90.98</v>
      </c>
      <c r="I135">
        <v>9360</v>
      </c>
      <c r="J135">
        <v>546.29999999999995</v>
      </c>
      <c r="K135">
        <v>86</v>
      </c>
      <c r="L135">
        <v>0.254</v>
      </c>
      <c r="M135">
        <v>26.22</v>
      </c>
      <c r="O135" s="20">
        <f t="shared" ref="O135:O166" si="54">(B135-B134)/B134</f>
        <v>-5.460912922181984E-2</v>
      </c>
      <c r="P135" s="20">
        <f t="shared" ref="P135:P166" si="55">(C135-C134)/C134</f>
        <v>1.3164687661331904E-2</v>
      </c>
      <c r="Q135" s="20">
        <f t="shared" ref="Q135:Q166" si="56">(D135-D134)/D134</f>
        <v>1.3605442176869975E-3</v>
      </c>
      <c r="R135" s="20">
        <f t="shared" ref="R135:R166" si="57">(E135-E134)/E134</f>
        <v>4.7942469037154959E-3</v>
      </c>
      <c r="S135" s="20">
        <f t="shared" ref="S135:S166" si="58">(F135-F134)/F134</f>
        <v>-2.2747029846421393E-2</v>
      </c>
      <c r="T135" s="20">
        <f t="shared" ref="T135:T166" si="59">(G135-G134)/G134</f>
        <v>1.9955156950672657E-2</v>
      </c>
      <c r="U135" s="20">
        <f t="shared" ref="U135:U166" si="60">(H135-H134)/H134</f>
        <v>1.9955156950672657E-2</v>
      </c>
      <c r="V135" s="20">
        <f t="shared" ref="V135:V166" si="61">(I135-I134)/I134</f>
        <v>5.0467089015354882E-3</v>
      </c>
      <c r="W135" s="20">
        <f t="shared" ref="W135:W166" si="62">(J135-J134)/J134</f>
        <v>-3.6507936507936586E-2</v>
      </c>
      <c r="X135" s="20">
        <f t="shared" ref="X135:X166" si="63">(K135-K134)/K134</f>
        <v>1.1764705882352941E-2</v>
      </c>
      <c r="Y135" s="20">
        <f t="shared" ref="Y135:Y166" si="64">(L135-L134)/L134</f>
        <v>6.7226890756302587E-2</v>
      </c>
      <c r="Z135" s="20">
        <f t="shared" ref="Z135:Z166" si="65">(M135-M134)/M134</f>
        <v>-6.8181818181818074E-3</v>
      </c>
    </row>
    <row r="136" spans="1:26" x14ac:dyDescent="0.3">
      <c r="A136" s="22">
        <v>42927</v>
      </c>
      <c r="B136">
        <v>159.85</v>
      </c>
      <c r="C136">
        <v>80.510000000000005</v>
      </c>
      <c r="D136">
        <v>36.85</v>
      </c>
      <c r="E136">
        <v>250.4</v>
      </c>
      <c r="F136">
        <v>0.67300000000000004</v>
      </c>
      <c r="G136">
        <v>90.12</v>
      </c>
      <c r="H136">
        <v>90.12</v>
      </c>
      <c r="I136">
        <v>9370</v>
      </c>
      <c r="J136">
        <v>548.79999999999995</v>
      </c>
      <c r="K136">
        <v>87</v>
      </c>
      <c r="L136">
        <v>0.252</v>
      </c>
      <c r="M136">
        <v>26.4</v>
      </c>
      <c r="O136" s="20">
        <f t="shared" si="54"/>
        <v>3.6416148678343947E-3</v>
      </c>
      <c r="P136" s="20">
        <f t="shared" si="55"/>
        <v>2.5605095541401338E-2</v>
      </c>
      <c r="Q136" s="20">
        <f t="shared" si="56"/>
        <v>1.358695652174029E-3</v>
      </c>
      <c r="R136" s="20">
        <f t="shared" si="57"/>
        <v>-4.3737574552683671E-3</v>
      </c>
      <c r="S136" s="20">
        <f t="shared" si="58"/>
        <v>-2.2238695329873178E-3</v>
      </c>
      <c r="T136" s="20">
        <f t="shared" si="59"/>
        <v>-9.4526269509782306E-3</v>
      </c>
      <c r="U136" s="20">
        <f t="shared" si="60"/>
        <v>-9.4526269509782306E-3</v>
      </c>
      <c r="V136" s="20">
        <f t="shared" si="61"/>
        <v>1.0683760683760685E-3</v>
      </c>
      <c r="W136" s="20">
        <f t="shared" si="62"/>
        <v>4.5762401610836539E-3</v>
      </c>
      <c r="X136" s="20">
        <f t="shared" si="63"/>
        <v>1.1627906976744186E-2</v>
      </c>
      <c r="Y136" s="20">
        <f t="shared" si="64"/>
        <v>-7.8740157480315029E-3</v>
      </c>
      <c r="Z136" s="20">
        <f t="shared" si="65"/>
        <v>6.8649885583523919E-3</v>
      </c>
    </row>
    <row r="137" spans="1:26" x14ac:dyDescent="0.3">
      <c r="A137" s="22">
        <v>42928</v>
      </c>
      <c r="B137">
        <v>146.69999999999999</v>
      </c>
      <c r="C137">
        <v>78.8</v>
      </c>
      <c r="D137">
        <v>36.700000000000003</v>
      </c>
      <c r="E137">
        <v>253</v>
      </c>
      <c r="F137">
        <v>0.6532</v>
      </c>
      <c r="G137">
        <v>90.31</v>
      </c>
      <c r="H137">
        <v>90.31</v>
      </c>
      <c r="I137">
        <v>9340</v>
      </c>
      <c r="J137">
        <v>553.70000000000005</v>
      </c>
      <c r="K137">
        <v>86</v>
      </c>
      <c r="L137">
        <v>0.22600000000000001</v>
      </c>
      <c r="M137">
        <v>26.754999999999999</v>
      </c>
      <c r="O137" s="20">
        <f t="shared" si="54"/>
        <v>-8.2264623084141425E-2</v>
      </c>
      <c r="P137" s="20">
        <f t="shared" si="55"/>
        <v>-2.1239597565519908E-2</v>
      </c>
      <c r="Q137" s="20">
        <f t="shared" si="56"/>
        <v>-4.070556309362241E-3</v>
      </c>
      <c r="R137" s="20">
        <f t="shared" si="57"/>
        <v>1.0383386581469626E-2</v>
      </c>
      <c r="S137" s="20">
        <f t="shared" si="58"/>
        <v>-2.9420505200594412E-2</v>
      </c>
      <c r="T137" s="20">
        <f t="shared" si="59"/>
        <v>2.1083000443852386E-3</v>
      </c>
      <c r="U137" s="20">
        <f t="shared" si="60"/>
        <v>2.1083000443852386E-3</v>
      </c>
      <c r="V137" s="20">
        <f t="shared" si="61"/>
        <v>-3.2017075773745998E-3</v>
      </c>
      <c r="W137" s="20">
        <f t="shared" si="62"/>
        <v>8.9285714285715946E-3</v>
      </c>
      <c r="X137" s="20">
        <f t="shared" si="63"/>
        <v>-1.1494252873563218E-2</v>
      </c>
      <c r="Y137" s="20">
        <f>(L137-L136)/L136</f>
        <v>-0.10317460317460315</v>
      </c>
      <c r="Z137" s="20">
        <f t="shared" si="65"/>
        <v>1.3446969696969714E-2</v>
      </c>
    </row>
    <row r="138" spans="1:26" x14ac:dyDescent="0.3">
      <c r="A138" s="22">
        <v>42929</v>
      </c>
      <c r="B138">
        <v>149.88</v>
      </c>
      <c r="C138">
        <v>81</v>
      </c>
      <c r="D138">
        <v>36.549999999999997</v>
      </c>
      <c r="E138">
        <v>250.8</v>
      </c>
      <c r="F138">
        <v>0.6633</v>
      </c>
      <c r="G138">
        <v>91.66</v>
      </c>
      <c r="H138">
        <v>91.66</v>
      </c>
      <c r="I138">
        <v>9545</v>
      </c>
      <c r="J138">
        <v>557.29999999999995</v>
      </c>
      <c r="K138">
        <v>87.5</v>
      </c>
      <c r="L138">
        <v>0.218</v>
      </c>
      <c r="M138">
        <v>27.05</v>
      </c>
      <c r="O138" s="20">
        <f t="shared" si="54"/>
        <v>2.1676891615541972E-2</v>
      </c>
      <c r="P138" s="20">
        <f t="shared" si="55"/>
        <v>2.7918781725888363E-2</v>
      </c>
      <c r="Q138" s="20">
        <f t="shared" si="56"/>
        <v>-4.0871934604906181E-3</v>
      </c>
      <c r="R138" s="20">
        <f t="shared" si="57"/>
        <v>-8.6956521739129985E-3</v>
      </c>
      <c r="S138" s="20">
        <f t="shared" si="58"/>
        <v>1.5462339252908753E-2</v>
      </c>
      <c r="T138" s="20">
        <f t="shared" si="59"/>
        <v>1.4948510685416834E-2</v>
      </c>
      <c r="U138" s="20">
        <f t="shared" si="60"/>
        <v>1.4948510685416834E-2</v>
      </c>
      <c r="V138" s="20">
        <f t="shared" si="61"/>
        <v>2.1948608137044967E-2</v>
      </c>
      <c r="W138" s="20">
        <f t="shared" si="62"/>
        <v>6.5017157305398386E-3</v>
      </c>
      <c r="X138" s="20">
        <f t="shared" si="63"/>
        <v>1.7441860465116279E-2</v>
      </c>
      <c r="Y138" s="20">
        <f t="shared" si="64"/>
        <v>-3.5398230088495602E-2</v>
      </c>
      <c r="Z138" s="20">
        <f t="shared" si="65"/>
        <v>1.1025976452999504E-2</v>
      </c>
    </row>
    <row r="139" spans="1:26" x14ac:dyDescent="0.3">
      <c r="A139" s="22">
        <v>42930</v>
      </c>
      <c r="B139">
        <v>143.41</v>
      </c>
      <c r="C139">
        <v>88.2</v>
      </c>
      <c r="D139">
        <v>35.35</v>
      </c>
      <c r="E139">
        <v>249.9</v>
      </c>
      <c r="F139">
        <v>0.62880000000000003</v>
      </c>
      <c r="G139">
        <v>92.85</v>
      </c>
      <c r="H139">
        <v>92.85</v>
      </c>
      <c r="I139">
        <v>9720</v>
      </c>
      <c r="J139">
        <v>554.5</v>
      </c>
      <c r="K139">
        <v>88</v>
      </c>
      <c r="L139">
        <v>0.214</v>
      </c>
      <c r="M139">
        <v>26.67</v>
      </c>
      <c r="O139" s="20">
        <f t="shared" si="54"/>
        <v>-4.3167867627435276E-2</v>
      </c>
      <c r="P139" s="20">
        <f t="shared" si="55"/>
        <v>8.888888888888892E-2</v>
      </c>
      <c r="Q139" s="20">
        <f t="shared" si="56"/>
        <v>-3.283173734610112E-2</v>
      </c>
      <c r="R139" s="20">
        <f t="shared" si="57"/>
        <v>-3.5885167464115059E-3</v>
      </c>
      <c r="S139" s="20">
        <f t="shared" si="58"/>
        <v>-5.2012663952962425E-2</v>
      </c>
      <c r="T139" s="20">
        <f t="shared" si="59"/>
        <v>1.298276238271872E-2</v>
      </c>
      <c r="U139" s="20">
        <f t="shared" si="60"/>
        <v>1.298276238271872E-2</v>
      </c>
      <c r="V139" s="20">
        <f t="shared" si="61"/>
        <v>1.8334206390780514E-2</v>
      </c>
      <c r="W139" s="20">
        <f t="shared" si="62"/>
        <v>-5.0242239368382463E-3</v>
      </c>
      <c r="X139" s="20">
        <f t="shared" si="63"/>
        <v>5.7142857142857143E-3</v>
      </c>
      <c r="Y139" s="20">
        <f t="shared" si="64"/>
        <v>-1.8348623853211024E-2</v>
      </c>
      <c r="Z139" s="20">
        <f t="shared" si="65"/>
        <v>-1.4048059149722698E-2</v>
      </c>
    </row>
    <row r="140" spans="1:26" x14ac:dyDescent="0.3">
      <c r="A140" s="22">
        <v>42933</v>
      </c>
      <c r="B140">
        <v>142.44</v>
      </c>
      <c r="C140">
        <v>83.92</v>
      </c>
      <c r="D140">
        <v>34.65</v>
      </c>
      <c r="E140">
        <v>250</v>
      </c>
      <c r="F140">
        <v>0.60050000000000003</v>
      </c>
      <c r="G140">
        <v>92.05</v>
      </c>
      <c r="H140">
        <v>92.05</v>
      </c>
      <c r="I140">
        <v>9618</v>
      </c>
      <c r="J140">
        <v>557.29999999999995</v>
      </c>
      <c r="K140">
        <v>87</v>
      </c>
      <c r="L140">
        <v>0.214</v>
      </c>
      <c r="M140">
        <v>26.85</v>
      </c>
      <c r="O140" s="20">
        <f t="shared" si="54"/>
        <v>-6.7638240011156743E-3</v>
      </c>
      <c r="P140" s="20">
        <f t="shared" si="55"/>
        <v>-4.8526077097505678E-2</v>
      </c>
      <c r="Q140" s="20">
        <f t="shared" si="56"/>
        <v>-1.9801980198019882E-2</v>
      </c>
      <c r="R140" s="20">
        <f t="shared" si="57"/>
        <v>4.001600640255875E-4</v>
      </c>
      <c r="S140" s="20">
        <f t="shared" si="58"/>
        <v>-4.5006361323155199E-2</v>
      </c>
      <c r="T140" s="20">
        <f t="shared" si="59"/>
        <v>-8.6160473882606059E-3</v>
      </c>
      <c r="U140" s="20">
        <f t="shared" si="60"/>
        <v>-8.6160473882606059E-3</v>
      </c>
      <c r="V140" s="20">
        <f t="shared" si="61"/>
        <v>-1.0493827160493827E-2</v>
      </c>
      <c r="W140" s="20">
        <f t="shared" si="62"/>
        <v>5.0495942290350844E-3</v>
      </c>
      <c r="X140" s="20">
        <f t="shared" si="63"/>
        <v>-1.1363636363636364E-2</v>
      </c>
      <c r="Y140" s="20">
        <f t="shared" si="64"/>
        <v>0</v>
      </c>
      <c r="Z140" s="20">
        <f t="shared" si="65"/>
        <v>6.7491563554555566E-3</v>
      </c>
    </row>
    <row r="141" spans="1:26" x14ac:dyDescent="0.3">
      <c r="A141" s="22">
        <v>42934</v>
      </c>
      <c r="B141">
        <v>139.32</v>
      </c>
      <c r="C141">
        <v>84.7</v>
      </c>
      <c r="D141">
        <v>35.049999999999997</v>
      </c>
      <c r="E141">
        <v>251</v>
      </c>
      <c r="F141">
        <v>0.57450000000000001</v>
      </c>
      <c r="G141">
        <v>92.91</v>
      </c>
      <c r="H141">
        <v>92.91</v>
      </c>
      <c r="I141">
        <v>9600</v>
      </c>
      <c r="J141">
        <v>555.9</v>
      </c>
      <c r="K141">
        <v>86</v>
      </c>
      <c r="L141">
        <v>0.214</v>
      </c>
      <c r="M141">
        <v>26.41</v>
      </c>
      <c r="O141" s="20">
        <f t="shared" si="54"/>
        <v>-2.190395956192084E-2</v>
      </c>
      <c r="P141" s="20">
        <f t="shared" si="55"/>
        <v>9.2945662535748458E-3</v>
      </c>
      <c r="Q141" s="20">
        <f t="shared" si="56"/>
        <v>1.1544011544011504E-2</v>
      </c>
      <c r="R141" s="20">
        <f t="shared" si="57"/>
        <v>4.0000000000000001E-3</v>
      </c>
      <c r="S141" s="20">
        <f t="shared" si="58"/>
        <v>-4.3297252289758573E-2</v>
      </c>
      <c r="T141" s="20">
        <f t="shared" si="59"/>
        <v>9.3427485062465999E-3</v>
      </c>
      <c r="U141" s="20">
        <f t="shared" si="60"/>
        <v>9.3427485062465999E-3</v>
      </c>
      <c r="V141" s="20">
        <f t="shared" si="61"/>
        <v>-1.8714909544603868E-3</v>
      </c>
      <c r="W141" s="20">
        <f t="shared" si="62"/>
        <v>-2.5121119684191231E-3</v>
      </c>
      <c r="X141" s="20">
        <f t="shared" si="63"/>
        <v>-1.1494252873563218E-2</v>
      </c>
      <c r="Y141" s="20">
        <f t="shared" si="64"/>
        <v>0</v>
      </c>
      <c r="Z141" s="20">
        <f t="shared" si="65"/>
        <v>-1.6387337057728164E-2</v>
      </c>
    </row>
    <row r="142" spans="1:26" x14ac:dyDescent="0.3">
      <c r="A142" s="22">
        <v>42935</v>
      </c>
      <c r="B142">
        <v>141.25</v>
      </c>
      <c r="C142">
        <v>83.42</v>
      </c>
      <c r="D142">
        <v>34.85</v>
      </c>
      <c r="E142">
        <v>250</v>
      </c>
      <c r="F142">
        <v>0.6008</v>
      </c>
      <c r="G142">
        <v>93.16</v>
      </c>
      <c r="H142">
        <v>93.16</v>
      </c>
      <c r="I142">
        <v>9530</v>
      </c>
      <c r="J142">
        <v>559.4</v>
      </c>
      <c r="K142">
        <v>87.5</v>
      </c>
      <c r="L142">
        <v>0.216</v>
      </c>
      <c r="M142">
        <v>26.93</v>
      </c>
      <c r="O142" s="20">
        <f t="shared" si="54"/>
        <v>1.3853000287108863E-2</v>
      </c>
      <c r="P142" s="20">
        <f t="shared" si="55"/>
        <v>-1.5112160566706034E-2</v>
      </c>
      <c r="Q142" s="20">
        <f t="shared" si="56"/>
        <v>-5.7061340941510913E-3</v>
      </c>
      <c r="R142" s="20">
        <f t="shared" si="57"/>
        <v>-3.9840637450199202E-3</v>
      </c>
      <c r="S142" s="20">
        <f t="shared" si="58"/>
        <v>4.5778938207136625E-2</v>
      </c>
      <c r="T142" s="20">
        <f t="shared" si="59"/>
        <v>2.6907760198041117E-3</v>
      </c>
      <c r="U142" s="20">
        <f t="shared" si="60"/>
        <v>2.6907760198041117E-3</v>
      </c>
      <c r="V142" s="20">
        <f t="shared" si="61"/>
        <v>-7.2916666666666668E-3</v>
      </c>
      <c r="W142" s="20">
        <f t="shared" si="62"/>
        <v>6.2960964202194644E-3</v>
      </c>
      <c r="X142" s="20">
        <f t="shared" si="63"/>
        <v>1.7441860465116279E-2</v>
      </c>
      <c r="Y142" s="20">
        <f t="shared" si="64"/>
        <v>9.3457943925233725E-3</v>
      </c>
      <c r="Z142" s="20">
        <f t="shared" si="65"/>
        <v>1.9689511548655794E-2</v>
      </c>
    </row>
    <row r="143" spans="1:26" x14ac:dyDescent="0.3">
      <c r="A143" s="22">
        <v>42936</v>
      </c>
      <c r="B143">
        <v>140.05000000000001</v>
      </c>
      <c r="C143">
        <v>86.01</v>
      </c>
      <c r="D143">
        <v>34.950000000000003</v>
      </c>
      <c r="E143">
        <v>249.3</v>
      </c>
      <c r="F143">
        <v>0.63070000000000004</v>
      </c>
      <c r="G143">
        <v>93.86</v>
      </c>
      <c r="H143">
        <v>93.86</v>
      </c>
      <c r="I143">
        <v>9504</v>
      </c>
      <c r="J143">
        <v>557</v>
      </c>
      <c r="K143">
        <v>86</v>
      </c>
      <c r="L143">
        <v>0.21199999999999999</v>
      </c>
      <c r="M143">
        <v>26.7</v>
      </c>
      <c r="O143" s="20">
        <f t="shared" si="54"/>
        <v>-8.4955752212388571E-3</v>
      </c>
      <c r="P143" s="20">
        <f t="shared" si="55"/>
        <v>3.1047710381203589E-2</v>
      </c>
      <c r="Q143" s="20">
        <f t="shared" si="56"/>
        <v>2.8694404591105139E-3</v>
      </c>
      <c r="R143" s="20">
        <f t="shared" si="57"/>
        <v>-2.7999999999999544E-3</v>
      </c>
      <c r="S143" s="20">
        <f t="shared" si="58"/>
        <v>4.9766977363515374E-2</v>
      </c>
      <c r="T143" s="20">
        <f t="shared" si="59"/>
        <v>7.5139544869042814E-3</v>
      </c>
      <c r="U143" s="20">
        <f t="shared" si="60"/>
        <v>7.5139544869042814E-3</v>
      </c>
      <c r="V143" s="20">
        <f t="shared" si="61"/>
        <v>-2.7282266526757609E-3</v>
      </c>
      <c r="W143" s="20">
        <f t="shared" si="62"/>
        <v>-4.2903110475509066E-3</v>
      </c>
      <c r="X143" s="20">
        <f t="shared" si="63"/>
        <v>-1.7142857142857144E-2</v>
      </c>
      <c r="Y143" s="20">
        <f t="shared" si="64"/>
        <v>-1.8518518518518535E-2</v>
      </c>
      <c r="Z143" s="20">
        <f t="shared" si="65"/>
        <v>-8.5406609728927007E-3</v>
      </c>
    </row>
    <row r="144" spans="1:26" x14ac:dyDescent="0.3">
      <c r="A144" s="22">
        <v>42937</v>
      </c>
      <c r="B144">
        <v>140.27000000000001</v>
      </c>
      <c r="C144">
        <v>89</v>
      </c>
      <c r="D144">
        <v>35</v>
      </c>
      <c r="E144">
        <v>243.7</v>
      </c>
      <c r="F144">
        <v>0.59219999999999995</v>
      </c>
      <c r="G144">
        <v>97.05</v>
      </c>
      <c r="H144">
        <v>97.05</v>
      </c>
      <c r="I144">
        <v>9405</v>
      </c>
      <c r="J144">
        <v>552.1</v>
      </c>
      <c r="K144">
        <v>85.5</v>
      </c>
      <c r="L144">
        <v>0.218</v>
      </c>
      <c r="M144">
        <v>26.465</v>
      </c>
      <c r="O144" s="20">
        <f t="shared" si="54"/>
        <v>1.5708675473045258E-3</v>
      </c>
      <c r="P144" s="20">
        <f t="shared" si="55"/>
        <v>3.4763399604697064E-2</v>
      </c>
      <c r="Q144" s="20">
        <f t="shared" si="56"/>
        <v>1.4306151645206624E-3</v>
      </c>
      <c r="R144" s="20">
        <f t="shared" si="57"/>
        <v>-2.2462896109105585E-2</v>
      </c>
      <c r="S144" s="20">
        <f t="shared" si="58"/>
        <v>-6.1043285238623887E-2</v>
      </c>
      <c r="T144" s="20">
        <f t="shared" si="59"/>
        <v>3.3986788834434241E-2</v>
      </c>
      <c r="U144" s="20">
        <f t="shared" si="60"/>
        <v>3.3986788834434241E-2</v>
      </c>
      <c r="V144" s="20">
        <f t="shared" si="61"/>
        <v>-1.0416666666666666E-2</v>
      </c>
      <c r="W144" s="20">
        <f t="shared" si="62"/>
        <v>-8.7971274685816475E-3</v>
      </c>
      <c r="X144" s="20">
        <f t="shared" si="63"/>
        <v>-5.8139534883720929E-3</v>
      </c>
      <c r="Y144" s="20">
        <f t="shared" si="64"/>
        <v>2.8301886792452855E-2</v>
      </c>
      <c r="Z144" s="20">
        <f t="shared" si="65"/>
        <v>-8.8014981273408024E-3</v>
      </c>
    </row>
    <row r="145" spans="1:26" x14ac:dyDescent="0.3">
      <c r="A145" s="22">
        <v>42940</v>
      </c>
      <c r="B145">
        <v>147.37</v>
      </c>
      <c r="C145">
        <v>87.18</v>
      </c>
      <c r="D145">
        <v>34.9</v>
      </c>
      <c r="E145">
        <v>247.7</v>
      </c>
      <c r="F145">
        <v>0.63749999999999996</v>
      </c>
      <c r="G145">
        <v>94.16</v>
      </c>
      <c r="H145">
        <v>94.16</v>
      </c>
      <c r="I145">
        <v>9598</v>
      </c>
      <c r="J145">
        <v>554.5</v>
      </c>
      <c r="K145">
        <v>87.5</v>
      </c>
      <c r="L145">
        <v>0.21</v>
      </c>
      <c r="M145">
        <v>26.92</v>
      </c>
      <c r="O145" s="20">
        <f t="shared" si="54"/>
        <v>5.0616667854851312E-2</v>
      </c>
      <c r="P145" s="20">
        <f t="shared" si="55"/>
        <v>-2.0449438202247115E-2</v>
      </c>
      <c r="Q145" s="20">
        <f t="shared" si="56"/>
        <v>-2.8571428571428979E-3</v>
      </c>
      <c r="R145" s="20">
        <f t="shared" si="57"/>
        <v>1.6413623307345096E-2</v>
      </c>
      <c r="S145" s="20">
        <f t="shared" si="58"/>
        <v>7.6494427558257361E-2</v>
      </c>
      <c r="T145" s="20">
        <f t="shared" si="59"/>
        <v>-2.977846470891294E-2</v>
      </c>
      <c r="U145" s="20">
        <f t="shared" si="60"/>
        <v>-2.977846470891294E-2</v>
      </c>
      <c r="V145" s="20">
        <f t="shared" si="61"/>
        <v>2.0520999468367888E-2</v>
      </c>
      <c r="W145" s="20">
        <f t="shared" si="62"/>
        <v>4.3470385799673555E-3</v>
      </c>
      <c r="X145" s="20">
        <f t="shared" si="63"/>
        <v>2.3391812865497075E-2</v>
      </c>
      <c r="Y145" s="20">
        <f t="shared" si="64"/>
        <v>-3.6697247706422048E-2</v>
      </c>
      <c r="Z145" s="20">
        <f t="shared" si="65"/>
        <v>1.7192518420555521E-2</v>
      </c>
    </row>
    <row r="146" spans="1:26" x14ac:dyDescent="0.3">
      <c r="A146" s="22">
        <v>42941</v>
      </c>
      <c r="B146">
        <v>140.6</v>
      </c>
      <c r="C146">
        <v>86.88</v>
      </c>
      <c r="D146">
        <v>35.1</v>
      </c>
      <c r="E146">
        <v>249.5</v>
      </c>
      <c r="F146">
        <v>0.6633</v>
      </c>
      <c r="G146">
        <v>90.99</v>
      </c>
      <c r="H146">
        <v>90.99</v>
      </c>
      <c r="I146">
        <v>9540</v>
      </c>
      <c r="J146">
        <v>561.5</v>
      </c>
      <c r="K146">
        <v>87</v>
      </c>
      <c r="L146">
        <v>0.20899999999999999</v>
      </c>
      <c r="M146">
        <v>26.49</v>
      </c>
      <c r="O146" s="20">
        <f t="shared" si="54"/>
        <v>-4.5938793512926714E-2</v>
      </c>
      <c r="P146" s="20">
        <f t="shared" si="55"/>
        <v>-3.4411562284929038E-3</v>
      </c>
      <c r="Q146" s="20">
        <f t="shared" si="56"/>
        <v>5.730659025788047E-3</v>
      </c>
      <c r="R146" s="20">
        <f t="shared" si="57"/>
        <v>7.2668550666128845E-3</v>
      </c>
      <c r="S146" s="20">
        <f t="shared" si="58"/>
        <v>4.0470588235294189E-2</v>
      </c>
      <c r="T146" s="20">
        <f t="shared" si="59"/>
        <v>-3.3666100254885319E-2</v>
      </c>
      <c r="U146" s="20">
        <f t="shared" si="60"/>
        <v>-3.3666100254885319E-2</v>
      </c>
      <c r="V146" s="20">
        <f t="shared" si="61"/>
        <v>-6.0429256095019795E-3</v>
      </c>
      <c r="W146" s="20">
        <f t="shared" si="62"/>
        <v>1.2623985572587917E-2</v>
      </c>
      <c r="X146" s="20">
        <f t="shared" si="63"/>
        <v>-5.7142857142857143E-3</v>
      </c>
      <c r="Y146" s="20">
        <f t="shared" si="64"/>
        <v>-4.7619047619047667E-3</v>
      </c>
      <c r="Z146" s="20">
        <f t="shared" si="65"/>
        <v>-1.5973254086181398E-2</v>
      </c>
    </row>
    <row r="147" spans="1:26" x14ac:dyDescent="0.3">
      <c r="A147" s="22">
        <v>42942</v>
      </c>
      <c r="B147">
        <v>137.30000000000001</v>
      </c>
      <c r="C147">
        <v>85.7</v>
      </c>
      <c r="D147">
        <v>34.950000000000003</v>
      </c>
      <c r="E147">
        <v>250</v>
      </c>
      <c r="F147">
        <v>0.70740000000000003</v>
      </c>
      <c r="G147">
        <v>93.02</v>
      </c>
      <c r="H147">
        <v>93.02</v>
      </c>
      <c r="I147">
        <v>9750</v>
      </c>
      <c r="J147">
        <v>560.1</v>
      </c>
      <c r="K147">
        <v>87</v>
      </c>
      <c r="L147">
        <v>0.216</v>
      </c>
      <c r="M147">
        <v>26.42</v>
      </c>
      <c r="O147" s="20">
        <f t="shared" si="54"/>
        <v>-2.3470839260312824E-2</v>
      </c>
      <c r="P147" s="20">
        <f t="shared" si="55"/>
        <v>-1.3581952117863635E-2</v>
      </c>
      <c r="Q147" s="20">
        <f t="shared" si="56"/>
        <v>-4.2735042735042332E-3</v>
      </c>
      <c r="R147" s="20">
        <f t="shared" si="57"/>
        <v>2.004008016032064E-3</v>
      </c>
      <c r="S147" s="20">
        <f t="shared" si="58"/>
        <v>6.6485753052917276E-2</v>
      </c>
      <c r="T147" s="20">
        <f t="shared" si="59"/>
        <v>2.2310143971865055E-2</v>
      </c>
      <c r="U147" s="20">
        <f t="shared" si="60"/>
        <v>2.2310143971865055E-2</v>
      </c>
      <c r="V147" s="20">
        <f t="shared" si="61"/>
        <v>2.20125786163522E-2</v>
      </c>
      <c r="W147" s="20">
        <f t="shared" si="62"/>
        <v>-2.4933214603739579E-3</v>
      </c>
      <c r="X147" s="20">
        <f t="shared" si="63"/>
        <v>0</v>
      </c>
      <c r="Y147" s="20">
        <f t="shared" si="64"/>
        <v>3.3492822966507206E-2</v>
      </c>
      <c r="Z147" s="20">
        <f t="shared" si="65"/>
        <v>-2.6425066062663923E-3</v>
      </c>
    </row>
    <row r="148" spans="1:26" x14ac:dyDescent="0.3">
      <c r="A148" s="22">
        <v>42943</v>
      </c>
      <c r="B148">
        <v>135.5</v>
      </c>
      <c r="C148">
        <v>87</v>
      </c>
      <c r="D148">
        <v>35.15</v>
      </c>
      <c r="E148">
        <v>250.1</v>
      </c>
      <c r="F148">
        <v>0.68010000000000004</v>
      </c>
      <c r="G148">
        <v>91.5</v>
      </c>
      <c r="H148">
        <v>91.5</v>
      </c>
      <c r="I148">
        <v>9797</v>
      </c>
      <c r="J148">
        <v>568</v>
      </c>
      <c r="K148">
        <v>87.5</v>
      </c>
      <c r="L148">
        <v>0.217</v>
      </c>
      <c r="M148">
        <v>26.3</v>
      </c>
      <c r="O148" s="20">
        <f t="shared" si="54"/>
        <v>-1.3109978150036498E-2</v>
      </c>
      <c r="P148" s="20">
        <f t="shared" si="55"/>
        <v>1.5169194865810936E-2</v>
      </c>
      <c r="Q148" s="20">
        <f t="shared" si="56"/>
        <v>5.7224606580828534E-3</v>
      </c>
      <c r="R148" s="20">
        <f t="shared" si="57"/>
        <v>3.9999999999997725E-4</v>
      </c>
      <c r="S148" s="20">
        <f t="shared" si="58"/>
        <v>-3.8592027141645446E-2</v>
      </c>
      <c r="T148" s="20">
        <f t="shared" si="59"/>
        <v>-1.6340571920017158E-2</v>
      </c>
      <c r="U148" s="20">
        <f t="shared" si="60"/>
        <v>-1.6340571920017158E-2</v>
      </c>
      <c r="V148" s="20">
        <f t="shared" si="61"/>
        <v>4.8205128205128208E-3</v>
      </c>
      <c r="W148" s="20">
        <f t="shared" si="62"/>
        <v>1.4104624174254557E-2</v>
      </c>
      <c r="X148" s="20">
        <f t="shared" si="63"/>
        <v>5.7471264367816091E-3</v>
      </c>
      <c r="Y148" s="20">
        <f t="shared" si="64"/>
        <v>4.6296296296296337E-3</v>
      </c>
      <c r="Z148" s="20">
        <f t="shared" si="65"/>
        <v>-4.5420136260409154E-3</v>
      </c>
    </row>
    <row r="149" spans="1:26" x14ac:dyDescent="0.3">
      <c r="A149" s="22">
        <v>42944</v>
      </c>
      <c r="B149">
        <v>137.83000000000001</v>
      </c>
      <c r="C149">
        <v>85.79</v>
      </c>
      <c r="D149">
        <v>36.1</v>
      </c>
      <c r="E149">
        <v>251.2</v>
      </c>
      <c r="F149">
        <v>0.7026</v>
      </c>
      <c r="G149">
        <v>93.19</v>
      </c>
      <c r="H149">
        <v>93.19</v>
      </c>
      <c r="I149">
        <v>9680</v>
      </c>
      <c r="J149">
        <v>564.4</v>
      </c>
      <c r="K149">
        <v>85.5</v>
      </c>
      <c r="L149">
        <v>0.219</v>
      </c>
      <c r="M149">
        <v>26.15</v>
      </c>
      <c r="O149" s="20">
        <f t="shared" si="54"/>
        <v>1.7195571955719649E-2</v>
      </c>
      <c r="P149" s="20">
        <f t="shared" si="55"/>
        <v>-1.3908045977011422E-2</v>
      </c>
      <c r="Q149" s="20">
        <f t="shared" si="56"/>
        <v>2.7027027027027108E-2</v>
      </c>
      <c r="R149" s="20">
        <f t="shared" si="57"/>
        <v>4.39824070371849E-3</v>
      </c>
      <c r="S149" s="20">
        <f t="shared" si="58"/>
        <v>3.3083370092633381E-2</v>
      </c>
      <c r="T149" s="20">
        <f t="shared" si="59"/>
        <v>1.8469945355191232E-2</v>
      </c>
      <c r="U149" s="20">
        <f t="shared" si="60"/>
        <v>1.8469945355191232E-2</v>
      </c>
      <c r="V149" s="20">
        <f t="shared" si="61"/>
        <v>-1.1942431356537716E-2</v>
      </c>
      <c r="W149" s="20">
        <f t="shared" si="62"/>
        <v>-6.3380281690141246E-3</v>
      </c>
      <c r="X149" s="20">
        <f t="shared" si="63"/>
        <v>-2.2857142857142857E-2</v>
      </c>
      <c r="Y149" s="20">
        <f t="shared" si="64"/>
        <v>9.2165898617511607E-3</v>
      </c>
      <c r="Z149" s="20">
        <f t="shared" si="65"/>
        <v>-5.70342205323202E-3</v>
      </c>
    </row>
    <row r="150" spans="1:26" x14ac:dyDescent="0.3">
      <c r="A150" s="22">
        <v>42947</v>
      </c>
      <c r="B150">
        <v>136.80000000000001</v>
      </c>
      <c r="C150">
        <v>83.25</v>
      </c>
      <c r="D150">
        <v>35.450000000000003</v>
      </c>
      <c r="E150">
        <v>256.89999999999998</v>
      </c>
      <c r="F150">
        <v>0.68400000000000005</v>
      </c>
      <c r="G150">
        <v>91.95</v>
      </c>
      <c r="H150">
        <v>91.95</v>
      </c>
      <c r="I150">
        <v>9525</v>
      </c>
      <c r="J150">
        <v>567.9</v>
      </c>
      <c r="K150">
        <v>85.5</v>
      </c>
      <c r="L150">
        <v>0.21099999999999999</v>
      </c>
      <c r="M150">
        <v>26.62</v>
      </c>
      <c r="O150" s="20">
        <f t="shared" si="54"/>
        <v>-7.4729739534208882E-3</v>
      </c>
      <c r="P150" s="20">
        <f t="shared" si="55"/>
        <v>-2.9607180324047161E-2</v>
      </c>
      <c r="Q150" s="20">
        <f t="shared" si="56"/>
        <v>-1.8005540166204946E-2</v>
      </c>
      <c r="R150" s="20">
        <f t="shared" si="57"/>
        <v>2.2691082802547727E-2</v>
      </c>
      <c r="S150" s="20">
        <f t="shared" si="58"/>
        <v>-2.6473099914602831E-2</v>
      </c>
      <c r="T150" s="20">
        <f t="shared" si="59"/>
        <v>-1.330614872840428E-2</v>
      </c>
      <c r="U150" s="20">
        <f t="shared" si="60"/>
        <v>-1.330614872840428E-2</v>
      </c>
      <c r="V150" s="20">
        <f t="shared" si="61"/>
        <v>-1.6012396694214875E-2</v>
      </c>
      <c r="W150" s="20">
        <f t="shared" si="62"/>
        <v>6.2012756909992917E-3</v>
      </c>
      <c r="X150" s="20">
        <f t="shared" si="63"/>
        <v>0</v>
      </c>
      <c r="Y150" s="20">
        <f t="shared" si="64"/>
        <v>-3.6529680365296836E-2</v>
      </c>
      <c r="Z150" s="20">
        <f t="shared" si="65"/>
        <v>1.7973231357552674E-2</v>
      </c>
    </row>
    <row r="151" spans="1:26" x14ac:dyDescent="0.3">
      <c r="A151" s="22">
        <v>42948</v>
      </c>
      <c r="B151">
        <v>136.19999999999999</v>
      </c>
      <c r="C151">
        <v>94</v>
      </c>
      <c r="D151">
        <v>36.15</v>
      </c>
      <c r="E151">
        <v>272</v>
      </c>
      <c r="F151">
        <v>0.76890000000000003</v>
      </c>
      <c r="G151">
        <v>91.95</v>
      </c>
      <c r="H151">
        <v>91.95</v>
      </c>
      <c r="I151">
        <v>9372</v>
      </c>
      <c r="J151">
        <v>565.1</v>
      </c>
      <c r="K151">
        <v>86</v>
      </c>
      <c r="L151">
        <v>0.215</v>
      </c>
      <c r="M151">
        <v>27.57</v>
      </c>
      <c r="O151" s="20">
        <f t="shared" si="54"/>
        <v>-4.3859649122808672E-3</v>
      </c>
      <c r="P151" s="20">
        <f t="shared" si="55"/>
        <v>0.12912912912912913</v>
      </c>
      <c r="Q151" s="20">
        <f t="shared" si="56"/>
        <v>1.9746121297602136E-2</v>
      </c>
      <c r="R151" s="20">
        <f t="shared" si="57"/>
        <v>5.877773452705342E-2</v>
      </c>
      <c r="S151" s="20">
        <f t="shared" si="58"/>
        <v>0.12412280701754382</v>
      </c>
      <c r="T151" s="20">
        <f t="shared" si="59"/>
        <v>0</v>
      </c>
      <c r="U151" s="20">
        <f t="shared" si="60"/>
        <v>0</v>
      </c>
      <c r="V151" s="20">
        <f t="shared" si="61"/>
        <v>-1.6062992125984252E-2</v>
      </c>
      <c r="W151" s="20">
        <f t="shared" si="62"/>
        <v>-4.9304455009684008E-3</v>
      </c>
      <c r="X151" s="20">
        <f t="shared" si="63"/>
        <v>5.8479532163742687E-3</v>
      </c>
      <c r="Y151" s="20">
        <f t="shared" si="64"/>
        <v>1.8957345971564E-2</v>
      </c>
      <c r="Z151" s="20">
        <f t="shared" si="65"/>
        <v>3.5687453042824918E-2</v>
      </c>
    </row>
    <row r="152" spans="1:26" x14ac:dyDescent="0.3">
      <c r="A152" s="22">
        <v>42949</v>
      </c>
      <c r="B152">
        <v>135.55000000000001</v>
      </c>
      <c r="C152">
        <v>101.95</v>
      </c>
      <c r="D152">
        <v>36</v>
      </c>
      <c r="E152">
        <v>279</v>
      </c>
      <c r="F152">
        <v>0.79200000000000004</v>
      </c>
      <c r="G152">
        <v>85.8</v>
      </c>
      <c r="H152">
        <v>85.8</v>
      </c>
      <c r="I152">
        <v>9470</v>
      </c>
      <c r="J152">
        <v>569.4</v>
      </c>
      <c r="K152">
        <v>85.5</v>
      </c>
      <c r="L152">
        <v>0.215</v>
      </c>
      <c r="M152">
        <v>27.56</v>
      </c>
      <c r="O152" s="20">
        <f t="shared" si="54"/>
        <v>-4.772393538913196E-3</v>
      </c>
      <c r="P152" s="20">
        <f t="shared" si="55"/>
        <v>8.4574468085106408E-2</v>
      </c>
      <c r="Q152" s="20">
        <f t="shared" si="56"/>
        <v>-4.1493775933609568E-3</v>
      </c>
      <c r="R152" s="20">
        <f t="shared" si="57"/>
        <v>2.5735294117647058E-2</v>
      </c>
      <c r="S152" s="20">
        <f t="shared" si="58"/>
        <v>3.0042918454935633E-2</v>
      </c>
      <c r="T152" s="20">
        <f t="shared" si="59"/>
        <v>-6.6884176182708047E-2</v>
      </c>
      <c r="U152" s="20">
        <f t="shared" si="60"/>
        <v>-6.6884176182708047E-2</v>
      </c>
      <c r="V152" s="20">
        <f t="shared" si="61"/>
        <v>1.0456679470763978E-2</v>
      </c>
      <c r="W152" s="20">
        <f t="shared" si="62"/>
        <v>7.6092726950981321E-3</v>
      </c>
      <c r="X152" s="20">
        <f t="shared" si="63"/>
        <v>-5.8139534883720929E-3</v>
      </c>
      <c r="Y152" s="20">
        <f t="shared" si="64"/>
        <v>0</v>
      </c>
      <c r="Z152" s="20">
        <f t="shared" si="65"/>
        <v>-3.6271309394274803E-4</v>
      </c>
    </row>
    <row r="153" spans="1:26" x14ac:dyDescent="0.3">
      <c r="A153" s="22">
        <v>42950</v>
      </c>
      <c r="B153">
        <v>138.54</v>
      </c>
      <c r="C153">
        <v>103.8</v>
      </c>
      <c r="D153">
        <v>37.4</v>
      </c>
      <c r="E153">
        <v>281.7</v>
      </c>
      <c r="F153">
        <v>0.82620000000000005</v>
      </c>
      <c r="G153">
        <v>85.98</v>
      </c>
      <c r="H153">
        <v>85.98</v>
      </c>
      <c r="I153">
        <v>9428</v>
      </c>
      <c r="J153">
        <v>565.79999999999995</v>
      </c>
      <c r="K153">
        <v>86</v>
      </c>
      <c r="L153">
        <v>0.21199999999999999</v>
      </c>
      <c r="M153">
        <v>27.62</v>
      </c>
      <c r="O153" s="20">
        <f t="shared" si="54"/>
        <v>2.2058281077093178E-2</v>
      </c>
      <c r="P153" s="20">
        <f t="shared" si="55"/>
        <v>1.8146150073565417E-2</v>
      </c>
      <c r="Q153" s="20">
        <f t="shared" si="56"/>
        <v>3.8888888888888848E-2</v>
      </c>
      <c r="R153" s="20">
        <f t="shared" si="57"/>
        <v>9.6774193548386685E-3</v>
      </c>
      <c r="S153" s="20">
        <f t="shared" si="58"/>
        <v>4.3181818181818189E-2</v>
      </c>
      <c r="T153" s="20">
        <f t="shared" si="59"/>
        <v>2.0979020979021773E-3</v>
      </c>
      <c r="U153" s="20">
        <f t="shared" si="60"/>
        <v>2.0979020979021773E-3</v>
      </c>
      <c r="V153" s="20">
        <f t="shared" si="61"/>
        <v>-4.4350580781414998E-3</v>
      </c>
      <c r="W153" s="20">
        <f t="shared" si="62"/>
        <v>-6.3224446786091021E-3</v>
      </c>
      <c r="X153" s="20">
        <f t="shared" si="63"/>
        <v>5.8479532163742687E-3</v>
      </c>
      <c r="Y153" s="20">
        <f t="shared" si="64"/>
        <v>-1.3953488372093035E-2</v>
      </c>
      <c r="Z153" s="20">
        <f t="shared" si="65"/>
        <v>2.1770682148041466E-3</v>
      </c>
    </row>
    <row r="154" spans="1:26" x14ac:dyDescent="0.3">
      <c r="A154" s="22">
        <v>42951</v>
      </c>
      <c r="B154">
        <v>136.47</v>
      </c>
      <c r="C154">
        <v>104.2</v>
      </c>
      <c r="D154">
        <v>36.75</v>
      </c>
      <c r="E154">
        <v>281.2</v>
      </c>
      <c r="F154">
        <v>0.75529999999999997</v>
      </c>
      <c r="G154">
        <v>89.31</v>
      </c>
      <c r="H154">
        <v>89.31</v>
      </c>
      <c r="I154">
        <v>9321</v>
      </c>
      <c r="J154">
        <v>572.70000000000005</v>
      </c>
      <c r="K154">
        <v>89.5</v>
      </c>
      <c r="L154">
        <v>0.22</v>
      </c>
      <c r="M154">
        <v>27.07</v>
      </c>
      <c r="O154" s="20">
        <f t="shared" si="54"/>
        <v>-1.4941533131225591E-2</v>
      </c>
      <c r="P154" s="20">
        <f t="shared" si="55"/>
        <v>3.8535645472062207E-3</v>
      </c>
      <c r="Q154" s="20">
        <f t="shared" si="56"/>
        <v>-1.7379679144384989E-2</v>
      </c>
      <c r="R154" s="20">
        <f t="shared" si="57"/>
        <v>-1.774937877174299E-3</v>
      </c>
      <c r="S154" s="20">
        <f t="shared" si="58"/>
        <v>-8.5814572742677397E-2</v>
      </c>
      <c r="T154" s="20">
        <f t="shared" si="59"/>
        <v>3.8729937194696418E-2</v>
      </c>
      <c r="U154" s="20">
        <f t="shared" si="60"/>
        <v>3.8729937194696418E-2</v>
      </c>
      <c r="V154" s="20">
        <f t="shared" si="61"/>
        <v>-1.1349172677131947E-2</v>
      </c>
      <c r="W154" s="20">
        <f t="shared" si="62"/>
        <v>1.2195121951219674E-2</v>
      </c>
      <c r="X154" s="20">
        <f t="shared" si="63"/>
        <v>4.0697674418604654E-2</v>
      </c>
      <c r="Y154" s="20">
        <f t="shared" si="64"/>
        <v>3.7735849056603807E-2</v>
      </c>
      <c r="Z154" s="20">
        <f t="shared" si="65"/>
        <v>-1.9913106444605384E-2</v>
      </c>
    </row>
    <row r="155" spans="1:26" x14ac:dyDescent="0.3">
      <c r="A155" s="22">
        <v>42954</v>
      </c>
      <c r="B155">
        <v>136.69999999999999</v>
      </c>
      <c r="C155">
        <v>114.25</v>
      </c>
      <c r="D155">
        <v>43.25</v>
      </c>
      <c r="E155">
        <v>286.10000000000002</v>
      </c>
      <c r="F155">
        <v>0.8095</v>
      </c>
      <c r="G155">
        <v>91.41</v>
      </c>
      <c r="H155">
        <v>91.41</v>
      </c>
      <c r="I155">
        <v>9401</v>
      </c>
      <c r="J155">
        <v>577.79999999999995</v>
      </c>
      <c r="K155">
        <v>86.5</v>
      </c>
      <c r="L155">
        <v>0.21199999999999999</v>
      </c>
      <c r="M155">
        <v>27.2</v>
      </c>
      <c r="O155" s="20">
        <f t="shared" si="54"/>
        <v>1.6853520920348045E-3</v>
      </c>
      <c r="P155" s="20">
        <f t="shared" si="55"/>
        <v>9.6449136276391526E-2</v>
      </c>
      <c r="Q155" s="20">
        <f t="shared" si="56"/>
        <v>0.17687074829931973</v>
      </c>
      <c r="R155" s="20">
        <f t="shared" si="57"/>
        <v>1.7425320056899125E-2</v>
      </c>
      <c r="S155" s="20">
        <f t="shared" si="58"/>
        <v>7.1759565735469391E-2</v>
      </c>
      <c r="T155" s="20">
        <f t="shared" si="59"/>
        <v>2.3513604299630435E-2</v>
      </c>
      <c r="U155" s="20">
        <f t="shared" si="60"/>
        <v>2.3513604299630435E-2</v>
      </c>
      <c r="V155" s="20">
        <f t="shared" si="61"/>
        <v>8.5827700890462391E-3</v>
      </c>
      <c r="W155" s="20">
        <f t="shared" si="62"/>
        <v>8.9051859612360902E-3</v>
      </c>
      <c r="X155" s="20">
        <f t="shared" si="63"/>
        <v>-3.3519553072625698E-2</v>
      </c>
      <c r="Y155" s="20">
        <f t="shared" si="64"/>
        <v>-3.6363636363636397E-2</v>
      </c>
      <c r="Z155" s="20">
        <f t="shared" si="65"/>
        <v>4.8023642408570001E-3</v>
      </c>
    </row>
    <row r="156" spans="1:26" x14ac:dyDescent="0.3">
      <c r="A156" s="22">
        <v>42955</v>
      </c>
      <c r="B156">
        <v>134.9</v>
      </c>
      <c r="C156">
        <v>116.93</v>
      </c>
      <c r="D156">
        <v>43.7</v>
      </c>
      <c r="E156">
        <v>292</v>
      </c>
      <c r="F156">
        <v>0.77500000000000002</v>
      </c>
      <c r="G156">
        <v>93.2</v>
      </c>
      <c r="H156">
        <v>93.2</v>
      </c>
      <c r="I156">
        <v>9497</v>
      </c>
      <c r="J156">
        <v>584</v>
      </c>
      <c r="K156">
        <v>88</v>
      </c>
      <c r="L156">
        <v>0.217</v>
      </c>
      <c r="M156">
        <v>27.5</v>
      </c>
      <c r="O156" s="20">
        <f t="shared" si="54"/>
        <v>-1.3167520117044499E-2</v>
      </c>
      <c r="P156" s="20">
        <f t="shared" si="55"/>
        <v>2.3457330415754984E-2</v>
      </c>
      <c r="Q156" s="20">
        <f t="shared" si="56"/>
        <v>1.0404624277456713E-2</v>
      </c>
      <c r="R156" s="20">
        <f t="shared" si="57"/>
        <v>2.0622160083886672E-2</v>
      </c>
      <c r="S156" s="20">
        <f t="shared" si="58"/>
        <v>-4.2618900555898676E-2</v>
      </c>
      <c r="T156" s="20">
        <f t="shared" si="59"/>
        <v>1.9582102614593658E-2</v>
      </c>
      <c r="U156" s="20">
        <f t="shared" si="60"/>
        <v>1.9582102614593658E-2</v>
      </c>
      <c r="V156" s="20">
        <f t="shared" si="61"/>
        <v>1.0211679608552281E-2</v>
      </c>
      <c r="W156" s="20">
        <f t="shared" si="62"/>
        <v>1.0730356524749128E-2</v>
      </c>
      <c r="X156" s="20">
        <f t="shared" si="63"/>
        <v>1.7341040462427744E-2</v>
      </c>
      <c r="Y156" s="20">
        <f t="shared" si="64"/>
        <v>2.3584905660377381E-2</v>
      </c>
      <c r="Z156" s="20">
        <f t="shared" si="65"/>
        <v>1.1029411764705909E-2</v>
      </c>
    </row>
    <row r="157" spans="1:26" x14ac:dyDescent="0.3">
      <c r="A157" s="22">
        <v>42956</v>
      </c>
      <c r="B157">
        <v>136.1</v>
      </c>
      <c r="C157">
        <v>118.77</v>
      </c>
      <c r="D157">
        <v>44.1</v>
      </c>
      <c r="E157">
        <v>291</v>
      </c>
      <c r="F157">
        <v>0.74639999999999995</v>
      </c>
      <c r="G157">
        <v>93.42</v>
      </c>
      <c r="H157">
        <v>93.42</v>
      </c>
      <c r="I157">
        <v>9407</v>
      </c>
      <c r="J157">
        <v>582.9</v>
      </c>
      <c r="K157">
        <v>90</v>
      </c>
      <c r="L157">
        <v>0.22</v>
      </c>
      <c r="M157">
        <v>27.16</v>
      </c>
      <c r="O157" s="20">
        <f t="shared" si="54"/>
        <v>8.8954781319495069E-3</v>
      </c>
      <c r="P157" s="20">
        <f t="shared" si="55"/>
        <v>1.5735910373727777E-2</v>
      </c>
      <c r="Q157" s="20">
        <f t="shared" si="56"/>
        <v>9.1533180778031707E-3</v>
      </c>
      <c r="R157" s="20">
        <f t="shared" si="57"/>
        <v>-3.4246575342465752E-3</v>
      </c>
      <c r="S157" s="20">
        <f t="shared" si="58"/>
        <v>-3.6903225806451702E-2</v>
      </c>
      <c r="T157" s="20">
        <f t="shared" si="59"/>
        <v>2.3605150214592151E-3</v>
      </c>
      <c r="U157" s="20">
        <f t="shared" si="60"/>
        <v>2.3605150214592151E-3</v>
      </c>
      <c r="V157" s="20">
        <f t="shared" si="61"/>
        <v>-9.4766768453195746E-3</v>
      </c>
      <c r="W157" s="20">
        <f t="shared" si="62"/>
        <v>-1.8835616438356553E-3</v>
      </c>
      <c r="X157" s="20">
        <f t="shared" si="63"/>
        <v>2.2727272727272728E-2</v>
      </c>
      <c r="Y157" s="20">
        <f t="shared" si="64"/>
        <v>1.3824884792626741E-2</v>
      </c>
      <c r="Z157" s="20">
        <f t="shared" si="65"/>
        <v>-1.2363636363636358E-2</v>
      </c>
    </row>
    <row r="158" spans="1:26" x14ac:dyDescent="0.3">
      <c r="A158" s="22">
        <v>42957</v>
      </c>
      <c r="B158">
        <v>136.19999999999999</v>
      </c>
      <c r="C158">
        <v>116</v>
      </c>
      <c r="D158">
        <v>44</v>
      </c>
      <c r="E158">
        <v>290.10000000000002</v>
      </c>
      <c r="F158">
        <v>0.75549999999999995</v>
      </c>
      <c r="G158">
        <v>93.5</v>
      </c>
      <c r="H158">
        <v>93.5</v>
      </c>
      <c r="I158">
        <v>9333</v>
      </c>
      <c r="J158">
        <v>583</v>
      </c>
      <c r="K158">
        <v>87</v>
      </c>
      <c r="L158">
        <v>0.23100000000000001</v>
      </c>
      <c r="M158">
        <v>27.05</v>
      </c>
      <c r="O158" s="20">
        <f t="shared" si="54"/>
        <v>7.3475385745770997E-4</v>
      </c>
      <c r="P158" s="20">
        <f t="shared" si="55"/>
        <v>-2.3322387808369083E-2</v>
      </c>
      <c r="Q158" s="20">
        <f t="shared" si="56"/>
        <v>-2.2675736961451569E-3</v>
      </c>
      <c r="R158" s="20">
        <f t="shared" si="57"/>
        <v>-3.092783505154561E-3</v>
      </c>
      <c r="S158" s="20">
        <f t="shared" si="58"/>
        <v>1.2191854233654873E-2</v>
      </c>
      <c r="T158" s="20">
        <f t="shared" si="59"/>
        <v>8.563476771569074E-4</v>
      </c>
      <c r="U158" s="20">
        <f t="shared" si="60"/>
        <v>8.563476771569074E-4</v>
      </c>
      <c r="V158" s="20">
        <f t="shared" si="61"/>
        <v>-7.8664824067184013E-3</v>
      </c>
      <c r="W158" s="20">
        <f t="shared" si="62"/>
        <v>1.7155601303829601E-4</v>
      </c>
      <c r="X158" s="20">
        <f t="shared" si="63"/>
        <v>-3.3333333333333333E-2</v>
      </c>
      <c r="Y158" s="20">
        <f t="shared" si="64"/>
        <v>5.0000000000000044E-2</v>
      </c>
      <c r="Z158" s="20">
        <f t="shared" si="65"/>
        <v>-4.0500736377024824E-3</v>
      </c>
    </row>
    <row r="159" spans="1:26" x14ac:dyDescent="0.3">
      <c r="A159" s="22">
        <v>42958</v>
      </c>
      <c r="B159">
        <v>134.96</v>
      </c>
      <c r="C159">
        <v>126.69</v>
      </c>
      <c r="D159">
        <v>44</v>
      </c>
      <c r="E159">
        <v>288.3</v>
      </c>
      <c r="F159">
        <v>0.79</v>
      </c>
      <c r="G159">
        <v>92.94</v>
      </c>
      <c r="H159">
        <v>92.94</v>
      </c>
      <c r="I159">
        <v>9358</v>
      </c>
      <c r="J159">
        <v>578.20000000000005</v>
      </c>
      <c r="K159">
        <v>86.5</v>
      </c>
      <c r="L159">
        <v>0.26400000000000001</v>
      </c>
      <c r="M159">
        <v>26.324999999999999</v>
      </c>
      <c r="O159" s="20">
        <f t="shared" si="54"/>
        <v>-9.10425844346535E-3</v>
      </c>
      <c r="P159" s="20">
        <f t="shared" si="55"/>
        <v>9.2155172413793091E-2</v>
      </c>
      <c r="Q159" s="20">
        <f t="shared" si="56"/>
        <v>0</v>
      </c>
      <c r="R159" s="20">
        <f t="shared" si="57"/>
        <v>-6.2047569803516415E-3</v>
      </c>
      <c r="S159" s="20">
        <f t="shared" si="58"/>
        <v>4.5665122435473313E-2</v>
      </c>
      <c r="T159" s="20">
        <f t="shared" si="59"/>
        <v>-5.9893048128342487E-3</v>
      </c>
      <c r="U159" s="20">
        <f t="shared" si="60"/>
        <v>-5.9893048128342487E-3</v>
      </c>
      <c r="V159" s="20">
        <f t="shared" si="61"/>
        <v>2.678667095253402E-3</v>
      </c>
      <c r="W159" s="20">
        <f t="shared" si="62"/>
        <v>-8.2332761578043819E-3</v>
      </c>
      <c r="X159" s="20">
        <f t="shared" si="63"/>
        <v>-5.7471264367816091E-3</v>
      </c>
      <c r="Y159" s="20">
        <f t="shared" si="64"/>
        <v>0.14285714285714285</v>
      </c>
      <c r="Z159" s="20">
        <f t="shared" si="65"/>
        <v>-2.6802218114602639E-2</v>
      </c>
    </row>
    <row r="160" spans="1:26" x14ac:dyDescent="0.3">
      <c r="A160" s="22">
        <v>42961</v>
      </c>
      <c r="B160">
        <v>135</v>
      </c>
      <c r="C160">
        <v>129.19</v>
      </c>
      <c r="D160">
        <v>44.2</v>
      </c>
      <c r="E160">
        <v>281.89999999999998</v>
      </c>
      <c r="F160">
        <v>0.80300000000000005</v>
      </c>
      <c r="G160">
        <v>99.56</v>
      </c>
      <c r="H160">
        <v>99.56</v>
      </c>
      <c r="I160">
        <v>9370</v>
      </c>
      <c r="J160">
        <v>576.4</v>
      </c>
      <c r="K160">
        <v>87</v>
      </c>
      <c r="L160">
        <v>0.29899999999999999</v>
      </c>
      <c r="M160">
        <v>26.215</v>
      </c>
      <c r="O160" s="20">
        <f t="shared" si="54"/>
        <v>2.963841138114407E-4</v>
      </c>
      <c r="P160" s="20">
        <f t="shared" si="55"/>
        <v>1.9733207040808273E-2</v>
      </c>
      <c r="Q160" s="20">
        <f t="shared" si="56"/>
        <v>4.5454545454546103E-3</v>
      </c>
      <c r="R160" s="20">
        <f t="shared" si="57"/>
        <v>-2.2199098161637301E-2</v>
      </c>
      <c r="S160" s="20">
        <f t="shared" si="58"/>
        <v>1.645569620253166E-2</v>
      </c>
      <c r="T160" s="20">
        <f t="shared" si="59"/>
        <v>7.1228749731009303E-2</v>
      </c>
      <c r="U160" s="20">
        <f t="shared" si="60"/>
        <v>7.1228749731009303E-2</v>
      </c>
      <c r="V160" s="20">
        <f t="shared" si="61"/>
        <v>1.2823252831801668E-3</v>
      </c>
      <c r="W160" s="20">
        <f t="shared" si="62"/>
        <v>-3.1131096506400347E-3</v>
      </c>
      <c r="X160" s="20">
        <f t="shared" si="63"/>
        <v>5.7803468208092483E-3</v>
      </c>
      <c r="Y160" s="20">
        <f t="shared" si="64"/>
        <v>0.13257575757575749</v>
      </c>
      <c r="Z160" s="20">
        <f t="shared" si="65"/>
        <v>-4.1785375118708239E-3</v>
      </c>
    </row>
    <row r="161" spans="1:26" x14ac:dyDescent="0.3">
      <c r="A161" s="22">
        <v>42962</v>
      </c>
      <c r="B161">
        <v>139.9</v>
      </c>
      <c r="C161">
        <v>130.85</v>
      </c>
      <c r="D161">
        <v>43.95</v>
      </c>
      <c r="E161">
        <v>280</v>
      </c>
      <c r="F161">
        <v>0.77170000000000005</v>
      </c>
      <c r="G161">
        <v>103.48</v>
      </c>
      <c r="H161">
        <v>103.48</v>
      </c>
      <c r="I161">
        <v>9360</v>
      </c>
      <c r="J161">
        <v>578.20000000000005</v>
      </c>
      <c r="K161">
        <v>86</v>
      </c>
      <c r="L161">
        <v>0.28499999999999998</v>
      </c>
      <c r="M161">
        <v>26.535</v>
      </c>
      <c r="O161" s="20">
        <f t="shared" si="54"/>
        <v>3.629629629629634E-2</v>
      </c>
      <c r="P161" s="20">
        <f t="shared" si="55"/>
        <v>1.2849291740846789E-2</v>
      </c>
      <c r="Q161" s="20">
        <f t="shared" si="56"/>
        <v>-5.6561085972850677E-3</v>
      </c>
      <c r="R161" s="20">
        <f t="shared" si="57"/>
        <v>-6.7399787158566064E-3</v>
      </c>
      <c r="S161" s="20">
        <f t="shared" si="58"/>
        <v>-3.8978829389788285E-2</v>
      </c>
      <c r="T161" s="20">
        <f t="shared" si="59"/>
        <v>3.9373242265970283E-2</v>
      </c>
      <c r="U161" s="20">
        <f t="shared" si="60"/>
        <v>3.9373242265970283E-2</v>
      </c>
      <c r="V161" s="20">
        <f t="shared" si="61"/>
        <v>-1.0672358591248667E-3</v>
      </c>
      <c r="W161" s="20">
        <f t="shared" si="62"/>
        <v>3.1228313671062945E-3</v>
      </c>
      <c r="X161" s="20">
        <f t="shared" si="63"/>
        <v>-1.1494252873563218E-2</v>
      </c>
      <c r="Y161" s="20">
        <f t="shared" si="64"/>
        <v>-4.6822742474916433E-2</v>
      </c>
      <c r="Z161" s="20">
        <f t="shared" si="65"/>
        <v>1.2206751859622365E-2</v>
      </c>
    </row>
    <row r="162" spans="1:26" x14ac:dyDescent="0.3">
      <c r="A162" s="22">
        <v>42963</v>
      </c>
      <c r="B162">
        <v>147.88</v>
      </c>
      <c r="C162">
        <v>129.6</v>
      </c>
      <c r="D162">
        <v>44.45</v>
      </c>
      <c r="E162">
        <v>279.8</v>
      </c>
      <c r="F162">
        <v>0.76200000000000001</v>
      </c>
      <c r="G162">
        <v>103.67</v>
      </c>
      <c r="H162">
        <v>103.67</v>
      </c>
      <c r="I162">
        <v>9470</v>
      </c>
      <c r="J162">
        <v>570.5</v>
      </c>
      <c r="K162">
        <v>86</v>
      </c>
      <c r="L162">
        <v>0.28000000000000003</v>
      </c>
      <c r="M162">
        <v>26.315000000000001</v>
      </c>
      <c r="O162" s="20">
        <f t="shared" si="54"/>
        <v>5.7040743388134307E-2</v>
      </c>
      <c r="P162" s="20">
        <f t="shared" si="55"/>
        <v>-9.5529231944975167E-3</v>
      </c>
      <c r="Q162" s="20">
        <f t="shared" si="56"/>
        <v>1.1376564277588168E-2</v>
      </c>
      <c r="R162" s="20">
        <f t="shared" si="57"/>
        <v>-7.1428571428567374E-4</v>
      </c>
      <c r="S162" s="20">
        <f t="shared" si="58"/>
        <v>-1.2569651418945239E-2</v>
      </c>
      <c r="T162" s="20">
        <f t="shared" si="59"/>
        <v>1.8361035948975426E-3</v>
      </c>
      <c r="U162" s="20">
        <f t="shared" si="60"/>
        <v>1.8361035948975426E-3</v>
      </c>
      <c r="V162" s="20">
        <f t="shared" si="61"/>
        <v>1.1752136752136752E-2</v>
      </c>
      <c r="W162" s="20">
        <f t="shared" si="62"/>
        <v>-1.3317191283293056E-2</v>
      </c>
      <c r="X162" s="20">
        <f t="shared" si="63"/>
        <v>0</v>
      </c>
      <c r="Y162" s="20">
        <f t="shared" si="64"/>
        <v>-1.7543859649122629E-2</v>
      </c>
      <c r="Z162" s="20">
        <f t="shared" si="65"/>
        <v>-8.2909364989635897E-3</v>
      </c>
    </row>
    <row r="163" spans="1:26" x14ac:dyDescent="0.3">
      <c r="A163" s="22">
        <v>42964</v>
      </c>
      <c r="B163">
        <v>146.96</v>
      </c>
      <c r="C163">
        <v>129.91</v>
      </c>
      <c r="D163">
        <v>46.5</v>
      </c>
      <c r="E163">
        <v>278.5</v>
      </c>
      <c r="F163">
        <v>0.80720000000000003</v>
      </c>
      <c r="G163">
        <v>108.36</v>
      </c>
      <c r="H163">
        <v>108.36</v>
      </c>
      <c r="I163">
        <v>9447</v>
      </c>
      <c r="J163">
        <v>561.1</v>
      </c>
      <c r="K163">
        <v>86</v>
      </c>
      <c r="L163">
        <v>0.28000000000000003</v>
      </c>
      <c r="M163">
        <v>26.59</v>
      </c>
      <c r="O163" s="20">
        <f t="shared" si="54"/>
        <v>-6.2212604814713785E-3</v>
      </c>
      <c r="P163" s="20">
        <f t="shared" si="55"/>
        <v>2.3919753086419928E-3</v>
      </c>
      <c r="Q163" s="20">
        <f t="shared" si="56"/>
        <v>4.6119235095612984E-2</v>
      </c>
      <c r="R163" s="20">
        <f t="shared" si="57"/>
        <v>-4.6461758398856729E-3</v>
      </c>
      <c r="S163" s="20">
        <f t="shared" si="58"/>
        <v>5.931758530183729E-2</v>
      </c>
      <c r="T163" s="20">
        <f t="shared" si="59"/>
        <v>4.5239702903443597E-2</v>
      </c>
      <c r="U163" s="20">
        <f t="shared" si="60"/>
        <v>4.5239702903443597E-2</v>
      </c>
      <c r="V163" s="20">
        <f t="shared" si="61"/>
        <v>-2.4287222808870115E-3</v>
      </c>
      <c r="W163" s="20">
        <f t="shared" si="62"/>
        <v>-1.647677475898331E-2</v>
      </c>
      <c r="X163" s="20">
        <f t="shared" si="63"/>
        <v>0</v>
      </c>
      <c r="Y163" s="20">
        <f t="shared" si="64"/>
        <v>0</v>
      </c>
      <c r="Z163" s="20">
        <f t="shared" si="65"/>
        <v>1.0450313509405227E-2</v>
      </c>
    </row>
    <row r="164" spans="1:26" x14ac:dyDescent="0.3">
      <c r="A164" s="22">
        <v>42965</v>
      </c>
      <c r="B164">
        <v>151.31</v>
      </c>
      <c r="C164">
        <v>130</v>
      </c>
      <c r="D164">
        <v>46.3</v>
      </c>
      <c r="E164">
        <v>278.60000000000002</v>
      </c>
      <c r="F164">
        <v>0.89</v>
      </c>
      <c r="G164">
        <v>107.08</v>
      </c>
      <c r="H164">
        <v>107.08</v>
      </c>
      <c r="I164">
        <v>9335</v>
      </c>
      <c r="J164">
        <v>556.5</v>
      </c>
      <c r="K164">
        <v>85</v>
      </c>
      <c r="L164">
        <v>0.28399999999999997</v>
      </c>
      <c r="M164">
        <v>26.39</v>
      </c>
      <c r="O164" s="20">
        <f t="shared" si="54"/>
        <v>2.9599891126837193E-2</v>
      </c>
      <c r="P164" s="20">
        <f t="shared" si="55"/>
        <v>6.9278731429453782E-4</v>
      </c>
      <c r="Q164" s="20">
        <f t="shared" si="56"/>
        <v>-4.301075268817265E-3</v>
      </c>
      <c r="R164" s="20">
        <f t="shared" si="57"/>
        <v>3.5906642728913014E-4</v>
      </c>
      <c r="S164" s="20">
        <f t="shared" si="58"/>
        <v>0.10257680872150642</v>
      </c>
      <c r="T164" s="20">
        <f t="shared" si="59"/>
        <v>-1.1812476928756008E-2</v>
      </c>
      <c r="U164" s="20">
        <f t="shared" si="60"/>
        <v>-1.1812476928756008E-2</v>
      </c>
      <c r="V164" s="20">
        <f t="shared" si="61"/>
        <v>-1.1855615539324653E-2</v>
      </c>
      <c r="W164" s="20">
        <f t="shared" si="62"/>
        <v>-8.198182142220678E-3</v>
      </c>
      <c r="X164" s="20">
        <f t="shared" si="63"/>
        <v>-1.1627906976744186E-2</v>
      </c>
      <c r="Y164" s="20">
        <f t="shared" si="64"/>
        <v>1.42857142857141E-2</v>
      </c>
      <c r="Z164" s="20">
        <f t="shared" si="65"/>
        <v>-7.5216246709288942E-3</v>
      </c>
    </row>
    <row r="165" spans="1:26" x14ac:dyDescent="0.3">
      <c r="A165" s="22">
        <v>42968</v>
      </c>
      <c r="B165">
        <v>152.35</v>
      </c>
      <c r="C165">
        <v>135.9</v>
      </c>
      <c r="D165">
        <v>46.75</v>
      </c>
      <c r="E165">
        <v>280.89999999999998</v>
      </c>
      <c r="F165">
        <v>0.93</v>
      </c>
      <c r="G165">
        <v>105.08</v>
      </c>
      <c r="H165">
        <v>105.08</v>
      </c>
      <c r="I165">
        <v>9492</v>
      </c>
      <c r="J165">
        <v>562.4</v>
      </c>
      <c r="K165">
        <v>84</v>
      </c>
      <c r="L165">
        <v>0.28000000000000003</v>
      </c>
      <c r="M165">
        <v>26.34</v>
      </c>
      <c r="O165" s="20">
        <f t="shared" si="54"/>
        <v>6.8733064569426478E-3</v>
      </c>
      <c r="P165" s="20">
        <f t="shared" si="55"/>
        <v>4.5384615384615426E-2</v>
      </c>
      <c r="Q165" s="20">
        <f t="shared" si="56"/>
        <v>9.7192224622030862E-3</v>
      </c>
      <c r="R165" s="20">
        <f t="shared" si="57"/>
        <v>8.2555635319452782E-3</v>
      </c>
      <c r="S165" s="20">
        <f t="shared" si="58"/>
        <v>4.4943820224719142E-2</v>
      </c>
      <c r="T165" s="20">
        <f t="shared" si="59"/>
        <v>-1.867762420620097E-2</v>
      </c>
      <c r="U165" s="20">
        <f t="shared" si="60"/>
        <v>-1.867762420620097E-2</v>
      </c>
      <c r="V165" s="20">
        <f t="shared" si="61"/>
        <v>1.6818425281199787E-2</v>
      </c>
      <c r="W165" s="20">
        <f t="shared" si="62"/>
        <v>1.0601976639712449E-2</v>
      </c>
      <c r="X165" s="20">
        <f t="shared" si="63"/>
        <v>-1.1764705882352941E-2</v>
      </c>
      <c r="Y165" s="20">
        <f t="shared" si="64"/>
        <v>-1.4084507042253339E-2</v>
      </c>
      <c r="Z165" s="20">
        <f t="shared" si="65"/>
        <v>-1.8946570670708872E-3</v>
      </c>
    </row>
    <row r="166" spans="1:26" x14ac:dyDescent="0.3">
      <c r="A166" s="22">
        <v>42969</v>
      </c>
      <c r="B166">
        <v>152.99</v>
      </c>
      <c r="C166">
        <v>147.68</v>
      </c>
      <c r="D166">
        <v>51.4</v>
      </c>
      <c r="E166">
        <v>278.89999999999998</v>
      </c>
      <c r="F166">
        <v>0.96750000000000003</v>
      </c>
      <c r="G166">
        <v>106.12</v>
      </c>
      <c r="H166">
        <v>106.12</v>
      </c>
      <c r="I166">
        <v>9556</v>
      </c>
      <c r="J166">
        <v>564</v>
      </c>
      <c r="K166">
        <v>83</v>
      </c>
      <c r="L166">
        <v>0.26200000000000001</v>
      </c>
      <c r="M166">
        <v>26.48</v>
      </c>
      <c r="O166" s="20">
        <f t="shared" si="54"/>
        <v>4.2008532983263194E-3</v>
      </c>
      <c r="P166" s="20">
        <f t="shared" si="55"/>
        <v>8.6681383370125098E-2</v>
      </c>
      <c r="Q166" s="20">
        <f t="shared" si="56"/>
        <v>9.9465240641711195E-2</v>
      </c>
      <c r="R166" s="20">
        <f t="shared" si="57"/>
        <v>-7.1199715201139199E-3</v>
      </c>
      <c r="S166" s="20">
        <f t="shared" si="58"/>
        <v>4.0322580645161261E-2</v>
      </c>
      <c r="T166" s="20">
        <f t="shared" si="59"/>
        <v>9.8972211648268582E-3</v>
      </c>
      <c r="U166" s="20">
        <f t="shared" si="60"/>
        <v>9.8972211648268582E-3</v>
      </c>
      <c r="V166" s="20">
        <f t="shared" si="61"/>
        <v>6.7425200168563003E-3</v>
      </c>
      <c r="W166" s="20">
        <f t="shared" si="62"/>
        <v>2.8449502133713065E-3</v>
      </c>
      <c r="X166" s="20">
        <f t="shared" si="63"/>
        <v>-1.1904761904761904E-2</v>
      </c>
      <c r="Y166" s="20">
        <f t="shared" si="64"/>
        <v>-6.4285714285714335E-2</v>
      </c>
      <c r="Z166" s="20">
        <f t="shared" si="65"/>
        <v>5.3151100987092088E-3</v>
      </c>
    </row>
    <row r="167" spans="1:26" x14ac:dyDescent="0.3">
      <c r="A167" s="22">
        <v>42970</v>
      </c>
      <c r="B167">
        <v>156.19999999999999</v>
      </c>
      <c r="C167">
        <v>149.80000000000001</v>
      </c>
      <c r="D167">
        <v>50.15</v>
      </c>
      <c r="E167">
        <v>267</v>
      </c>
      <c r="F167">
        <v>0.94530000000000003</v>
      </c>
      <c r="G167">
        <v>103.09</v>
      </c>
      <c r="H167">
        <v>103.09</v>
      </c>
      <c r="I167">
        <v>9744</v>
      </c>
      <c r="J167">
        <v>560</v>
      </c>
      <c r="K167">
        <v>84</v>
      </c>
      <c r="L167">
        <v>0.25600000000000001</v>
      </c>
      <c r="M167">
        <v>26.74</v>
      </c>
      <c r="O167" s="20">
        <f t="shared" ref="O167:O195" si="66">(B167-B166)/B166</f>
        <v>2.0981763513955025E-2</v>
      </c>
      <c r="P167" s="20">
        <f t="shared" ref="P167:P195" si="67">(C167-C166)/C166</f>
        <v>1.4355362946912273E-2</v>
      </c>
      <c r="Q167" s="20">
        <f t="shared" ref="Q167:Q195" si="68">(D167-D166)/D166</f>
        <v>-2.4319066147859923E-2</v>
      </c>
      <c r="R167" s="20">
        <f t="shared" ref="R167:R195" si="69">(E167-E166)/E166</f>
        <v>-4.2667622803872277E-2</v>
      </c>
      <c r="S167" s="20">
        <f t="shared" ref="S167:S195" si="70">(F167-F166)/F166</f>
        <v>-2.2945736434108525E-2</v>
      </c>
      <c r="T167" s="20">
        <f t="shared" ref="T167:T195" si="71">(G167-G166)/G166</f>
        <v>-2.8552581982661147E-2</v>
      </c>
      <c r="U167" s="20">
        <f t="shared" ref="U167:U195" si="72">(H167-H166)/H166</f>
        <v>-2.8552581982661147E-2</v>
      </c>
      <c r="V167" s="20">
        <f t="shared" ref="V167:V195" si="73">(I167-I166)/I166</f>
        <v>1.9673503557974047E-2</v>
      </c>
      <c r="W167" s="20">
        <f t="shared" ref="W167:W195" si="74">(J167-J166)/J166</f>
        <v>-7.0921985815602835E-3</v>
      </c>
      <c r="X167" s="20">
        <f t="shared" ref="X167:X195" si="75">(K167-K166)/K166</f>
        <v>1.2048192771084338E-2</v>
      </c>
      <c r="Y167" s="20">
        <f t="shared" ref="Y167:Y195" si="76">(L167-L166)/L166</f>
        <v>-2.2900763358778647E-2</v>
      </c>
      <c r="Z167" s="20">
        <f t="shared" ref="Z167:Z195" si="77">(M167-M166)/M166</f>
        <v>9.8187311178246986E-3</v>
      </c>
    </row>
    <row r="168" spans="1:26" x14ac:dyDescent="0.3">
      <c r="A168" s="22">
        <v>42971</v>
      </c>
      <c r="B168">
        <v>149.05000000000001</v>
      </c>
      <c r="C168">
        <v>153.30000000000001</v>
      </c>
      <c r="D168">
        <v>48.25</v>
      </c>
      <c r="E168">
        <v>285.39999999999998</v>
      </c>
      <c r="F168">
        <v>0.89319999999999999</v>
      </c>
      <c r="G168">
        <v>105.31</v>
      </c>
      <c r="H168">
        <v>105.31</v>
      </c>
      <c r="I168">
        <v>9812</v>
      </c>
      <c r="J168">
        <v>558</v>
      </c>
      <c r="K168">
        <v>80.5</v>
      </c>
      <c r="L168">
        <v>0.252</v>
      </c>
      <c r="M168">
        <v>26.895</v>
      </c>
      <c r="O168" s="20">
        <f t="shared" si="66"/>
        <v>-4.5774647887323799E-2</v>
      </c>
      <c r="P168" s="20">
        <f t="shared" si="67"/>
        <v>2.336448598130841E-2</v>
      </c>
      <c r="Q168" s="20">
        <f t="shared" si="68"/>
        <v>-3.7886340977068764E-2</v>
      </c>
      <c r="R168" s="20">
        <f t="shared" si="69"/>
        <v>6.8913857677902535E-2</v>
      </c>
      <c r="S168" s="20">
        <f t="shared" si="70"/>
        <v>-5.5114778377234774E-2</v>
      </c>
      <c r="T168" s="20">
        <f t="shared" si="71"/>
        <v>2.1534581433698699E-2</v>
      </c>
      <c r="U168" s="20">
        <f t="shared" si="72"/>
        <v>2.1534581433698699E-2</v>
      </c>
      <c r="V168" s="20">
        <f t="shared" si="73"/>
        <v>6.9786535303776685E-3</v>
      </c>
      <c r="W168" s="20">
        <f t="shared" si="74"/>
        <v>-3.5714285714285713E-3</v>
      </c>
      <c r="X168" s="20">
        <f t="shared" si="75"/>
        <v>-4.1666666666666664E-2</v>
      </c>
      <c r="Y168" s="20">
        <f t="shared" si="76"/>
        <v>-1.5625000000000014E-2</v>
      </c>
      <c r="Z168" s="20">
        <f t="shared" si="77"/>
        <v>5.7965594614809704E-3</v>
      </c>
    </row>
    <row r="169" spans="1:26" x14ac:dyDescent="0.3">
      <c r="A169" s="22">
        <v>42972</v>
      </c>
      <c r="B169">
        <v>154.55000000000001</v>
      </c>
      <c r="C169">
        <v>152.85</v>
      </c>
      <c r="D169">
        <v>48.95</v>
      </c>
      <c r="E169">
        <v>290</v>
      </c>
      <c r="F169">
        <v>0.92589999999999995</v>
      </c>
      <c r="G169">
        <v>104.42</v>
      </c>
      <c r="H169">
        <v>104.42</v>
      </c>
      <c r="I169">
        <v>9799</v>
      </c>
      <c r="J169">
        <v>544.5</v>
      </c>
      <c r="K169">
        <v>84</v>
      </c>
      <c r="L169">
        <v>0.26200000000000001</v>
      </c>
      <c r="M169">
        <v>26.68</v>
      </c>
      <c r="O169" s="20">
        <f t="shared" si="66"/>
        <v>3.6900369003690037E-2</v>
      </c>
      <c r="P169" s="20">
        <f t="shared" si="67"/>
        <v>-2.9354207436400326E-3</v>
      </c>
      <c r="Q169" s="20">
        <f t="shared" si="68"/>
        <v>1.4507772020725448E-2</v>
      </c>
      <c r="R169" s="20">
        <f t="shared" si="69"/>
        <v>1.6117729502452778E-2</v>
      </c>
      <c r="S169" s="20">
        <f t="shared" si="70"/>
        <v>3.6609941782355521E-2</v>
      </c>
      <c r="T169" s="20">
        <f t="shared" si="71"/>
        <v>-8.4512391985566478E-3</v>
      </c>
      <c r="U169" s="20">
        <f t="shared" si="72"/>
        <v>-8.4512391985566478E-3</v>
      </c>
      <c r="V169" s="20">
        <f t="shared" si="73"/>
        <v>-1.3249082755809212E-3</v>
      </c>
      <c r="W169" s="20">
        <f t="shared" si="74"/>
        <v>-2.4193548387096774E-2</v>
      </c>
      <c r="X169" s="20">
        <f t="shared" si="75"/>
        <v>4.3478260869565216E-2</v>
      </c>
      <c r="Y169" s="20">
        <f t="shared" si="76"/>
        <v>3.9682539682539715E-2</v>
      </c>
      <c r="Z169" s="20">
        <f t="shared" si="77"/>
        <v>-7.9940509388362092E-3</v>
      </c>
    </row>
    <row r="170" spans="1:26" x14ac:dyDescent="0.3">
      <c r="A170" s="22">
        <v>42975</v>
      </c>
      <c r="B170">
        <v>154.1</v>
      </c>
      <c r="C170">
        <v>146.31</v>
      </c>
      <c r="D170">
        <v>49</v>
      </c>
      <c r="E170">
        <v>288</v>
      </c>
      <c r="F170">
        <v>0.9345</v>
      </c>
      <c r="G170">
        <v>99.37</v>
      </c>
      <c r="H170">
        <v>99.37</v>
      </c>
      <c r="I170">
        <v>10000</v>
      </c>
      <c r="J170">
        <v>545.5</v>
      </c>
      <c r="K170">
        <v>84.5</v>
      </c>
      <c r="L170">
        <v>0.26700000000000002</v>
      </c>
      <c r="M170">
        <v>26.6</v>
      </c>
      <c r="O170" s="20">
        <f t="shared" si="66"/>
        <v>-2.9116790682628081E-3</v>
      </c>
      <c r="P170" s="20">
        <f t="shared" si="67"/>
        <v>-4.2787046123650585E-2</v>
      </c>
      <c r="Q170" s="20">
        <f t="shared" si="68"/>
        <v>1.0214504596526488E-3</v>
      </c>
      <c r="R170" s="20">
        <f t="shared" si="69"/>
        <v>-6.8965517241379309E-3</v>
      </c>
      <c r="S170" s="20">
        <f t="shared" si="70"/>
        <v>9.2882600712820527E-3</v>
      </c>
      <c r="T170" s="20">
        <f t="shared" si="71"/>
        <v>-4.8362382685309298E-2</v>
      </c>
      <c r="U170" s="20">
        <f t="shared" si="72"/>
        <v>-4.8362382685309298E-2</v>
      </c>
      <c r="V170" s="20">
        <f t="shared" si="73"/>
        <v>2.0512297173180937E-2</v>
      </c>
      <c r="W170" s="20">
        <f t="shared" si="74"/>
        <v>1.8365472910927456E-3</v>
      </c>
      <c r="X170" s="20">
        <f t="shared" si="75"/>
        <v>5.9523809523809521E-3</v>
      </c>
      <c r="Y170" s="20">
        <f t="shared" si="76"/>
        <v>1.9083969465648873E-2</v>
      </c>
      <c r="Z170" s="20">
        <f t="shared" si="77"/>
        <v>-2.9985007496251236E-3</v>
      </c>
    </row>
    <row r="171" spans="1:26" x14ac:dyDescent="0.3">
      <c r="A171" s="22">
        <v>42976</v>
      </c>
      <c r="B171">
        <v>157.94999999999999</v>
      </c>
      <c r="C171">
        <v>156.9</v>
      </c>
      <c r="D171">
        <v>48.75</v>
      </c>
      <c r="E171">
        <v>287.5</v>
      </c>
      <c r="F171">
        <v>0.97309999999999997</v>
      </c>
      <c r="G171">
        <v>98.86</v>
      </c>
      <c r="H171">
        <v>98.86</v>
      </c>
      <c r="I171">
        <v>10247</v>
      </c>
      <c r="J171">
        <v>553.5</v>
      </c>
      <c r="K171">
        <v>83</v>
      </c>
      <c r="L171">
        <v>0.27600000000000002</v>
      </c>
      <c r="M171">
        <v>26.46</v>
      </c>
      <c r="O171" s="20">
        <f t="shared" si="66"/>
        <v>2.4983776768332217E-2</v>
      </c>
      <c r="P171" s="20">
        <f t="shared" si="67"/>
        <v>7.2380561820791486E-2</v>
      </c>
      <c r="Q171" s="20">
        <f t="shared" si="68"/>
        <v>-5.1020408163265302E-3</v>
      </c>
      <c r="R171" s="20">
        <f t="shared" si="69"/>
        <v>-1.736111111111111E-3</v>
      </c>
      <c r="S171" s="20">
        <f t="shared" si="70"/>
        <v>4.1305510968432282E-2</v>
      </c>
      <c r="T171" s="20">
        <f t="shared" si="71"/>
        <v>-5.1323337023246969E-3</v>
      </c>
      <c r="U171" s="20">
        <f t="shared" si="72"/>
        <v>-5.1323337023246969E-3</v>
      </c>
      <c r="V171" s="20">
        <f t="shared" si="73"/>
        <v>2.47E-2</v>
      </c>
      <c r="W171" s="20">
        <f t="shared" si="74"/>
        <v>1.466544454628781E-2</v>
      </c>
      <c r="X171" s="20">
        <f t="shared" si="75"/>
        <v>-1.7751479289940829E-2</v>
      </c>
      <c r="Y171" s="20">
        <f t="shared" si="76"/>
        <v>3.3707865168539353E-2</v>
      </c>
      <c r="Z171" s="20">
        <f t="shared" si="77"/>
        <v>-5.2631578947368628E-3</v>
      </c>
    </row>
    <row r="172" spans="1:26" x14ac:dyDescent="0.3">
      <c r="A172" s="22">
        <v>42977</v>
      </c>
      <c r="B172">
        <v>149.69999999999999</v>
      </c>
      <c r="C172">
        <v>160.5</v>
      </c>
      <c r="D172">
        <v>49</v>
      </c>
      <c r="E172">
        <v>273</v>
      </c>
      <c r="F172">
        <v>1.0866</v>
      </c>
      <c r="G172">
        <v>99.26</v>
      </c>
      <c r="H172">
        <v>99.26</v>
      </c>
      <c r="I172">
        <v>10650</v>
      </c>
      <c r="J172">
        <v>557.5</v>
      </c>
      <c r="K172">
        <v>82.5</v>
      </c>
      <c r="L172">
        <v>0.28399999999999997</v>
      </c>
      <c r="M172">
        <v>26.664999999999999</v>
      </c>
      <c r="O172" s="20">
        <f t="shared" si="66"/>
        <v>-5.2231718898385571E-2</v>
      </c>
      <c r="P172" s="20">
        <f t="shared" si="67"/>
        <v>2.2944550669216024E-2</v>
      </c>
      <c r="Q172" s="20">
        <f t="shared" si="68"/>
        <v>5.1282051282051282E-3</v>
      </c>
      <c r="R172" s="20">
        <f t="shared" si="69"/>
        <v>-5.0434782608695654E-2</v>
      </c>
      <c r="S172" s="20">
        <f t="shared" si="70"/>
        <v>0.11663755009762619</v>
      </c>
      <c r="T172" s="20">
        <f t="shared" si="71"/>
        <v>4.0461258345135106E-3</v>
      </c>
      <c r="U172" s="20">
        <f t="shared" si="72"/>
        <v>4.0461258345135106E-3</v>
      </c>
      <c r="V172" s="20">
        <f t="shared" si="73"/>
        <v>3.9328583975797797E-2</v>
      </c>
      <c r="W172" s="20">
        <f t="shared" si="74"/>
        <v>7.2267389340560069E-3</v>
      </c>
      <c r="X172" s="20">
        <f t="shared" si="75"/>
        <v>-6.024096385542169E-3</v>
      </c>
      <c r="Y172" s="20">
        <f t="shared" si="76"/>
        <v>2.8985507246376635E-2</v>
      </c>
      <c r="Z172" s="20">
        <f t="shared" si="77"/>
        <v>7.7475434618291114E-3</v>
      </c>
    </row>
    <row r="173" spans="1:26" x14ac:dyDescent="0.3">
      <c r="A173" s="22">
        <v>42978</v>
      </c>
      <c r="B173">
        <v>154.09</v>
      </c>
      <c r="C173">
        <v>168.5</v>
      </c>
      <c r="D173">
        <v>50.4</v>
      </c>
      <c r="E173">
        <v>286.60000000000002</v>
      </c>
      <c r="F173">
        <v>1.0585</v>
      </c>
      <c r="G173">
        <v>98.36</v>
      </c>
      <c r="H173">
        <v>98.36</v>
      </c>
      <c r="I173">
        <v>10800</v>
      </c>
      <c r="J173">
        <v>567</v>
      </c>
      <c r="K173">
        <v>82</v>
      </c>
      <c r="L173">
        <v>0.308</v>
      </c>
      <c r="M173">
        <v>27</v>
      </c>
      <c r="O173" s="20">
        <f t="shared" si="66"/>
        <v>2.9325317301269305E-2</v>
      </c>
      <c r="P173" s="20">
        <f t="shared" si="67"/>
        <v>4.9844236760124609E-2</v>
      </c>
      <c r="Q173" s="20">
        <f t="shared" si="68"/>
        <v>2.8571428571428543E-2</v>
      </c>
      <c r="R173" s="20">
        <f t="shared" si="69"/>
        <v>4.9816849816849904E-2</v>
      </c>
      <c r="S173" s="20">
        <f t="shared" si="70"/>
        <v>-2.5860482238174134E-2</v>
      </c>
      <c r="T173" s="20">
        <f t="shared" si="71"/>
        <v>-9.0670965142051752E-3</v>
      </c>
      <c r="U173" s="20">
        <f t="shared" si="72"/>
        <v>-9.0670965142051752E-3</v>
      </c>
      <c r="V173" s="20">
        <f t="shared" si="73"/>
        <v>1.4084507042253521E-2</v>
      </c>
      <c r="W173" s="20">
        <f t="shared" si="74"/>
        <v>1.7040358744394617E-2</v>
      </c>
      <c r="X173" s="20">
        <f t="shared" si="75"/>
        <v>-6.0606060606060606E-3</v>
      </c>
      <c r="Y173" s="20">
        <f t="shared" si="76"/>
        <v>8.4507042253521208E-2</v>
      </c>
      <c r="Z173" s="20">
        <f t="shared" si="77"/>
        <v>1.2563285205325365E-2</v>
      </c>
    </row>
    <row r="174" spans="1:26" x14ac:dyDescent="0.3">
      <c r="A174" s="22">
        <v>42979</v>
      </c>
      <c r="B174">
        <v>149.35</v>
      </c>
      <c r="C174">
        <v>178.5</v>
      </c>
      <c r="D174">
        <v>53.35</v>
      </c>
      <c r="E174">
        <v>282</v>
      </c>
      <c r="F174">
        <v>1.0878000000000001</v>
      </c>
      <c r="G174">
        <v>96.4</v>
      </c>
      <c r="H174">
        <v>96.4</v>
      </c>
      <c r="I174">
        <v>10590</v>
      </c>
      <c r="J174">
        <v>570.70000000000005</v>
      </c>
      <c r="K174">
        <v>84</v>
      </c>
      <c r="L174">
        <v>0.29899999999999999</v>
      </c>
      <c r="M174">
        <v>27.25</v>
      </c>
      <c r="O174" s="20">
        <f t="shared" si="66"/>
        <v>-3.0761243429164833E-2</v>
      </c>
      <c r="P174" s="20">
        <f t="shared" si="67"/>
        <v>5.9347181008902079E-2</v>
      </c>
      <c r="Q174" s="20">
        <f t="shared" si="68"/>
        <v>5.8531746031746087E-2</v>
      </c>
      <c r="R174" s="20">
        <f t="shared" si="69"/>
        <v>-1.6050244242847251E-2</v>
      </c>
      <c r="S174" s="20">
        <f t="shared" si="70"/>
        <v>2.7680680207841382E-2</v>
      </c>
      <c r="T174" s="20">
        <f t="shared" si="71"/>
        <v>-1.9926799511996683E-2</v>
      </c>
      <c r="U174" s="20">
        <f t="shared" si="72"/>
        <v>-1.9926799511996683E-2</v>
      </c>
      <c r="V174" s="20">
        <f t="shared" si="73"/>
        <v>-1.9444444444444445E-2</v>
      </c>
      <c r="W174" s="20">
        <f t="shared" si="74"/>
        <v>6.525573192239939E-3</v>
      </c>
      <c r="X174" s="20">
        <f t="shared" si="75"/>
        <v>2.4390243902439025E-2</v>
      </c>
      <c r="Y174" s="20">
        <f t="shared" si="76"/>
        <v>-2.9220779220779248E-2</v>
      </c>
      <c r="Z174" s="20">
        <f t="shared" si="77"/>
        <v>9.2592592592592587E-3</v>
      </c>
    </row>
    <row r="175" spans="1:26" x14ac:dyDescent="0.3">
      <c r="A175" s="22">
        <v>42982</v>
      </c>
      <c r="B175">
        <v>140.5</v>
      </c>
      <c r="C175">
        <v>179.5</v>
      </c>
      <c r="D175">
        <v>55.9</v>
      </c>
      <c r="E175">
        <v>294.2</v>
      </c>
      <c r="F175">
        <v>1.0838000000000001</v>
      </c>
      <c r="G175">
        <v>95.8</v>
      </c>
      <c r="H175">
        <v>95.8</v>
      </c>
      <c r="I175">
        <v>10510</v>
      </c>
      <c r="J175">
        <v>571.4</v>
      </c>
      <c r="K175">
        <v>86</v>
      </c>
      <c r="L175">
        <v>0.29799999999999999</v>
      </c>
      <c r="M175">
        <v>27.285</v>
      </c>
      <c r="O175" s="20">
        <f t="shared" si="66"/>
        <v>-5.9256779377301602E-2</v>
      </c>
      <c r="P175" s="20">
        <f t="shared" si="67"/>
        <v>5.6022408963585435E-3</v>
      </c>
      <c r="Q175" s="20">
        <f t="shared" si="68"/>
        <v>4.7797563261480734E-2</v>
      </c>
      <c r="R175" s="20">
        <f t="shared" si="69"/>
        <v>4.3262411347517689E-2</v>
      </c>
      <c r="S175" s="20">
        <f t="shared" si="70"/>
        <v>-3.6771465342893945E-3</v>
      </c>
      <c r="T175" s="20">
        <f t="shared" si="71"/>
        <v>-6.2240663900415818E-3</v>
      </c>
      <c r="U175" s="20">
        <f t="shared" si="72"/>
        <v>-6.2240663900415818E-3</v>
      </c>
      <c r="V175" s="20">
        <f t="shared" si="73"/>
        <v>-7.5542965061378663E-3</v>
      </c>
      <c r="W175" s="20">
        <f t="shared" si="74"/>
        <v>1.2265638689327699E-3</v>
      </c>
      <c r="X175" s="20">
        <f t="shared" si="75"/>
        <v>2.3809523809523808E-2</v>
      </c>
      <c r="Y175" s="20">
        <f t="shared" si="76"/>
        <v>-3.3444816053511735E-3</v>
      </c>
      <c r="Z175" s="20">
        <f t="shared" si="77"/>
        <v>1.2844036697247758E-3</v>
      </c>
    </row>
    <row r="176" spans="1:26" x14ac:dyDescent="0.3">
      <c r="A176" s="22">
        <v>42983</v>
      </c>
      <c r="B176">
        <v>138.12</v>
      </c>
      <c r="C176">
        <v>173.1</v>
      </c>
      <c r="D176">
        <v>58.45</v>
      </c>
      <c r="E176">
        <v>290</v>
      </c>
      <c r="F176">
        <v>1.071</v>
      </c>
      <c r="G176">
        <v>103</v>
      </c>
      <c r="H176">
        <v>103</v>
      </c>
      <c r="I176">
        <v>10630</v>
      </c>
      <c r="J176">
        <v>578.29999999999995</v>
      </c>
      <c r="K176">
        <v>90</v>
      </c>
      <c r="L176">
        <v>0.29899999999999999</v>
      </c>
      <c r="M176">
        <v>27.6</v>
      </c>
      <c r="O176" s="20">
        <f t="shared" si="66"/>
        <v>-1.6939501779359399E-2</v>
      </c>
      <c r="P176" s="20">
        <f t="shared" si="67"/>
        <v>-3.5654596100278581E-2</v>
      </c>
      <c r="Q176" s="20">
        <f t="shared" si="68"/>
        <v>4.5617173524150345E-2</v>
      </c>
      <c r="R176" s="20">
        <f t="shared" si="69"/>
        <v>-1.4276002719238574E-2</v>
      </c>
      <c r="S176" s="20">
        <f t="shared" si="70"/>
        <v>-1.1810297102786624E-2</v>
      </c>
      <c r="T176" s="20">
        <f t="shared" si="71"/>
        <v>7.5156576200417574E-2</v>
      </c>
      <c r="U176" s="20">
        <f t="shared" si="72"/>
        <v>7.5156576200417574E-2</v>
      </c>
      <c r="V176" s="20">
        <f t="shared" si="73"/>
        <v>1.1417697431018078E-2</v>
      </c>
      <c r="W176" s="20">
        <f t="shared" si="74"/>
        <v>1.207560378018897E-2</v>
      </c>
      <c r="X176" s="20">
        <f t="shared" si="75"/>
        <v>4.6511627906976744E-2</v>
      </c>
      <c r="Y176" s="20">
        <f t="shared" si="76"/>
        <v>3.3557046979865801E-3</v>
      </c>
      <c r="Z176" s="20">
        <f t="shared" si="77"/>
        <v>1.1544804837823027E-2</v>
      </c>
    </row>
    <row r="177" spans="1:26" x14ac:dyDescent="0.3">
      <c r="A177" s="22">
        <v>42984</v>
      </c>
      <c r="B177">
        <v>136.75</v>
      </c>
      <c r="C177">
        <v>167</v>
      </c>
      <c r="D177">
        <v>57.9</v>
      </c>
      <c r="E177">
        <v>291.60000000000002</v>
      </c>
      <c r="F177">
        <v>0.98099999999999998</v>
      </c>
      <c r="G177">
        <v>103.57</v>
      </c>
      <c r="H177">
        <v>103.57</v>
      </c>
      <c r="I177">
        <v>10540</v>
      </c>
      <c r="J177">
        <v>579.9</v>
      </c>
      <c r="K177">
        <v>91</v>
      </c>
      <c r="L177">
        <v>0.28899999999999998</v>
      </c>
      <c r="M177">
        <v>27.715</v>
      </c>
      <c r="O177" s="20">
        <f t="shared" si="66"/>
        <v>-9.9189110918042611E-3</v>
      </c>
      <c r="P177" s="20">
        <f t="shared" si="67"/>
        <v>-3.5239745811669526E-2</v>
      </c>
      <c r="Q177" s="20">
        <f t="shared" si="68"/>
        <v>-9.4097519247220568E-3</v>
      </c>
      <c r="R177" s="20">
        <f t="shared" si="69"/>
        <v>5.5172413793104233E-3</v>
      </c>
      <c r="S177" s="20">
        <f t="shared" si="70"/>
        <v>-8.403361344537813E-2</v>
      </c>
      <c r="T177" s="20">
        <f t="shared" si="71"/>
        <v>5.5339805825242059E-3</v>
      </c>
      <c r="U177" s="20">
        <f t="shared" si="72"/>
        <v>5.5339805825242059E-3</v>
      </c>
      <c r="V177" s="20">
        <f t="shared" si="73"/>
        <v>-8.4666039510818431E-3</v>
      </c>
      <c r="W177" s="20">
        <f t="shared" si="74"/>
        <v>2.7667300708974977E-3</v>
      </c>
      <c r="X177" s="20">
        <f t="shared" si="75"/>
        <v>1.1111111111111112E-2</v>
      </c>
      <c r="Y177" s="20">
        <f t="shared" si="76"/>
        <v>-3.3444816053511739E-2</v>
      </c>
      <c r="Z177" s="20">
        <f t="shared" si="77"/>
        <v>4.1666666666666102E-3</v>
      </c>
    </row>
    <row r="178" spans="1:26" x14ac:dyDescent="0.3">
      <c r="A178" s="22">
        <v>42985</v>
      </c>
      <c r="B178">
        <v>134.80000000000001</v>
      </c>
      <c r="C178">
        <v>168.85</v>
      </c>
      <c r="D178">
        <v>57.65</v>
      </c>
      <c r="E178">
        <v>290</v>
      </c>
      <c r="F178">
        <v>1.0029999999999999</v>
      </c>
      <c r="G178">
        <v>105.19</v>
      </c>
      <c r="H178">
        <v>105.19</v>
      </c>
      <c r="I178">
        <v>10544</v>
      </c>
      <c r="J178">
        <v>582.9</v>
      </c>
      <c r="K178">
        <v>91</v>
      </c>
      <c r="L178">
        <v>0.3</v>
      </c>
      <c r="M178">
        <v>27.024999999999999</v>
      </c>
      <c r="O178" s="20">
        <f t="shared" si="66"/>
        <v>-1.4259597806215638E-2</v>
      </c>
      <c r="P178" s="20">
        <f t="shared" si="67"/>
        <v>1.1077844311377212E-2</v>
      </c>
      <c r="Q178" s="20">
        <f t="shared" si="68"/>
        <v>-4.3177892918825561E-3</v>
      </c>
      <c r="R178" s="20">
        <f t="shared" si="69"/>
        <v>-5.4869684499314906E-3</v>
      </c>
      <c r="S178" s="20">
        <f t="shared" si="70"/>
        <v>2.242609582059114E-2</v>
      </c>
      <c r="T178" s="20">
        <f t="shared" si="71"/>
        <v>1.5641595056483583E-2</v>
      </c>
      <c r="U178" s="20">
        <f t="shared" si="72"/>
        <v>1.5641595056483583E-2</v>
      </c>
      <c r="V178" s="20">
        <f t="shared" si="73"/>
        <v>3.7950664136622391E-4</v>
      </c>
      <c r="W178" s="20">
        <f t="shared" si="74"/>
        <v>5.1733057423693739E-3</v>
      </c>
      <c r="X178" s="20">
        <f t="shared" si="75"/>
        <v>0</v>
      </c>
      <c r="Y178" s="20">
        <f t="shared" si="76"/>
        <v>3.8062283737024256E-2</v>
      </c>
      <c r="Z178" s="20">
        <f t="shared" si="77"/>
        <v>-2.4896265560166022E-2</v>
      </c>
    </row>
    <row r="179" spans="1:26" x14ac:dyDescent="0.3">
      <c r="A179" s="22">
        <v>42986</v>
      </c>
      <c r="B179">
        <v>128.78</v>
      </c>
      <c r="C179">
        <v>149.19999999999999</v>
      </c>
      <c r="D179">
        <v>56.8</v>
      </c>
      <c r="E179">
        <v>290</v>
      </c>
      <c r="F179">
        <v>0.9335</v>
      </c>
      <c r="G179">
        <v>103.08</v>
      </c>
      <c r="H179">
        <v>103.08</v>
      </c>
      <c r="I179">
        <v>10527</v>
      </c>
      <c r="J179">
        <v>577.70000000000005</v>
      </c>
      <c r="K179">
        <v>97.5</v>
      </c>
      <c r="L179">
        <v>0.30599999999999999</v>
      </c>
      <c r="M179">
        <v>27.77</v>
      </c>
      <c r="O179" s="20">
        <f t="shared" si="66"/>
        <v>-4.4658753709198883E-2</v>
      </c>
      <c r="P179" s="20">
        <f t="shared" si="67"/>
        <v>-0.11637548119632814</v>
      </c>
      <c r="Q179" s="20">
        <f t="shared" si="68"/>
        <v>-1.4744145706851716E-2</v>
      </c>
      <c r="R179" s="20">
        <f t="shared" si="69"/>
        <v>0</v>
      </c>
      <c r="S179" s="20">
        <f t="shared" si="70"/>
        <v>-6.9292123629112565E-2</v>
      </c>
      <c r="T179" s="20">
        <f t="shared" si="71"/>
        <v>-2.0058940963969953E-2</v>
      </c>
      <c r="U179" s="20">
        <f t="shared" si="72"/>
        <v>-2.0058940963969953E-2</v>
      </c>
      <c r="V179" s="20">
        <f t="shared" si="73"/>
        <v>-1.6122913505311077E-3</v>
      </c>
      <c r="W179" s="20">
        <f t="shared" si="74"/>
        <v>-8.9209126779892477E-3</v>
      </c>
      <c r="X179" s="20">
        <f t="shared" si="75"/>
        <v>7.1428571428571425E-2</v>
      </c>
      <c r="Y179" s="20">
        <f t="shared" si="76"/>
        <v>2.0000000000000018E-2</v>
      </c>
      <c r="Z179" s="20">
        <f t="shared" si="77"/>
        <v>2.7567067530064795E-2</v>
      </c>
    </row>
    <row r="180" spans="1:26" x14ac:dyDescent="0.3">
      <c r="A180" s="22">
        <v>42989</v>
      </c>
      <c r="B180">
        <v>128.94</v>
      </c>
      <c r="C180">
        <v>161.55000000000001</v>
      </c>
      <c r="D180">
        <v>59.6</v>
      </c>
      <c r="E180">
        <v>290.60000000000002</v>
      </c>
      <c r="F180">
        <v>0.95799999999999996</v>
      </c>
      <c r="G180">
        <v>99.05</v>
      </c>
      <c r="H180">
        <v>99.05</v>
      </c>
      <c r="I180">
        <v>10680</v>
      </c>
      <c r="J180">
        <v>580.9</v>
      </c>
      <c r="K180">
        <v>103.5</v>
      </c>
      <c r="L180">
        <v>0.316</v>
      </c>
      <c r="M180">
        <v>28.02</v>
      </c>
      <c r="O180" s="20">
        <f t="shared" si="66"/>
        <v>1.2424289485944758E-3</v>
      </c>
      <c r="P180" s="20">
        <f t="shared" si="67"/>
        <v>8.2774798927614093E-2</v>
      </c>
      <c r="Q180" s="20">
        <f t="shared" si="68"/>
        <v>4.9295774647887404E-2</v>
      </c>
      <c r="R180" s="20">
        <f t="shared" si="69"/>
        <v>2.0689655172414579E-3</v>
      </c>
      <c r="S180" s="20">
        <f t="shared" si="70"/>
        <v>2.6245313336904087E-2</v>
      </c>
      <c r="T180" s="20">
        <f t="shared" si="71"/>
        <v>-3.9095847885137772E-2</v>
      </c>
      <c r="U180" s="20">
        <f t="shared" si="72"/>
        <v>-3.9095847885137772E-2</v>
      </c>
      <c r="V180" s="20">
        <f t="shared" si="73"/>
        <v>1.4534055286406384E-2</v>
      </c>
      <c r="W180" s="20">
        <f t="shared" si="74"/>
        <v>5.539207200969243E-3</v>
      </c>
      <c r="X180" s="20">
        <f t="shared" si="75"/>
        <v>6.1538461538461542E-2</v>
      </c>
      <c r="Y180" s="20">
        <f t="shared" si="76"/>
        <v>3.2679738562091533E-2</v>
      </c>
      <c r="Z180" s="20">
        <f t="shared" si="77"/>
        <v>9.0025207057976234E-3</v>
      </c>
    </row>
    <row r="181" spans="1:26" x14ac:dyDescent="0.3">
      <c r="A181" s="22">
        <v>42990</v>
      </c>
      <c r="B181">
        <v>130.05000000000001</v>
      </c>
      <c r="C181">
        <v>167.6</v>
      </c>
      <c r="D181">
        <v>59.3</v>
      </c>
      <c r="E181">
        <v>282.7</v>
      </c>
      <c r="F181">
        <v>0.94499999999999995</v>
      </c>
      <c r="G181">
        <v>99.2</v>
      </c>
      <c r="H181">
        <v>99.2</v>
      </c>
      <c r="I181">
        <v>10795</v>
      </c>
      <c r="J181">
        <v>592</v>
      </c>
      <c r="K181">
        <v>106.5</v>
      </c>
      <c r="L181">
        <v>0.31900000000000001</v>
      </c>
      <c r="M181">
        <v>28.04</v>
      </c>
      <c r="O181" s="20">
        <f t="shared" si="66"/>
        <v>8.6086551884598551E-3</v>
      </c>
      <c r="P181" s="20">
        <f t="shared" si="67"/>
        <v>3.7449705973382742E-2</v>
      </c>
      <c r="Q181" s="20">
        <f t="shared" si="68"/>
        <v>-5.0335570469799374E-3</v>
      </c>
      <c r="R181" s="20">
        <f t="shared" si="69"/>
        <v>-2.7185134205093026E-2</v>
      </c>
      <c r="S181" s="20">
        <f t="shared" si="70"/>
        <v>-1.3569937369519846E-2</v>
      </c>
      <c r="T181" s="20">
        <f t="shared" si="71"/>
        <v>1.5143866733973315E-3</v>
      </c>
      <c r="U181" s="20">
        <f t="shared" si="72"/>
        <v>1.5143866733973315E-3</v>
      </c>
      <c r="V181" s="20">
        <f t="shared" si="73"/>
        <v>1.0767790262172285E-2</v>
      </c>
      <c r="W181" s="20">
        <f t="shared" si="74"/>
        <v>1.9108280254777111E-2</v>
      </c>
      <c r="X181" s="20">
        <f t="shared" si="75"/>
        <v>2.8985507246376812E-2</v>
      </c>
      <c r="Y181" s="20">
        <f t="shared" si="76"/>
        <v>9.4936708860759583E-3</v>
      </c>
      <c r="Z181" s="20">
        <f t="shared" si="77"/>
        <v>7.1377587437543093E-4</v>
      </c>
    </row>
    <row r="182" spans="1:26" x14ac:dyDescent="0.3">
      <c r="A182" s="22">
        <v>42991</v>
      </c>
      <c r="B182">
        <v>127.9</v>
      </c>
      <c r="C182">
        <v>168</v>
      </c>
      <c r="D182">
        <v>57.85</v>
      </c>
      <c r="E182">
        <v>296.60000000000002</v>
      </c>
      <c r="F182">
        <v>0.93289999999999995</v>
      </c>
      <c r="G182">
        <v>93.7</v>
      </c>
      <c r="H182">
        <v>93.7</v>
      </c>
      <c r="I182">
        <v>10700</v>
      </c>
      <c r="J182">
        <v>591.9</v>
      </c>
      <c r="K182">
        <v>104</v>
      </c>
      <c r="L182">
        <v>0.32200000000000001</v>
      </c>
      <c r="M182">
        <v>27.9</v>
      </c>
      <c r="O182" s="20">
        <f t="shared" si="66"/>
        <v>-1.653210303729339E-2</v>
      </c>
      <c r="P182" s="20">
        <f t="shared" si="67"/>
        <v>2.386634844868769E-3</v>
      </c>
      <c r="Q182" s="20">
        <f t="shared" si="68"/>
        <v>-2.4451939291736859E-2</v>
      </c>
      <c r="R182" s="20">
        <f t="shared" si="69"/>
        <v>4.9168730102582367E-2</v>
      </c>
      <c r="S182" s="20">
        <f t="shared" si="70"/>
        <v>-1.2804232804232804E-2</v>
      </c>
      <c r="T182" s="20">
        <f t="shared" si="71"/>
        <v>-5.5443548387096774E-2</v>
      </c>
      <c r="U182" s="20">
        <f t="shared" si="72"/>
        <v>-5.5443548387096774E-2</v>
      </c>
      <c r="V182" s="20">
        <f t="shared" si="73"/>
        <v>-8.8003705419175543E-3</v>
      </c>
      <c r="W182" s="20">
        <f t="shared" si="74"/>
        <v>-1.6891891891895734E-4</v>
      </c>
      <c r="X182" s="20">
        <f t="shared" si="75"/>
        <v>-2.3474178403755867E-2</v>
      </c>
      <c r="Y182" s="20">
        <f t="shared" si="76"/>
        <v>9.4043887147335498E-3</v>
      </c>
      <c r="Z182" s="20">
        <f t="shared" si="77"/>
        <v>-4.9928673323823315E-3</v>
      </c>
    </row>
    <row r="183" spans="1:26" x14ac:dyDescent="0.3">
      <c r="A183" s="22">
        <v>42992</v>
      </c>
      <c r="B183">
        <v>128.72</v>
      </c>
      <c r="C183">
        <v>171.9</v>
      </c>
      <c r="D183">
        <v>59</v>
      </c>
      <c r="E183">
        <v>277.8</v>
      </c>
      <c r="F183">
        <v>0.94159999999999999</v>
      </c>
      <c r="G183">
        <v>91.5</v>
      </c>
      <c r="H183">
        <v>91.5</v>
      </c>
      <c r="I183">
        <v>10434</v>
      </c>
      <c r="J183">
        <v>587.79999999999995</v>
      </c>
      <c r="K183">
        <v>95.5</v>
      </c>
      <c r="L183">
        <v>0.32200000000000001</v>
      </c>
      <c r="M183">
        <v>27.9</v>
      </c>
      <c r="O183" s="20">
        <f t="shared" si="66"/>
        <v>6.4112587959342703E-3</v>
      </c>
      <c r="P183" s="20">
        <f t="shared" si="67"/>
        <v>2.321428571428575E-2</v>
      </c>
      <c r="Q183" s="20">
        <f t="shared" si="68"/>
        <v>1.9878997407087269E-2</v>
      </c>
      <c r="R183" s="20">
        <f t="shared" si="69"/>
        <v>-6.3385030343897544E-2</v>
      </c>
      <c r="S183" s="20">
        <f t="shared" si="70"/>
        <v>9.3257583878229629E-3</v>
      </c>
      <c r="T183" s="20">
        <f t="shared" si="71"/>
        <v>-2.3479188900747093E-2</v>
      </c>
      <c r="U183" s="20">
        <f t="shared" si="72"/>
        <v>-2.3479188900747093E-2</v>
      </c>
      <c r="V183" s="20">
        <f t="shared" si="73"/>
        <v>-2.4859813084112149E-2</v>
      </c>
      <c r="W183" s="20">
        <f t="shared" si="74"/>
        <v>-6.9268457509714864E-3</v>
      </c>
      <c r="X183" s="20">
        <f t="shared" si="75"/>
        <v>-8.1730769230769232E-2</v>
      </c>
      <c r="Y183" s="20">
        <f t="shared" si="76"/>
        <v>0</v>
      </c>
      <c r="Z183" s="20">
        <f t="shared" si="77"/>
        <v>0</v>
      </c>
    </row>
    <row r="184" spans="1:26" x14ac:dyDescent="0.3">
      <c r="A184" s="22">
        <v>42993</v>
      </c>
      <c r="B184">
        <v>122.85</v>
      </c>
      <c r="C184">
        <v>161.75</v>
      </c>
      <c r="D184">
        <v>55.75</v>
      </c>
      <c r="E184">
        <v>279</v>
      </c>
      <c r="F184">
        <v>0.84750000000000003</v>
      </c>
      <c r="G184">
        <v>93.68</v>
      </c>
      <c r="H184">
        <v>93.68</v>
      </c>
      <c r="I184">
        <v>10397</v>
      </c>
      <c r="J184">
        <v>595</v>
      </c>
      <c r="K184">
        <v>97</v>
      </c>
      <c r="L184">
        <v>0.32200000000000001</v>
      </c>
      <c r="M184">
        <v>28.15</v>
      </c>
      <c r="O184" s="20">
        <f t="shared" si="66"/>
        <v>-4.5602858918583004E-2</v>
      </c>
      <c r="P184" s="20">
        <f t="shared" si="67"/>
        <v>-5.9045956951716147E-2</v>
      </c>
      <c r="Q184" s="20">
        <f t="shared" si="68"/>
        <v>-5.5084745762711863E-2</v>
      </c>
      <c r="R184" s="20">
        <f t="shared" si="69"/>
        <v>4.319654427645747E-3</v>
      </c>
      <c r="S184" s="20">
        <f t="shared" si="70"/>
        <v>-9.9936278674596396E-2</v>
      </c>
      <c r="T184" s="20">
        <f t="shared" si="71"/>
        <v>2.3825136612021933E-2</v>
      </c>
      <c r="U184" s="20">
        <f t="shared" si="72"/>
        <v>2.3825136612021933E-2</v>
      </c>
      <c r="V184" s="20">
        <f t="shared" si="73"/>
        <v>-3.5460992907801418E-3</v>
      </c>
      <c r="W184" s="20">
        <f t="shared" si="74"/>
        <v>1.2249064307587694E-2</v>
      </c>
      <c r="X184" s="20">
        <f t="shared" si="75"/>
        <v>1.5706806282722512E-2</v>
      </c>
      <c r="Y184" s="20">
        <f t="shared" si="76"/>
        <v>0</v>
      </c>
      <c r="Z184" s="20">
        <f t="shared" si="77"/>
        <v>8.9605734767025103E-3</v>
      </c>
    </row>
    <row r="185" spans="1:26" x14ac:dyDescent="0.3">
      <c r="A185" s="22">
        <v>42996</v>
      </c>
      <c r="B185">
        <v>123</v>
      </c>
      <c r="C185">
        <v>167.35</v>
      </c>
      <c r="D185">
        <v>56.7</v>
      </c>
      <c r="E185">
        <v>286.39999999999998</v>
      </c>
      <c r="F185">
        <v>0.87250000000000005</v>
      </c>
      <c r="G185">
        <v>93.2</v>
      </c>
      <c r="H185">
        <v>93.2</v>
      </c>
      <c r="I185">
        <v>10320</v>
      </c>
      <c r="J185">
        <v>600.70000000000005</v>
      </c>
      <c r="K185">
        <v>110</v>
      </c>
      <c r="L185">
        <v>0.31900000000000001</v>
      </c>
      <c r="M185">
        <v>28.26</v>
      </c>
      <c r="O185" s="20">
        <f t="shared" si="66"/>
        <v>1.2210012210012674E-3</v>
      </c>
      <c r="P185" s="20">
        <f t="shared" si="67"/>
        <v>3.4621329211746488E-2</v>
      </c>
      <c r="Q185" s="20">
        <f t="shared" si="68"/>
        <v>1.7040358744394669E-2</v>
      </c>
      <c r="R185" s="20">
        <f t="shared" si="69"/>
        <v>2.6523297491039346E-2</v>
      </c>
      <c r="S185" s="20">
        <f t="shared" si="70"/>
        <v>2.9498525073746337E-2</v>
      </c>
      <c r="T185" s="20">
        <f t="shared" si="71"/>
        <v>-5.1238257899231844E-3</v>
      </c>
      <c r="U185" s="20">
        <f t="shared" si="72"/>
        <v>-5.1238257899231844E-3</v>
      </c>
      <c r="V185" s="20">
        <f t="shared" si="73"/>
        <v>-7.4059824949504662E-3</v>
      </c>
      <c r="W185" s="20">
        <f t="shared" si="74"/>
        <v>9.5798319327731855E-3</v>
      </c>
      <c r="X185" s="20">
        <f t="shared" si="75"/>
        <v>0.13402061855670103</v>
      </c>
      <c r="Y185" s="20">
        <f t="shared" si="76"/>
        <v>-9.3167701863354109E-3</v>
      </c>
      <c r="Z185" s="20">
        <f t="shared" si="77"/>
        <v>3.9076376554175131E-3</v>
      </c>
    </row>
    <row r="186" spans="1:26" x14ac:dyDescent="0.3">
      <c r="A186" s="22">
        <v>42997</v>
      </c>
      <c r="B186">
        <v>136.75</v>
      </c>
      <c r="C186">
        <v>175.75</v>
      </c>
      <c r="D186">
        <v>57.35</v>
      </c>
      <c r="E186">
        <v>288.2</v>
      </c>
      <c r="F186">
        <v>0.89500000000000002</v>
      </c>
      <c r="G186">
        <v>98.57</v>
      </c>
      <c r="H186">
        <v>98.57</v>
      </c>
      <c r="I186">
        <v>10376</v>
      </c>
      <c r="J186">
        <v>604</v>
      </c>
      <c r="K186">
        <v>110</v>
      </c>
      <c r="L186">
        <v>0.30299999999999999</v>
      </c>
      <c r="M186">
        <v>28.495000000000001</v>
      </c>
      <c r="O186" s="20">
        <f t="shared" si="66"/>
        <v>0.11178861788617886</v>
      </c>
      <c r="P186" s="20">
        <f t="shared" si="67"/>
        <v>5.0194203764565321E-2</v>
      </c>
      <c r="Q186" s="20">
        <f t="shared" si="68"/>
        <v>1.1463844797178106E-2</v>
      </c>
      <c r="R186" s="20">
        <f t="shared" si="69"/>
        <v>6.2849162011173586E-3</v>
      </c>
      <c r="S186" s="20">
        <f t="shared" si="70"/>
        <v>2.5787965616045804E-2</v>
      </c>
      <c r="T186" s="20">
        <f t="shared" si="71"/>
        <v>5.7618025751072853E-2</v>
      </c>
      <c r="U186" s="20">
        <f t="shared" si="72"/>
        <v>5.7618025751072853E-2</v>
      </c>
      <c r="V186" s="20">
        <f t="shared" si="73"/>
        <v>5.4263565891472867E-3</v>
      </c>
      <c r="W186" s="20">
        <f t="shared" si="74"/>
        <v>5.4935908107207497E-3</v>
      </c>
      <c r="X186" s="20">
        <f t="shared" si="75"/>
        <v>0</v>
      </c>
      <c r="Y186" s="20">
        <f t="shared" si="76"/>
        <v>-5.0156739811912272E-2</v>
      </c>
      <c r="Z186" s="20">
        <f t="shared" si="77"/>
        <v>8.3156404812455564E-3</v>
      </c>
    </row>
    <row r="187" spans="1:26" x14ac:dyDescent="0.3">
      <c r="A187" s="22">
        <v>42998</v>
      </c>
      <c r="B187">
        <v>134.41</v>
      </c>
      <c r="C187">
        <v>187.6</v>
      </c>
      <c r="D187">
        <v>57.05</v>
      </c>
      <c r="E187">
        <v>297.89999999999998</v>
      </c>
      <c r="F187">
        <v>0.89100000000000001</v>
      </c>
      <c r="G187">
        <v>99.99</v>
      </c>
      <c r="H187">
        <v>99.99</v>
      </c>
      <c r="I187">
        <v>10465</v>
      </c>
      <c r="J187">
        <v>606</v>
      </c>
      <c r="K187">
        <v>111</v>
      </c>
      <c r="L187">
        <v>0.26600000000000001</v>
      </c>
      <c r="M187">
        <v>28.83</v>
      </c>
      <c r="O187" s="20">
        <f t="shared" si="66"/>
        <v>-1.7111517367458893E-2</v>
      </c>
      <c r="P187" s="20">
        <f t="shared" si="67"/>
        <v>6.7425320056898969E-2</v>
      </c>
      <c r="Q187" s="20">
        <f t="shared" si="68"/>
        <v>-5.2310374891020792E-3</v>
      </c>
      <c r="R187" s="20">
        <f t="shared" si="69"/>
        <v>3.3657182512144307E-2</v>
      </c>
      <c r="S187" s="20">
        <f t="shared" si="70"/>
        <v>-4.4692737430167637E-3</v>
      </c>
      <c r="T187" s="20">
        <f t="shared" si="71"/>
        <v>1.4406005884143267E-2</v>
      </c>
      <c r="U187" s="20">
        <f t="shared" si="72"/>
        <v>1.4406005884143267E-2</v>
      </c>
      <c r="V187" s="20">
        <f t="shared" si="73"/>
        <v>8.577486507324596E-3</v>
      </c>
      <c r="W187" s="20">
        <f t="shared" si="74"/>
        <v>3.3112582781456954E-3</v>
      </c>
      <c r="X187" s="20">
        <f t="shared" si="75"/>
        <v>9.0909090909090905E-3</v>
      </c>
      <c r="Y187" s="20">
        <f t="shared" si="76"/>
        <v>-0.12211221122112204</v>
      </c>
      <c r="Z187" s="20">
        <f t="shared" si="77"/>
        <v>1.1756448499736701E-2</v>
      </c>
    </row>
    <row r="188" spans="1:26" x14ac:dyDescent="0.3">
      <c r="A188" s="22">
        <v>42999</v>
      </c>
      <c r="B188">
        <v>132.5</v>
      </c>
      <c r="C188">
        <v>184.15</v>
      </c>
      <c r="D188">
        <v>55.85</v>
      </c>
      <c r="E188">
        <v>295.5</v>
      </c>
      <c r="F188">
        <v>0.88480000000000003</v>
      </c>
      <c r="G188">
        <v>94.81</v>
      </c>
      <c r="H188">
        <v>94.81</v>
      </c>
      <c r="I188">
        <v>10340</v>
      </c>
      <c r="J188">
        <v>604</v>
      </c>
      <c r="K188">
        <v>104</v>
      </c>
      <c r="L188">
        <v>0.27100000000000002</v>
      </c>
      <c r="M188">
        <v>28.88</v>
      </c>
      <c r="O188" s="20">
        <f t="shared" si="66"/>
        <v>-1.4210252213376956E-2</v>
      </c>
      <c r="P188" s="20">
        <f t="shared" si="67"/>
        <v>-1.8390191897654524E-2</v>
      </c>
      <c r="Q188" s="20">
        <f t="shared" si="68"/>
        <v>-2.1034180543382925E-2</v>
      </c>
      <c r="R188" s="20">
        <f t="shared" si="69"/>
        <v>-8.0563947633433275E-3</v>
      </c>
      <c r="S188" s="20">
        <f t="shared" si="70"/>
        <v>-6.9584736251402726E-3</v>
      </c>
      <c r="T188" s="20">
        <f t="shared" si="71"/>
        <v>-5.1805180518051733E-2</v>
      </c>
      <c r="U188" s="20">
        <f t="shared" si="72"/>
        <v>-5.1805180518051733E-2</v>
      </c>
      <c r="V188" s="20">
        <f t="shared" si="73"/>
        <v>-1.1944577161968466E-2</v>
      </c>
      <c r="W188" s="20">
        <f t="shared" si="74"/>
        <v>-3.3003300330033004E-3</v>
      </c>
      <c r="X188" s="20">
        <f t="shared" si="75"/>
        <v>-6.3063063063063057E-2</v>
      </c>
      <c r="Y188" s="20">
        <f t="shared" si="76"/>
        <v>1.8796992481203024E-2</v>
      </c>
      <c r="Z188" s="20">
        <f t="shared" si="77"/>
        <v>1.7343045438779298E-3</v>
      </c>
    </row>
    <row r="189" spans="1:26" x14ac:dyDescent="0.3">
      <c r="A189" s="22">
        <v>43000</v>
      </c>
      <c r="B189">
        <v>124.19</v>
      </c>
      <c r="C189">
        <v>189.1</v>
      </c>
      <c r="D189">
        <v>52.9</v>
      </c>
      <c r="E189">
        <v>287</v>
      </c>
      <c r="F189">
        <v>0.81499999999999995</v>
      </c>
      <c r="G189">
        <v>96.99</v>
      </c>
      <c r="H189">
        <v>96.99</v>
      </c>
      <c r="I189">
        <v>10260</v>
      </c>
      <c r="J189">
        <v>592</v>
      </c>
      <c r="K189">
        <v>105</v>
      </c>
      <c r="L189">
        <v>0.27</v>
      </c>
      <c r="M189">
        <v>28.725000000000001</v>
      </c>
      <c r="O189" s="20">
        <f t="shared" si="66"/>
        <v>-6.2716981132075494E-2</v>
      </c>
      <c r="P189" s="20">
        <f t="shared" si="67"/>
        <v>2.6880260657072975E-2</v>
      </c>
      <c r="Q189" s="20">
        <f t="shared" si="68"/>
        <v>-5.2820053715308915E-2</v>
      </c>
      <c r="R189" s="20">
        <f t="shared" si="69"/>
        <v>-2.8764805414551606E-2</v>
      </c>
      <c r="S189" s="20">
        <f t="shared" si="70"/>
        <v>-7.88878842676312E-2</v>
      </c>
      <c r="T189" s="20">
        <f t="shared" si="71"/>
        <v>2.2993355131315184E-2</v>
      </c>
      <c r="U189" s="20">
        <f t="shared" si="72"/>
        <v>2.2993355131315184E-2</v>
      </c>
      <c r="V189" s="20">
        <f t="shared" si="73"/>
        <v>-7.7369439071566732E-3</v>
      </c>
      <c r="W189" s="20">
        <f t="shared" si="74"/>
        <v>-1.9867549668874173E-2</v>
      </c>
      <c r="X189" s="20">
        <f t="shared" si="75"/>
        <v>9.6153846153846159E-3</v>
      </c>
      <c r="Y189" s="20">
        <f t="shared" si="76"/>
        <v>-3.6900369003690066E-3</v>
      </c>
      <c r="Z189" s="20">
        <f t="shared" si="77"/>
        <v>-5.3670360110802491E-3</v>
      </c>
    </row>
    <row r="190" spans="1:26" x14ac:dyDescent="0.3">
      <c r="A190" s="22">
        <v>43003</v>
      </c>
      <c r="B190">
        <v>122.2</v>
      </c>
      <c r="C190">
        <v>190.1</v>
      </c>
      <c r="D190">
        <v>54.5</v>
      </c>
      <c r="E190">
        <v>308.2</v>
      </c>
      <c r="F190">
        <v>0.83</v>
      </c>
      <c r="G190">
        <v>95.7</v>
      </c>
      <c r="H190">
        <v>95.7</v>
      </c>
      <c r="I190">
        <v>10140</v>
      </c>
      <c r="J190">
        <v>588.1</v>
      </c>
      <c r="K190">
        <v>109.5</v>
      </c>
      <c r="L190">
        <v>0.27600000000000002</v>
      </c>
      <c r="M190">
        <v>29.18</v>
      </c>
      <c r="O190" s="20">
        <f t="shared" si="66"/>
        <v>-1.602383444721793E-2</v>
      </c>
      <c r="P190" s="20">
        <f t="shared" si="67"/>
        <v>5.2882072977260709E-3</v>
      </c>
      <c r="Q190" s="20">
        <f t="shared" si="68"/>
        <v>3.0245746691871484E-2</v>
      </c>
      <c r="R190" s="20">
        <f t="shared" si="69"/>
        <v>7.3867595818815288E-2</v>
      </c>
      <c r="S190" s="20">
        <f t="shared" si="70"/>
        <v>1.8404907975460141E-2</v>
      </c>
      <c r="T190" s="20">
        <f t="shared" si="71"/>
        <v>-1.3300340241261904E-2</v>
      </c>
      <c r="U190" s="20">
        <f t="shared" si="72"/>
        <v>-1.3300340241261904E-2</v>
      </c>
      <c r="V190" s="20">
        <f t="shared" si="73"/>
        <v>-1.1695906432748537E-2</v>
      </c>
      <c r="W190" s="20">
        <f t="shared" si="74"/>
        <v>-6.5878378378377992E-3</v>
      </c>
      <c r="X190" s="20">
        <f t="shared" si="75"/>
        <v>4.2857142857142858E-2</v>
      </c>
      <c r="Y190" s="20">
        <f t="shared" si="76"/>
        <v>2.222222222222224E-2</v>
      </c>
      <c r="Z190" s="20">
        <f t="shared" si="77"/>
        <v>1.5839860748476875E-2</v>
      </c>
    </row>
    <row r="191" spans="1:26" x14ac:dyDescent="0.3">
      <c r="A191" s="22">
        <v>43004</v>
      </c>
      <c r="B191">
        <v>119.69</v>
      </c>
      <c r="C191">
        <v>185.8</v>
      </c>
      <c r="D191">
        <v>52.6</v>
      </c>
      <c r="E191">
        <v>300.5</v>
      </c>
      <c r="F191">
        <v>0.83</v>
      </c>
      <c r="G191">
        <v>93.8</v>
      </c>
      <c r="H191">
        <v>93.8</v>
      </c>
      <c r="I191">
        <v>10090</v>
      </c>
      <c r="J191">
        <v>605</v>
      </c>
      <c r="K191">
        <v>110</v>
      </c>
      <c r="L191">
        <v>0.28699999999999998</v>
      </c>
      <c r="M191">
        <v>29.01</v>
      </c>
      <c r="O191" s="20">
        <f t="shared" si="66"/>
        <v>-2.0540098199672709E-2</v>
      </c>
      <c r="P191" s="20">
        <f t="shared" si="67"/>
        <v>-2.2619673855865247E-2</v>
      </c>
      <c r="Q191" s="20">
        <f t="shared" si="68"/>
        <v>-3.4862385321100892E-2</v>
      </c>
      <c r="R191" s="20">
        <f t="shared" si="69"/>
        <v>-2.4983776768332217E-2</v>
      </c>
      <c r="S191" s="20">
        <f t="shared" si="70"/>
        <v>0</v>
      </c>
      <c r="T191" s="20">
        <f t="shared" si="71"/>
        <v>-1.9853709508881982E-2</v>
      </c>
      <c r="U191" s="20">
        <f t="shared" si="72"/>
        <v>-1.9853709508881982E-2</v>
      </c>
      <c r="V191" s="20">
        <f t="shared" si="73"/>
        <v>-4.9309664694280079E-3</v>
      </c>
      <c r="W191" s="20">
        <f t="shared" si="74"/>
        <v>2.8736609420166599E-2</v>
      </c>
      <c r="X191" s="20">
        <f t="shared" si="75"/>
        <v>4.5662100456621002E-3</v>
      </c>
      <c r="Y191" s="20">
        <f t="shared" si="76"/>
        <v>3.9855072463767946E-2</v>
      </c>
      <c r="Z191" s="20">
        <f t="shared" si="77"/>
        <v>-5.8259081562713555E-3</v>
      </c>
    </row>
    <row r="192" spans="1:26" x14ac:dyDescent="0.3">
      <c r="A192" s="22">
        <v>43005</v>
      </c>
      <c r="B192">
        <v>120.5</v>
      </c>
      <c r="C192">
        <v>192.85</v>
      </c>
      <c r="D192">
        <v>50.7</v>
      </c>
      <c r="E192">
        <v>304.10000000000002</v>
      </c>
      <c r="F192">
        <v>0.79390000000000005</v>
      </c>
      <c r="G192">
        <v>91.91</v>
      </c>
      <c r="H192">
        <v>91.91</v>
      </c>
      <c r="I192">
        <v>10163</v>
      </c>
      <c r="J192">
        <v>605.70000000000005</v>
      </c>
      <c r="K192">
        <v>103.5</v>
      </c>
      <c r="L192">
        <v>0.27700000000000002</v>
      </c>
      <c r="M192">
        <v>29.44</v>
      </c>
      <c r="O192" s="20">
        <f t="shared" si="66"/>
        <v>6.7674826635475164E-3</v>
      </c>
      <c r="P192" s="20">
        <f t="shared" si="67"/>
        <v>3.7944025834230261E-2</v>
      </c>
      <c r="Q192" s="20">
        <f t="shared" si="68"/>
        <v>-3.612167300380225E-2</v>
      </c>
      <c r="R192" s="20">
        <f t="shared" si="69"/>
        <v>1.1980033277870292E-2</v>
      </c>
      <c r="S192" s="20">
        <f t="shared" si="70"/>
        <v>-4.3493975903614354E-2</v>
      </c>
      <c r="T192" s="20">
        <f t="shared" si="71"/>
        <v>-2.014925373134329E-2</v>
      </c>
      <c r="U192" s="20">
        <f t="shared" si="72"/>
        <v>-2.014925373134329E-2</v>
      </c>
      <c r="V192" s="20">
        <f t="shared" si="73"/>
        <v>7.2348860257680876E-3</v>
      </c>
      <c r="W192" s="20">
        <f t="shared" si="74"/>
        <v>1.1570247933885048E-3</v>
      </c>
      <c r="X192" s="20">
        <f t="shared" si="75"/>
        <v>-5.909090909090909E-2</v>
      </c>
      <c r="Y192" s="20">
        <f t="shared" si="76"/>
        <v>-3.4843205574912731E-2</v>
      </c>
      <c r="Z192" s="20">
        <f t="shared" si="77"/>
        <v>1.4822475008617707E-2</v>
      </c>
    </row>
    <row r="193" spans="1:26" x14ac:dyDescent="0.3">
      <c r="A193" s="22">
        <v>43006</v>
      </c>
      <c r="B193">
        <v>116.02</v>
      </c>
      <c r="C193">
        <v>174.65</v>
      </c>
      <c r="D193">
        <v>49.9</v>
      </c>
      <c r="E193">
        <v>291.8</v>
      </c>
      <c r="F193">
        <v>0.79</v>
      </c>
      <c r="G193">
        <v>88.23</v>
      </c>
      <c r="H193">
        <v>88.23</v>
      </c>
      <c r="I193">
        <v>10089</v>
      </c>
      <c r="J193">
        <v>629.70000000000005</v>
      </c>
      <c r="K193">
        <v>101.5</v>
      </c>
      <c r="L193">
        <v>0.28000000000000003</v>
      </c>
      <c r="M193">
        <v>29.47</v>
      </c>
      <c r="O193" s="20">
        <f t="shared" si="66"/>
        <v>-3.7178423236514553E-2</v>
      </c>
      <c r="P193" s="20">
        <f t="shared" si="67"/>
        <v>-9.437386569872952E-2</v>
      </c>
      <c r="Q193" s="20">
        <f t="shared" si="68"/>
        <v>-1.5779092702169709E-2</v>
      </c>
      <c r="R193" s="20">
        <f t="shared" si="69"/>
        <v>-4.0447221308780042E-2</v>
      </c>
      <c r="S193" s="20">
        <f t="shared" si="70"/>
        <v>-4.9124574883486769E-3</v>
      </c>
      <c r="T193" s="20">
        <f t="shared" si="71"/>
        <v>-4.0039168752039958E-2</v>
      </c>
      <c r="U193" s="20">
        <f t="shared" si="72"/>
        <v>-4.0039168752039958E-2</v>
      </c>
      <c r="V193" s="20">
        <f t="shared" si="73"/>
        <v>-7.2813145724687596E-3</v>
      </c>
      <c r="W193" s="20">
        <f t="shared" si="74"/>
        <v>3.9623576027736501E-2</v>
      </c>
      <c r="X193" s="20">
        <f t="shared" si="75"/>
        <v>-1.932367149758454E-2</v>
      </c>
      <c r="Y193" s="20">
        <f t="shared" si="76"/>
        <v>1.0830324909747301E-2</v>
      </c>
      <c r="Z193" s="20">
        <f t="shared" si="77"/>
        <v>1.0190217391303526E-3</v>
      </c>
    </row>
    <row r="194" spans="1:26" x14ac:dyDescent="0.3">
      <c r="A194" s="22">
        <v>43007</v>
      </c>
      <c r="B194">
        <v>119.1</v>
      </c>
      <c r="C194">
        <v>191.35</v>
      </c>
      <c r="D194">
        <v>51</v>
      </c>
      <c r="E194">
        <v>305.89999999999998</v>
      </c>
      <c r="F194">
        <v>0.77800000000000002</v>
      </c>
      <c r="G194">
        <v>92.47</v>
      </c>
      <c r="H194">
        <v>92.47</v>
      </c>
      <c r="I194">
        <v>10100</v>
      </c>
      <c r="J194">
        <v>656</v>
      </c>
      <c r="K194">
        <v>99.5</v>
      </c>
      <c r="L194">
        <v>0.28299999999999997</v>
      </c>
      <c r="M194">
        <v>29.5</v>
      </c>
      <c r="O194" s="20">
        <f t="shared" si="66"/>
        <v>2.6547147043613155E-2</v>
      </c>
      <c r="P194" s="20">
        <f t="shared" si="67"/>
        <v>9.5619811050672701E-2</v>
      </c>
      <c r="Q194" s="20">
        <f t="shared" si="68"/>
        <v>2.2044088176352734E-2</v>
      </c>
      <c r="R194" s="20">
        <f t="shared" si="69"/>
        <v>4.8320767649074593E-2</v>
      </c>
      <c r="S194" s="20">
        <f t="shared" si="70"/>
        <v>-1.5189873417721532E-2</v>
      </c>
      <c r="T194" s="20">
        <f t="shared" si="71"/>
        <v>4.8056216706335655E-2</v>
      </c>
      <c r="U194" s="20">
        <f t="shared" si="72"/>
        <v>4.8056216706335655E-2</v>
      </c>
      <c r="V194" s="20">
        <f t="shared" si="73"/>
        <v>1.0902963623748638E-3</v>
      </c>
      <c r="W194" s="20">
        <f t="shared" si="74"/>
        <v>4.1765920279498096E-2</v>
      </c>
      <c r="X194" s="20">
        <f t="shared" si="75"/>
        <v>-1.9704433497536946E-2</v>
      </c>
      <c r="Y194" s="20">
        <f t="shared" si="76"/>
        <v>1.0714285714285525E-2</v>
      </c>
      <c r="Z194" s="20">
        <f t="shared" si="77"/>
        <v>1.0179843909060447E-3</v>
      </c>
    </row>
    <row r="195" spans="1:26" x14ac:dyDescent="0.3">
      <c r="A195" s="22">
        <v>43010</v>
      </c>
      <c r="B195">
        <v>118.49</v>
      </c>
      <c r="C195">
        <v>195.3</v>
      </c>
      <c r="D195">
        <v>51.65</v>
      </c>
      <c r="E195">
        <v>296.89999999999998</v>
      </c>
      <c r="F195">
        <v>0.79620000000000002</v>
      </c>
      <c r="G195">
        <v>95.82</v>
      </c>
      <c r="H195">
        <v>95.82</v>
      </c>
      <c r="I195">
        <v>10085</v>
      </c>
      <c r="J195">
        <v>639</v>
      </c>
      <c r="K195">
        <v>101</v>
      </c>
      <c r="L195">
        <v>0.28799999999999998</v>
      </c>
      <c r="M195">
        <v>29.49</v>
      </c>
      <c r="O195" s="20">
        <f t="shared" si="66"/>
        <v>-5.1217464315701042E-3</v>
      </c>
      <c r="P195" s="20">
        <f t="shared" si="67"/>
        <v>2.0642801149725724E-2</v>
      </c>
      <c r="Q195" s="20">
        <f t="shared" si="68"/>
        <v>1.2745098039215658E-2</v>
      </c>
      <c r="R195" s="20">
        <f t="shared" si="69"/>
        <v>-2.9421379535796013E-2</v>
      </c>
      <c r="S195" s="20">
        <f t="shared" si="70"/>
        <v>2.3393316195372743E-2</v>
      </c>
      <c r="T195" s="20">
        <f t="shared" si="71"/>
        <v>3.6227965826754562E-2</v>
      </c>
      <c r="U195" s="20">
        <f t="shared" si="72"/>
        <v>3.6227965826754562E-2</v>
      </c>
      <c r="V195" s="20">
        <f t="shared" si="73"/>
        <v>-1.4851485148514852E-3</v>
      </c>
      <c r="W195" s="20">
        <f t="shared" si="74"/>
        <v>-2.5914634146341462E-2</v>
      </c>
      <c r="X195" s="20">
        <f t="shared" si="75"/>
        <v>1.507537688442211E-2</v>
      </c>
      <c r="Y195" s="20">
        <f t="shared" si="76"/>
        <v>1.7667844522968216E-2</v>
      </c>
      <c r="Z195" s="20">
        <f t="shared" si="77"/>
        <v>-3.3898305084751061E-4</v>
      </c>
    </row>
  </sheetData>
  <sortState xmlns:xlrd2="http://schemas.microsoft.com/office/spreadsheetml/2017/richdata2" ref="AD5:AE16">
    <sortCondition descending="1" ref="AE5:AE16"/>
  </sortState>
  <mergeCells count="14">
    <mergeCell ref="AI7:AL7"/>
    <mergeCell ref="AB32:AC32"/>
    <mergeCell ref="A1:M1"/>
    <mergeCell ref="AB2:AC4"/>
    <mergeCell ref="AD2:AE4"/>
    <mergeCell ref="A2:A5"/>
    <mergeCell ref="B3:M3"/>
    <mergeCell ref="AI1:AL1"/>
    <mergeCell ref="B4:M4"/>
    <mergeCell ref="B5:M5"/>
    <mergeCell ref="AF2:AG4"/>
    <mergeCell ref="AB1:AG1"/>
    <mergeCell ref="O6:Z6"/>
    <mergeCell ref="O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E7" sqref="E7"/>
    </sheetView>
  </sheetViews>
  <sheetFormatPr defaultRowHeight="14.4" x14ac:dyDescent="0.3"/>
  <cols>
    <col min="2" max="2" width="8.88671875" customWidth="1"/>
    <col min="3" max="3" width="11.6640625" bestFit="1" customWidth="1"/>
  </cols>
  <sheetData>
    <row r="1" spans="1:8" x14ac:dyDescent="0.3">
      <c r="A1" s="104" t="s">
        <v>37</v>
      </c>
      <c r="B1" s="104"/>
      <c r="C1" s="104"/>
      <c r="D1" s="104"/>
      <c r="E1" s="104"/>
      <c r="F1" s="104"/>
      <c r="G1" s="104"/>
      <c r="H1" s="104"/>
    </row>
    <row r="2" spans="1:8" x14ac:dyDescent="0.3">
      <c r="G2" s="97" t="s">
        <v>44</v>
      </c>
      <c r="H2" s="97"/>
    </row>
    <row r="3" spans="1:8" x14ac:dyDescent="0.3">
      <c r="B3" s="67" t="s">
        <v>30</v>
      </c>
      <c r="C3" s="67" t="s">
        <v>11</v>
      </c>
      <c r="D3" s="67" t="s">
        <v>29</v>
      </c>
      <c r="E3" s="68" t="s">
        <v>7</v>
      </c>
      <c r="F3" s="67" t="s">
        <v>1</v>
      </c>
      <c r="G3" s="67" t="s">
        <v>29</v>
      </c>
      <c r="H3" s="68" t="s">
        <v>7</v>
      </c>
    </row>
    <row r="4" spans="1:8" x14ac:dyDescent="0.3">
      <c r="A4" t="s">
        <v>88</v>
      </c>
      <c r="B4">
        <v>1</v>
      </c>
      <c r="C4" s="70">
        <v>2.3270369259960368</v>
      </c>
      <c r="D4" s="70">
        <v>0.75067627747221</v>
      </c>
      <c r="E4">
        <v>0.50121951495814199</v>
      </c>
      <c r="F4">
        <f>E4*100</f>
        <v>50.121951495814201</v>
      </c>
      <c r="G4" s="69">
        <f>D4*D4</f>
        <v>0.56351487355953445</v>
      </c>
      <c r="H4">
        <f>E4*E4</f>
        <v>0.25122100217487514</v>
      </c>
    </row>
    <row r="5" spans="1:8" x14ac:dyDescent="0.3">
      <c r="A5" t="s">
        <v>86</v>
      </c>
      <c r="B5">
        <v>2</v>
      </c>
      <c r="C5" s="70">
        <v>1.9413275903404197</v>
      </c>
      <c r="D5" s="70">
        <v>0.88599867943728094</v>
      </c>
      <c r="E5">
        <v>0.2447725175645</v>
      </c>
      <c r="F5">
        <f t="shared" ref="F5:F7" si="0">E5*100</f>
        <v>24.477251756449999</v>
      </c>
      <c r="G5" s="69">
        <f t="shared" ref="G5:G7" si="1">D5*D5</f>
        <v>0.78499365996460568</v>
      </c>
      <c r="H5">
        <f t="shared" ref="H5:H7" si="2">E5*E5</f>
        <v>5.9913585354863456E-2</v>
      </c>
    </row>
    <row r="6" spans="1:8" x14ac:dyDescent="0.3">
      <c r="A6" t="s">
        <v>85</v>
      </c>
      <c r="B6">
        <v>3</v>
      </c>
      <c r="C6" s="70">
        <v>0.76239110124858545</v>
      </c>
      <c r="D6" s="70">
        <v>0.78135462728095484</v>
      </c>
      <c r="E6">
        <v>0.14851865448538942</v>
      </c>
      <c r="F6">
        <f t="shared" si="0"/>
        <v>14.851865448538943</v>
      </c>
      <c r="G6" s="69">
        <f t="shared" si="1"/>
        <v>0.61051505357335989</v>
      </c>
      <c r="H6">
        <f t="shared" si="2"/>
        <v>2.2057790730150482E-2</v>
      </c>
    </row>
    <row r="7" spans="1:8" x14ac:dyDescent="0.3">
      <c r="A7" t="s">
        <v>90</v>
      </c>
      <c r="B7">
        <v>4</v>
      </c>
      <c r="C7" s="70">
        <v>0.33433258959256618</v>
      </c>
      <c r="D7" s="70">
        <v>0.67492106560346998</v>
      </c>
      <c r="E7">
        <v>0.10548931299196955</v>
      </c>
      <c r="F7">
        <f t="shared" si="0"/>
        <v>10.548931299196955</v>
      </c>
      <c r="G7" s="69">
        <f t="shared" si="1"/>
        <v>0.45551844479532344</v>
      </c>
      <c r="H7">
        <f t="shared" si="2"/>
        <v>1.1127995155517715E-2</v>
      </c>
    </row>
    <row r="9" spans="1:8" ht="15.6" x14ac:dyDescent="0.35">
      <c r="A9" t="s">
        <v>31</v>
      </c>
      <c r="B9">
        <v>0.14359855073889499</v>
      </c>
      <c r="D9" s="65" t="s">
        <v>38</v>
      </c>
      <c r="E9" s="20">
        <f>SUMPRODUCT(C4:C7,E4:E7)</f>
        <v>1.7900377767784881</v>
      </c>
    </row>
    <row r="10" spans="1:8" ht="15.6" x14ac:dyDescent="0.35">
      <c r="A10" t="s">
        <v>32</v>
      </c>
      <c r="B10">
        <v>1</v>
      </c>
      <c r="D10" s="64" t="s">
        <v>39</v>
      </c>
      <c r="E10" s="20">
        <f>SQRT(G4*H4+G5*H5+G6*H6+G7*H7+2*D4*D5*E4*E5*B9+2*D4*D6*E4*E6*B10+2*D4*D7*E4*E7*B11+2*D5*D6*E5*E6*B12+2*D5*D7*E5*E7*B13+2*D6*D7*E6*E7*B14)</f>
        <v>0.60882973953705</v>
      </c>
    </row>
    <row r="11" spans="1:8" ht="15.6" x14ac:dyDescent="0.35">
      <c r="A11" t="s">
        <v>33</v>
      </c>
      <c r="B11">
        <v>0.21362548936063475</v>
      </c>
      <c r="D11" s="64" t="s">
        <v>43</v>
      </c>
      <c r="E11" s="20">
        <f>(10000-SUMSQ(F4:F7))/10000</f>
        <v>0.65567962658459333</v>
      </c>
    </row>
    <row r="12" spans="1:8" ht="15.6" x14ac:dyDescent="0.35">
      <c r="A12" t="s">
        <v>34</v>
      </c>
      <c r="B12">
        <v>0.21362548936063475</v>
      </c>
      <c r="D12" s="64" t="s">
        <v>40</v>
      </c>
      <c r="E12" s="49">
        <f>E14-E11</f>
        <v>-0.15567962658459333</v>
      </c>
    </row>
    <row r="13" spans="1:8" ht="15.6" x14ac:dyDescent="0.35">
      <c r="A13" t="s">
        <v>35</v>
      </c>
      <c r="B13">
        <v>1</v>
      </c>
      <c r="D13" s="64" t="s">
        <v>41</v>
      </c>
      <c r="E13">
        <f>1-SUM(E4:E7)</f>
        <v>0</v>
      </c>
    </row>
    <row r="14" spans="1:8" ht="15.6" x14ac:dyDescent="0.35">
      <c r="A14" t="s">
        <v>36</v>
      </c>
      <c r="B14">
        <v>-1.8078447651063725E-2</v>
      </c>
      <c r="D14" s="64" t="s">
        <v>42</v>
      </c>
      <c r="E14" s="66">
        <v>0.5</v>
      </c>
    </row>
    <row r="16" spans="1:8" x14ac:dyDescent="0.3">
      <c r="A16" s="105" t="s">
        <v>46</v>
      </c>
      <c r="B16" s="105"/>
      <c r="C16" s="105"/>
      <c r="D16" s="105"/>
      <c r="E16" s="105"/>
      <c r="F16" s="1"/>
      <c r="G16" s="1"/>
      <c r="H16" s="1"/>
    </row>
    <row r="17" spans="1:5" x14ac:dyDescent="0.3">
      <c r="A17" s="51"/>
      <c r="B17" s="71" t="s">
        <v>7</v>
      </c>
      <c r="C17" s="51"/>
      <c r="D17" s="51"/>
      <c r="E17" s="51"/>
    </row>
    <row r="18" spans="1:5" ht="15.6" x14ac:dyDescent="0.35">
      <c r="A18" t="s">
        <v>88</v>
      </c>
      <c r="B18" s="49">
        <v>0.5821125091471564</v>
      </c>
      <c r="C18" s="83">
        <f>100000*B18</f>
        <v>58211.250914715638</v>
      </c>
      <c r="D18" s="72" t="s">
        <v>38</v>
      </c>
      <c r="E18" s="19">
        <v>2.1397194929601113</v>
      </c>
    </row>
    <row r="19" spans="1:5" ht="15.6" x14ac:dyDescent="0.35">
      <c r="A19" t="s">
        <v>86</v>
      </c>
      <c r="B19" s="49">
        <v>0.39873204048753058</v>
      </c>
      <c r="C19" s="83">
        <f t="shared" ref="C19:C21" si="3">100000*B19</f>
        <v>39873.204048753061</v>
      </c>
      <c r="D19" s="73" t="s">
        <v>39</v>
      </c>
      <c r="E19" s="19">
        <v>0.61183489451659134</v>
      </c>
    </row>
    <row r="20" spans="1:5" x14ac:dyDescent="0.3">
      <c r="A20" t="s">
        <v>85</v>
      </c>
      <c r="B20" s="49">
        <v>1.0078028586454629E-2</v>
      </c>
      <c r="C20" s="83">
        <f t="shared" si="3"/>
        <v>1007.8028586454629</v>
      </c>
      <c r="D20" s="51"/>
      <c r="E20" s="51"/>
    </row>
    <row r="21" spans="1:5" x14ac:dyDescent="0.3">
      <c r="A21" t="s">
        <v>90</v>
      </c>
      <c r="B21" s="49">
        <v>1.0077624891310401E-2</v>
      </c>
      <c r="C21" s="83">
        <f>100000*B21</f>
        <v>1007.7624891310401</v>
      </c>
      <c r="D21" s="51"/>
      <c r="E21" s="51"/>
    </row>
  </sheetData>
  <mergeCells count="3">
    <mergeCell ref="G2:H2"/>
    <mergeCell ref="A1:H1"/>
    <mergeCell ref="A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E7" sqref="E7"/>
    </sheetView>
  </sheetViews>
  <sheetFormatPr defaultRowHeight="14.4" x14ac:dyDescent="0.3"/>
  <cols>
    <col min="3" max="3" width="11.21875" customWidth="1"/>
  </cols>
  <sheetData>
    <row r="1" spans="1:8" x14ac:dyDescent="0.3">
      <c r="A1" s="104" t="s">
        <v>45</v>
      </c>
      <c r="B1" s="104"/>
      <c r="C1" s="104"/>
      <c r="D1" s="104"/>
      <c r="E1" s="104"/>
      <c r="F1" s="104"/>
      <c r="G1" s="104"/>
      <c r="H1" s="104"/>
    </row>
    <row r="2" spans="1:8" x14ac:dyDescent="0.3">
      <c r="G2" s="97" t="s">
        <v>44</v>
      </c>
      <c r="H2" s="97"/>
    </row>
    <row r="3" spans="1:8" x14ac:dyDescent="0.3">
      <c r="B3" s="67" t="s">
        <v>30</v>
      </c>
      <c r="C3" s="67" t="s">
        <v>11</v>
      </c>
      <c r="D3" s="67" t="s">
        <v>29</v>
      </c>
      <c r="E3" s="68" t="s">
        <v>7</v>
      </c>
      <c r="F3" s="67" t="s">
        <v>1</v>
      </c>
      <c r="G3" s="67" t="s">
        <v>29</v>
      </c>
      <c r="H3" s="68" t="s">
        <v>7</v>
      </c>
    </row>
    <row r="4" spans="1:8" x14ac:dyDescent="0.3">
      <c r="A4" t="s">
        <v>88</v>
      </c>
      <c r="B4">
        <v>1</v>
      </c>
      <c r="C4" s="70">
        <v>2.3270369259960368</v>
      </c>
      <c r="D4" s="70">
        <v>0.75067627747221</v>
      </c>
      <c r="E4">
        <v>0.55168038213662129</v>
      </c>
      <c r="F4">
        <f>E4*100</f>
        <v>55.168038213662129</v>
      </c>
      <c r="G4" s="69">
        <f>D4*D4</f>
        <v>0.56351487355953445</v>
      </c>
      <c r="H4">
        <f>E4*E4</f>
        <v>0.3043512440344085</v>
      </c>
    </row>
    <row r="5" spans="1:8" x14ac:dyDescent="0.3">
      <c r="A5" t="s">
        <v>86</v>
      </c>
      <c r="B5">
        <v>2</v>
      </c>
      <c r="C5" s="70">
        <v>1.9413275903404197</v>
      </c>
      <c r="D5" s="70">
        <v>0.88599867943728094</v>
      </c>
      <c r="E5">
        <v>0.1602928684561204</v>
      </c>
      <c r="F5">
        <f t="shared" ref="F5:F7" si="0">E5*100</f>
        <v>16.029286845612038</v>
      </c>
      <c r="G5" s="69">
        <f t="shared" ref="G5:H7" si="1">D5*D5</f>
        <v>0.78499365996460568</v>
      </c>
      <c r="H5">
        <f t="shared" si="1"/>
        <v>2.5693803677891116E-2</v>
      </c>
    </row>
    <row r="6" spans="1:8" x14ac:dyDescent="0.3">
      <c r="A6" t="s">
        <v>85</v>
      </c>
      <c r="B6">
        <v>3</v>
      </c>
      <c r="C6" s="70">
        <v>0.76239110124858545</v>
      </c>
      <c r="D6" s="70">
        <v>0.78135462728095484</v>
      </c>
      <c r="E6">
        <v>0.17936677325373113</v>
      </c>
      <c r="F6">
        <f t="shared" si="0"/>
        <v>17.936677325373111</v>
      </c>
      <c r="G6" s="69">
        <f t="shared" si="1"/>
        <v>0.61051505357335989</v>
      </c>
      <c r="H6">
        <f t="shared" si="1"/>
        <v>3.2172439347455395E-2</v>
      </c>
    </row>
    <row r="7" spans="1:8" x14ac:dyDescent="0.3">
      <c r="A7" t="s">
        <v>90</v>
      </c>
      <c r="B7">
        <v>4</v>
      </c>
      <c r="C7" s="70">
        <v>0.33433258959256618</v>
      </c>
      <c r="D7" s="70">
        <v>0.67492106560346998</v>
      </c>
      <c r="E7">
        <v>0.10767806954442261</v>
      </c>
      <c r="F7">
        <f t="shared" si="0"/>
        <v>10.767806954442261</v>
      </c>
      <c r="G7" s="69">
        <f t="shared" si="1"/>
        <v>0.45551844479532344</v>
      </c>
      <c r="H7">
        <f t="shared" si="1"/>
        <v>1.159456666081351E-2</v>
      </c>
    </row>
    <row r="9" spans="1:8" ht="15.6" x14ac:dyDescent="0.35">
      <c r="A9" t="s">
        <v>31</v>
      </c>
      <c r="B9">
        <v>0.14359855073889499</v>
      </c>
      <c r="D9" s="65" t="s">
        <v>38</v>
      </c>
      <c r="E9" s="20">
        <f>SUMPRODUCT(C4:C7,E4:E7)</f>
        <v>1.7677095082696288</v>
      </c>
    </row>
    <row r="10" spans="1:8" ht="15.6" x14ac:dyDescent="0.35">
      <c r="A10" t="s">
        <v>32</v>
      </c>
      <c r="B10">
        <v>1</v>
      </c>
      <c r="D10" s="64" t="s">
        <v>39</v>
      </c>
      <c r="E10" s="20">
        <f>SQRT(G4*H4+G5*H5+G6*H6+G7*H7+2*D4*D5*E4*E5*B9+2*D4*D6*E4*E6*B10+2*D4*D7*E4*E7*B11+2*D5*D6*E5*E6*B12+2*D5*D7*E5*E7*B13+2*D6*D7*E6*E7*B14)</f>
        <v>0.6254665045446216</v>
      </c>
    </row>
    <row r="11" spans="1:8" ht="15.6" x14ac:dyDescent="0.35">
      <c r="A11" t="s">
        <v>33</v>
      </c>
      <c r="B11">
        <v>0.21362548936063475</v>
      </c>
      <c r="D11" s="64" t="s">
        <v>43</v>
      </c>
      <c r="E11" s="20">
        <f>(10000-SUMSQ(F4:F7))/10000</f>
        <v>0.62618794627943153</v>
      </c>
    </row>
    <row r="12" spans="1:8" ht="15.6" x14ac:dyDescent="0.35">
      <c r="A12" t="s">
        <v>34</v>
      </c>
      <c r="B12">
        <v>0.21362548936063475</v>
      </c>
      <c r="D12" s="64" t="s">
        <v>40</v>
      </c>
      <c r="E12" s="49">
        <f>E14-E11</f>
        <v>-0.12618794627943153</v>
      </c>
    </row>
    <row r="13" spans="1:8" ht="15.6" x14ac:dyDescent="0.35">
      <c r="A13" t="s">
        <v>35</v>
      </c>
      <c r="B13">
        <v>1</v>
      </c>
      <c r="D13" s="64" t="s">
        <v>41</v>
      </c>
      <c r="E13">
        <f>1-SUM(E4:E7)</f>
        <v>9.8190660910457694E-4</v>
      </c>
    </row>
    <row r="14" spans="1:8" ht="15.6" x14ac:dyDescent="0.35">
      <c r="A14" t="s">
        <v>36</v>
      </c>
      <c r="B14">
        <v>-1.8078447651063725E-2</v>
      </c>
      <c r="D14" s="64" t="s">
        <v>42</v>
      </c>
      <c r="E14" s="66">
        <v>0.5</v>
      </c>
    </row>
    <row r="16" spans="1:8" x14ac:dyDescent="0.3">
      <c r="A16" s="105" t="s">
        <v>46</v>
      </c>
      <c r="B16" s="105"/>
      <c r="C16" s="105"/>
      <c r="D16" s="105"/>
      <c r="E16" s="105"/>
    </row>
    <row r="17" spans="1:5" x14ac:dyDescent="0.3">
      <c r="A17" s="51"/>
      <c r="B17" s="52" t="s">
        <v>7</v>
      </c>
      <c r="C17" s="51"/>
      <c r="D17" s="51"/>
      <c r="E17" s="51"/>
    </row>
    <row r="18" spans="1:5" ht="15.6" x14ac:dyDescent="0.35">
      <c r="A18" t="s">
        <v>88</v>
      </c>
      <c r="B18">
        <v>0.55168038213662129</v>
      </c>
      <c r="C18" s="82">
        <f>100000*B18</f>
        <v>55168.038213662127</v>
      </c>
      <c r="D18" s="72" t="s">
        <v>38</v>
      </c>
      <c r="E18" s="19">
        <f>E9</f>
        <v>1.7677095082696288</v>
      </c>
    </row>
    <row r="19" spans="1:5" ht="15.6" x14ac:dyDescent="0.35">
      <c r="A19" t="s">
        <v>86</v>
      </c>
      <c r="B19">
        <v>0.1602928684561204</v>
      </c>
      <c r="C19" s="82">
        <f t="shared" ref="C19:C21" si="2">100000*B19</f>
        <v>16029.28684561204</v>
      </c>
      <c r="D19" s="73" t="s">
        <v>39</v>
      </c>
      <c r="E19" s="19">
        <f>E10</f>
        <v>0.6254665045446216</v>
      </c>
    </row>
    <row r="20" spans="1:5" x14ac:dyDescent="0.3">
      <c r="A20" t="s">
        <v>85</v>
      </c>
      <c r="B20">
        <v>0.17936677325373113</v>
      </c>
      <c r="C20" s="82">
        <f t="shared" si="2"/>
        <v>17936.677325373112</v>
      </c>
      <c r="D20" s="51"/>
      <c r="E20" s="51"/>
    </row>
    <row r="21" spans="1:5" x14ac:dyDescent="0.3">
      <c r="A21" t="s">
        <v>90</v>
      </c>
      <c r="B21">
        <v>0.10767806954442261</v>
      </c>
      <c r="C21" s="82">
        <f t="shared" si="2"/>
        <v>10767.80695444226</v>
      </c>
      <c r="D21" s="51"/>
      <c r="E21" s="51"/>
    </row>
  </sheetData>
  <mergeCells count="3">
    <mergeCell ref="G2:H2"/>
    <mergeCell ref="A1:H1"/>
    <mergeCell ref="A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C7" sqref="C7:C8"/>
    </sheetView>
  </sheetViews>
  <sheetFormatPr defaultRowHeight="14.4" x14ac:dyDescent="0.3"/>
  <sheetData>
    <row r="1" spans="1:5" x14ac:dyDescent="0.3">
      <c r="A1" s="106" t="s">
        <v>47</v>
      </c>
      <c r="B1" s="107"/>
      <c r="C1" s="107"/>
      <c r="D1" s="108"/>
      <c r="E1" s="42"/>
    </row>
    <row r="2" spans="1:5" x14ac:dyDescent="0.3">
      <c r="A2" s="105" t="s">
        <v>48</v>
      </c>
      <c r="B2" s="105"/>
      <c r="C2" s="105" t="s">
        <v>49</v>
      </c>
      <c r="D2" s="105"/>
      <c r="E2" s="24"/>
    </row>
    <row r="3" spans="1:5" ht="15.6" x14ac:dyDescent="0.35">
      <c r="A3" s="72" t="s">
        <v>38</v>
      </c>
      <c r="B3" s="74">
        <v>1.7677095082696288</v>
      </c>
      <c r="C3" s="72" t="s">
        <v>38</v>
      </c>
      <c r="D3" s="19">
        <v>2.1397194929601113</v>
      </c>
    </row>
    <row r="4" spans="1:5" ht="15.6" x14ac:dyDescent="0.35">
      <c r="A4" s="73" t="s">
        <v>39</v>
      </c>
      <c r="B4" s="74">
        <v>0.6254665045446216</v>
      </c>
      <c r="C4" s="73" t="s">
        <v>39</v>
      </c>
      <c r="D4" s="19">
        <v>0.61183489451659134</v>
      </c>
    </row>
    <row r="6" spans="1:5" x14ac:dyDescent="0.3">
      <c r="B6" s="105" t="s">
        <v>50</v>
      </c>
      <c r="C6" s="105"/>
    </row>
    <row r="7" spans="1:5" ht="15.6" x14ac:dyDescent="0.35">
      <c r="B7" s="72" t="s">
        <v>38</v>
      </c>
      <c r="C7" s="19">
        <f>GEOMEAN(B3,D3)</f>
        <v>1.9448399658417805</v>
      </c>
    </row>
    <row r="8" spans="1:5" ht="15.6" x14ac:dyDescent="0.35">
      <c r="B8" s="73" t="s">
        <v>39</v>
      </c>
      <c r="C8" s="19">
        <f>GEOMEAN(B4,D4)</f>
        <v>0.61861315281177109</v>
      </c>
    </row>
    <row r="9" spans="1:5" x14ac:dyDescent="0.3">
      <c r="B9" s="37"/>
    </row>
  </sheetData>
  <mergeCells count="4">
    <mergeCell ref="A2:B2"/>
    <mergeCell ref="A1:D1"/>
    <mergeCell ref="C2:D2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activeCell="E7" sqref="E7"/>
    </sheetView>
  </sheetViews>
  <sheetFormatPr defaultRowHeight="14.4" x14ac:dyDescent="0.3"/>
  <sheetData>
    <row r="1" spans="1:8" x14ac:dyDescent="0.3">
      <c r="A1" s="104" t="s">
        <v>50</v>
      </c>
      <c r="B1" s="104"/>
      <c r="C1" s="104"/>
      <c r="D1" s="104"/>
      <c r="E1" s="104"/>
      <c r="F1" s="104"/>
      <c r="G1" s="104"/>
      <c r="H1" s="104"/>
    </row>
    <row r="2" spans="1:8" x14ac:dyDescent="0.3">
      <c r="G2" s="97" t="s">
        <v>44</v>
      </c>
      <c r="H2" s="97"/>
    </row>
    <row r="3" spans="1:8" x14ac:dyDescent="0.3">
      <c r="B3" s="67" t="s">
        <v>30</v>
      </c>
      <c r="C3" s="67" t="s">
        <v>11</v>
      </c>
      <c r="D3" s="67" t="s">
        <v>29</v>
      </c>
      <c r="E3" s="68" t="s">
        <v>7</v>
      </c>
      <c r="F3" s="67" t="s">
        <v>1</v>
      </c>
      <c r="G3" s="67" t="s">
        <v>29</v>
      </c>
      <c r="H3" s="68" t="s">
        <v>7</v>
      </c>
    </row>
    <row r="4" spans="1:8" x14ac:dyDescent="0.3">
      <c r="A4" t="s">
        <v>88</v>
      </c>
      <c r="B4">
        <v>1</v>
      </c>
      <c r="C4" s="70">
        <v>2.3270369259960368</v>
      </c>
      <c r="D4" s="70">
        <v>0.75067627747221</v>
      </c>
      <c r="E4">
        <v>0.46443023172253106</v>
      </c>
      <c r="F4">
        <f>E4*100</f>
        <v>46.443023172253106</v>
      </c>
      <c r="G4" s="69">
        <f>D4*D4</f>
        <v>0.56351487355953445</v>
      </c>
      <c r="H4">
        <f>E4*E4</f>
        <v>0.21569544013784389</v>
      </c>
    </row>
    <row r="5" spans="1:8" x14ac:dyDescent="0.3">
      <c r="A5" t="s">
        <v>86</v>
      </c>
      <c r="B5">
        <v>2</v>
      </c>
      <c r="C5" s="70">
        <v>1.9413275903404197</v>
      </c>
      <c r="D5" s="70">
        <v>0.88599867943728094</v>
      </c>
      <c r="E5">
        <v>0.39347046991010398</v>
      </c>
      <c r="F5">
        <f t="shared" ref="F5:F7" si="0">E5*100</f>
        <v>39.347046991010401</v>
      </c>
      <c r="G5" s="69">
        <f t="shared" ref="G5:H7" si="1">D5*D5</f>
        <v>0.78499365996460568</v>
      </c>
      <c r="H5">
        <f t="shared" si="1"/>
        <v>0.15481901069127804</v>
      </c>
    </row>
    <row r="6" spans="1:8" x14ac:dyDescent="0.3">
      <c r="A6" t="s">
        <v>85</v>
      </c>
      <c r="B6">
        <v>3</v>
      </c>
      <c r="C6" s="70">
        <v>0.76239110124858545</v>
      </c>
      <c r="D6" s="70">
        <v>0.78135462728095484</v>
      </c>
      <c r="E6">
        <v>0.1228549095683656</v>
      </c>
      <c r="F6">
        <f t="shared" si="0"/>
        <v>12.28549095683656</v>
      </c>
      <c r="G6" s="69">
        <f t="shared" si="1"/>
        <v>0.61051505357335989</v>
      </c>
      <c r="H6">
        <f t="shared" si="1"/>
        <v>1.5093328805051291E-2</v>
      </c>
    </row>
    <row r="7" spans="1:8" x14ac:dyDescent="0.3">
      <c r="A7" t="s">
        <v>90</v>
      </c>
      <c r="B7">
        <v>4</v>
      </c>
      <c r="C7" s="70">
        <v>0.33433258959256618</v>
      </c>
      <c r="D7" s="70">
        <v>0.67492106560346998</v>
      </c>
      <c r="E7">
        <v>1.9666632070396213E-2</v>
      </c>
      <c r="F7">
        <f t="shared" si="0"/>
        <v>1.9666632070396213</v>
      </c>
      <c r="G7" s="69">
        <f t="shared" si="1"/>
        <v>0.45551844479532344</v>
      </c>
      <c r="H7">
        <f t="shared" si="1"/>
        <v>3.8677641699233684E-4</v>
      </c>
    </row>
    <row r="9" spans="1:8" ht="15.6" x14ac:dyDescent="0.35">
      <c r="A9" t="s">
        <v>31</v>
      </c>
      <c r="B9">
        <v>0.14359855073889499</v>
      </c>
      <c r="D9" s="65" t="s">
        <v>38</v>
      </c>
      <c r="E9" s="20">
        <f>SUMPRODUCT(C4:C7,E4:E7)</f>
        <v>1.9448400638162018</v>
      </c>
    </row>
    <row r="10" spans="1:8" ht="15.6" x14ac:dyDescent="0.35">
      <c r="A10" t="s">
        <v>32</v>
      </c>
      <c r="B10">
        <v>1</v>
      </c>
      <c r="D10" s="64" t="s">
        <v>39</v>
      </c>
      <c r="E10" s="20">
        <v>0.67234228867145585</v>
      </c>
    </row>
    <row r="11" spans="1:8" ht="15.6" x14ac:dyDescent="0.35">
      <c r="A11" t="s">
        <v>33</v>
      </c>
      <c r="B11">
        <v>0.21362548936063475</v>
      </c>
      <c r="D11" s="64" t="s">
        <v>43</v>
      </c>
      <c r="E11" s="20">
        <f>(10000-SUMSQ(F4:F7))/10000</f>
        <v>0.61400544394883438</v>
      </c>
    </row>
    <row r="12" spans="1:8" ht="15.6" x14ac:dyDescent="0.35">
      <c r="A12" t="s">
        <v>34</v>
      </c>
      <c r="B12">
        <v>0.21362548936063475</v>
      </c>
      <c r="D12" s="64" t="s">
        <v>40</v>
      </c>
      <c r="E12" s="49">
        <f>E14-E11</f>
        <v>-1.4005443948834406E-2</v>
      </c>
    </row>
    <row r="13" spans="1:8" ht="15.6" x14ac:dyDescent="0.35">
      <c r="A13" t="s">
        <v>35</v>
      </c>
      <c r="B13">
        <v>1</v>
      </c>
      <c r="D13" s="64" t="s">
        <v>41</v>
      </c>
      <c r="E13">
        <f>1-SUM(E4:E7)</f>
        <v>-4.2224327139694928E-4</v>
      </c>
    </row>
    <row r="14" spans="1:8" ht="15.6" x14ac:dyDescent="0.35">
      <c r="A14" t="s">
        <v>36</v>
      </c>
      <c r="B14">
        <v>-1.8078447651063725E-2</v>
      </c>
      <c r="D14" s="64" t="s">
        <v>42</v>
      </c>
      <c r="E14" s="66">
        <v>0.6</v>
      </c>
    </row>
    <row r="15" spans="1:8" ht="15" thickBot="1" x14ac:dyDescent="0.35"/>
    <row r="16" spans="1:8" x14ac:dyDescent="0.3">
      <c r="A16" s="105" t="s">
        <v>46</v>
      </c>
      <c r="B16" s="105"/>
      <c r="C16" s="105"/>
      <c r="D16" s="105"/>
      <c r="E16" s="105"/>
      <c r="G16" s="109" t="s">
        <v>51</v>
      </c>
      <c r="H16" s="110"/>
    </row>
    <row r="17" spans="1:8" ht="15" thickBot="1" x14ac:dyDescent="0.35">
      <c r="A17" s="51"/>
      <c r="B17" s="52" t="s">
        <v>7</v>
      </c>
      <c r="C17" s="51"/>
      <c r="D17" s="51"/>
      <c r="E17" s="51"/>
      <c r="G17" s="111">
        <f>ABS(E18-E9)+ABS(E10-E19)</f>
        <v>5.3729233834105994E-2</v>
      </c>
      <c r="H17" s="112"/>
    </row>
    <row r="18" spans="1:8" ht="15.6" x14ac:dyDescent="0.35">
      <c r="A18" t="s">
        <v>88</v>
      </c>
      <c r="B18">
        <v>0.46443023172253106</v>
      </c>
      <c r="C18" s="51">
        <f>100000*B18</f>
        <v>46443.023172253103</v>
      </c>
      <c r="D18" s="72" t="s">
        <v>38</v>
      </c>
      <c r="E18" s="19">
        <v>1.9448399658417805</v>
      </c>
    </row>
    <row r="19" spans="1:8" ht="15.6" x14ac:dyDescent="0.35">
      <c r="A19" t="s">
        <v>86</v>
      </c>
      <c r="B19">
        <v>0.39347046991010398</v>
      </c>
      <c r="C19" s="51">
        <f t="shared" ref="C19:C21" si="2">100000*B19</f>
        <v>39347.0469910104</v>
      </c>
      <c r="D19" s="73" t="s">
        <v>39</v>
      </c>
      <c r="E19" s="19">
        <v>0.61861315281177109</v>
      </c>
    </row>
    <row r="20" spans="1:8" x14ac:dyDescent="0.3">
      <c r="A20" t="s">
        <v>85</v>
      </c>
      <c r="B20">
        <v>0.1228549095683656</v>
      </c>
      <c r="C20" s="51">
        <f t="shared" si="2"/>
        <v>12285.49095683656</v>
      </c>
      <c r="D20" s="51"/>
      <c r="E20" s="51"/>
    </row>
    <row r="21" spans="1:8" x14ac:dyDescent="0.3">
      <c r="A21" t="s">
        <v>90</v>
      </c>
      <c r="B21">
        <v>1.9666632070396213E-2</v>
      </c>
      <c r="C21" s="51">
        <f t="shared" si="2"/>
        <v>1966.6632070396213</v>
      </c>
      <c r="D21" s="51"/>
      <c r="E21" s="51"/>
    </row>
  </sheetData>
  <mergeCells count="5">
    <mergeCell ref="A1:H1"/>
    <mergeCell ref="G2:H2"/>
    <mergeCell ref="A16:E16"/>
    <mergeCell ref="G16:H16"/>
    <mergeCell ref="G17:H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95"/>
  <sheetViews>
    <sheetView zoomScale="68" zoomScaleNormal="100" workbookViewId="0">
      <selection activeCell="P6" sqref="P6"/>
    </sheetView>
  </sheetViews>
  <sheetFormatPr defaultRowHeight="14.4" x14ac:dyDescent="0.3"/>
  <cols>
    <col min="1" max="1" width="11.6640625" customWidth="1"/>
    <col min="2" max="2" width="6.5546875" bestFit="1" customWidth="1"/>
    <col min="3" max="3" width="6.77734375" bestFit="1" customWidth="1"/>
    <col min="4" max="4" width="8.5546875" customWidth="1"/>
    <col min="5" max="5" width="7.5546875" bestFit="1" customWidth="1"/>
    <col min="6" max="6" width="3.77734375" customWidth="1"/>
    <col min="7" max="7" width="9.21875" customWidth="1"/>
    <col min="8" max="8" width="10.21875" customWidth="1"/>
    <col min="9" max="10" width="7.21875" bestFit="1" customWidth="1"/>
    <col min="11" max="11" width="3.77734375" customWidth="1"/>
    <col min="12" max="15" width="10.44140625" customWidth="1"/>
    <col min="16" max="16" width="12.6640625" customWidth="1"/>
    <col min="18" max="21" width="10.44140625" customWidth="1"/>
    <col min="22" max="22" width="12.6640625" customWidth="1"/>
    <col min="24" max="27" width="10.44140625" customWidth="1"/>
    <col min="28" max="28" width="12.6640625" customWidth="1"/>
  </cols>
  <sheetData>
    <row r="1" spans="1:28" x14ac:dyDescent="0.3">
      <c r="A1" s="98" t="s">
        <v>20</v>
      </c>
      <c r="B1" s="99"/>
      <c r="C1" s="99"/>
      <c r="D1" s="99"/>
      <c r="E1" s="100"/>
      <c r="F1" s="40"/>
      <c r="G1" s="98" t="s">
        <v>56</v>
      </c>
      <c r="H1" s="99"/>
      <c r="I1" s="99"/>
      <c r="J1" s="100"/>
      <c r="K1" s="41"/>
      <c r="L1" s="97" t="s">
        <v>57</v>
      </c>
      <c r="M1" s="97"/>
      <c r="N1" s="97"/>
      <c r="O1" s="97"/>
      <c r="P1" s="97"/>
      <c r="R1" s="97" t="s">
        <v>61</v>
      </c>
      <c r="S1" s="97"/>
      <c r="T1" s="97"/>
      <c r="U1" s="97"/>
      <c r="V1" s="97"/>
      <c r="X1" s="97" t="s">
        <v>62</v>
      </c>
      <c r="Y1" s="97"/>
      <c r="Z1" s="97"/>
      <c r="AA1" s="97"/>
      <c r="AB1" s="97"/>
    </row>
    <row r="2" spans="1:28" ht="15.75" customHeight="1" x14ac:dyDescent="0.3">
      <c r="A2" s="102" t="s">
        <v>19</v>
      </c>
      <c r="B2" s="36" t="s">
        <v>97</v>
      </c>
      <c r="C2" s="36" t="s">
        <v>88</v>
      </c>
      <c r="D2" s="36" t="s">
        <v>98</v>
      </c>
      <c r="E2" s="36" t="s">
        <v>15</v>
      </c>
      <c r="G2" s="36" t="s">
        <v>97</v>
      </c>
      <c r="H2" s="36" t="s">
        <v>88</v>
      </c>
      <c r="I2" s="36" t="s">
        <v>98</v>
      </c>
      <c r="J2" s="36" t="s">
        <v>15</v>
      </c>
      <c r="L2" s="97" t="s">
        <v>59</v>
      </c>
      <c r="M2" s="97"/>
      <c r="N2" s="97"/>
      <c r="O2" s="97"/>
      <c r="P2" s="97"/>
      <c r="R2" s="97" t="s">
        <v>59</v>
      </c>
      <c r="S2" s="97"/>
      <c r="T2" s="97"/>
      <c r="U2" s="97"/>
      <c r="V2" s="97"/>
      <c r="X2" s="97" t="s">
        <v>59</v>
      </c>
      <c r="Y2" s="97"/>
      <c r="Z2" s="97"/>
      <c r="AA2" s="97"/>
      <c r="AB2" s="97"/>
    </row>
    <row r="3" spans="1:28" ht="15.75" customHeight="1" x14ac:dyDescent="0.3">
      <c r="A3" s="102"/>
      <c r="B3" s="103"/>
      <c r="C3" s="103"/>
      <c r="D3" s="103"/>
      <c r="E3" s="103"/>
      <c r="G3" s="35">
        <f>(AVERAGE(G7:G195))*247</f>
        <v>1.9413275903404197</v>
      </c>
      <c r="H3" s="35">
        <f t="shared" ref="G3:J3" si="0">(AVERAGE(H7:H195))*247</f>
        <v>2.3270369259960368</v>
      </c>
      <c r="I3" s="35">
        <f t="shared" si="0"/>
        <v>0.76239110124858545</v>
      </c>
      <c r="J3" s="35">
        <f t="shared" si="0"/>
        <v>0.33433258959256618</v>
      </c>
      <c r="L3" s="35">
        <v>0.2447725175645</v>
      </c>
      <c r="M3" s="20">
        <v>0.50121951495814199</v>
      </c>
      <c r="N3" s="49">
        <v>0.14851865448538942</v>
      </c>
      <c r="O3" s="49">
        <v>0.10548931299196955</v>
      </c>
      <c r="P3" s="66">
        <f>SUM(L3:O3)</f>
        <v>1.0000000000000011</v>
      </c>
      <c r="R3" s="20">
        <v>0.39347046991010398</v>
      </c>
      <c r="S3" s="20">
        <v>0.46443023172253106</v>
      </c>
      <c r="T3" s="20">
        <v>0.1228549095683656</v>
      </c>
      <c r="U3" s="20">
        <v>1.9666632070396213E-2</v>
      </c>
      <c r="V3" s="66">
        <f>SUM(R3:U3)</f>
        <v>1.0004222432713969</v>
      </c>
      <c r="X3" s="49">
        <v>0.1602928684561204</v>
      </c>
      <c r="Y3" s="49">
        <v>0.55168038213662129</v>
      </c>
      <c r="Z3" s="49">
        <v>0.17936677325373113</v>
      </c>
      <c r="AA3" s="49">
        <v>0.10767806954442261</v>
      </c>
      <c r="AB3" s="66">
        <f>SUM(X3:AA3)</f>
        <v>0.99901809339089542</v>
      </c>
    </row>
    <row r="4" spans="1:28" x14ac:dyDescent="0.3">
      <c r="A4" s="102"/>
      <c r="B4" s="103"/>
      <c r="C4" s="103"/>
      <c r="D4" s="103"/>
      <c r="E4" s="103"/>
      <c r="G4" s="35">
        <f>_xlfn.STDEV.S(G7:G195)/SQRT(1/247)</f>
        <v>0.88599867943728094</v>
      </c>
      <c r="H4" s="35">
        <f t="shared" ref="G4:J4" si="1">_xlfn.STDEV.S(H7:H195)/SQRT(1/247)</f>
        <v>0.75067627747221</v>
      </c>
      <c r="I4" s="35">
        <f t="shared" si="1"/>
        <v>0.78135462728095484</v>
      </c>
      <c r="J4" s="35">
        <f t="shared" si="1"/>
        <v>0.67492106560346998</v>
      </c>
      <c r="L4" s="97" t="s">
        <v>58</v>
      </c>
      <c r="M4" s="97"/>
      <c r="N4" s="97"/>
      <c r="O4" s="97"/>
      <c r="P4" s="97"/>
      <c r="R4" s="97" t="s">
        <v>58</v>
      </c>
      <c r="S4" s="97"/>
      <c r="T4" s="97"/>
      <c r="U4" s="97"/>
      <c r="V4" s="97"/>
      <c r="X4" s="97" t="s">
        <v>58</v>
      </c>
      <c r="Y4" s="97"/>
      <c r="Z4" s="97"/>
      <c r="AA4" s="97"/>
      <c r="AB4" s="97"/>
    </row>
    <row r="5" spans="1:28" ht="15.75" customHeight="1" x14ac:dyDescent="0.3">
      <c r="A5" s="102"/>
      <c r="B5" s="97"/>
      <c r="C5" s="97"/>
      <c r="D5" s="97"/>
      <c r="E5" s="97"/>
      <c r="G5" s="1"/>
      <c r="H5" s="1"/>
      <c r="I5" s="1"/>
      <c r="J5" s="1"/>
      <c r="L5" s="36" t="str">
        <f>G2</f>
        <v>AERO</v>
      </c>
      <c r="M5" s="36" t="str">
        <f>H2</f>
        <v>PIK</v>
      </c>
      <c r="N5" s="36" t="str">
        <f>I2</f>
        <v>RUSGIDRO</v>
      </c>
      <c r="O5" s="36" t="str">
        <f>J2</f>
        <v>SBER</v>
      </c>
      <c r="P5" s="36" t="s">
        <v>60</v>
      </c>
      <c r="R5" s="36" t="str">
        <f>G2</f>
        <v>AERO</v>
      </c>
      <c r="S5" s="36" t="str">
        <f>H2</f>
        <v>PIK</v>
      </c>
      <c r="T5" s="36" t="str">
        <f>N5</f>
        <v>RUSGIDRO</v>
      </c>
      <c r="U5" s="36" t="str">
        <f>O5</f>
        <v>SBER</v>
      </c>
      <c r="V5" s="36" t="s">
        <v>60</v>
      </c>
      <c r="X5" s="36" t="str">
        <f>L5</f>
        <v>AERO</v>
      </c>
      <c r="Y5" s="36" t="str">
        <f>M5</f>
        <v>PIK</v>
      </c>
      <c r="Z5" s="36" t="str">
        <f>N5</f>
        <v>RUSGIDRO</v>
      </c>
      <c r="AA5" s="36" t="str">
        <f>O5</f>
        <v>SBER</v>
      </c>
      <c r="AB5" s="36" t="s">
        <v>60</v>
      </c>
    </row>
    <row r="6" spans="1:28" x14ac:dyDescent="0.3">
      <c r="A6" s="22">
        <v>42734</v>
      </c>
      <c r="B6">
        <v>59.88</v>
      </c>
      <c r="C6">
        <v>62.05</v>
      </c>
      <c r="D6">
        <v>0.56010000000000004</v>
      </c>
      <c r="E6">
        <v>88.15</v>
      </c>
      <c r="G6" s="97"/>
      <c r="H6" s="97"/>
      <c r="I6" s="97"/>
      <c r="J6" s="97"/>
      <c r="L6" s="21">
        <f>100000*L3</f>
        <v>24477.251756450001</v>
      </c>
      <c r="M6" s="21">
        <f t="shared" ref="M6:O6" si="2">100000*M3</f>
        <v>50121.951495814195</v>
      </c>
      <c r="N6" s="21">
        <f t="shared" si="2"/>
        <v>14851.865448538942</v>
      </c>
      <c r="O6" s="21">
        <f t="shared" si="2"/>
        <v>10548.931299196955</v>
      </c>
      <c r="P6" s="77">
        <f>SUM(L6:O6)</f>
        <v>100000.00000000009</v>
      </c>
      <c r="R6" s="21">
        <f>100000*R3</f>
        <v>39347.0469910104</v>
      </c>
      <c r="S6" s="21">
        <f t="shared" ref="S6:U6" si="3">100000*S3</f>
        <v>46443.023172253103</v>
      </c>
      <c r="T6" s="21">
        <f t="shared" si="3"/>
        <v>12285.49095683656</v>
      </c>
      <c r="U6" s="21">
        <f t="shared" si="3"/>
        <v>1966.6632070396213</v>
      </c>
      <c r="V6" s="77">
        <f>SUM(R6:U6)</f>
        <v>100042.22432713967</v>
      </c>
      <c r="X6" s="21">
        <f>100000*X3</f>
        <v>16029.28684561204</v>
      </c>
      <c r="Y6" s="21">
        <f t="shared" ref="Y6:AA6" si="4">100000*Y3</f>
        <v>55168.038213662127</v>
      </c>
      <c r="Z6" s="21">
        <f t="shared" si="4"/>
        <v>17936.677325373112</v>
      </c>
      <c r="AA6" s="21">
        <f t="shared" si="4"/>
        <v>10767.80695444226</v>
      </c>
      <c r="AB6" s="77">
        <f>SUM(X6:AA6)</f>
        <v>99901.809339089537</v>
      </c>
    </row>
    <row r="7" spans="1:28" x14ac:dyDescent="0.3">
      <c r="A7" s="22">
        <v>42738</v>
      </c>
      <c r="B7">
        <v>58.29</v>
      </c>
      <c r="C7">
        <v>63.06</v>
      </c>
      <c r="D7">
        <v>0.57779999999999998</v>
      </c>
      <c r="E7">
        <v>86.5</v>
      </c>
      <c r="G7" s="20">
        <f t="shared" ref="G7:G38" si="5">(B7-B6)/B6</f>
        <v>-2.6553106212424904E-2</v>
      </c>
      <c r="H7" s="20">
        <f t="shared" ref="H7:H38" si="6">(C7-C6)/C6</f>
        <v>1.6277195809830863E-2</v>
      </c>
      <c r="I7" s="20">
        <f t="shared" ref="I7:I38" si="7">(D7-D6)/D6</f>
        <v>3.160149973219057E-2</v>
      </c>
      <c r="J7" s="20">
        <f t="shared" ref="J7:J27" si="8">(E7-E6)/E6</f>
        <v>-1.8718094157685827E-2</v>
      </c>
      <c r="L7" s="78">
        <f>L6+L6*G7</f>
        <v>23827.304690772722</v>
      </c>
      <c r="M7" s="78">
        <f t="shared" ref="M7:O7" si="9">M6+M6*H7</f>
        <v>50937.796314682411</v>
      </c>
      <c r="N7" s="78">
        <f t="shared" si="9"/>
        <v>15321.206670533475</v>
      </c>
      <c r="O7" s="78">
        <f t="shared" si="9"/>
        <v>10351.475409875628</v>
      </c>
      <c r="P7" s="77">
        <f>SUM(L7:O7)</f>
        <v>100437.78308586423</v>
      </c>
      <c r="R7" s="78">
        <f>R6+R6*G7</f>
        <v>38302.260673112825</v>
      </c>
      <c r="S7" s="78">
        <f>S6+S6*H7</f>
        <v>47198.985354428376</v>
      </c>
      <c r="T7" s="78">
        <f>T6+T6*I7</f>
        <v>12673.73089601886</v>
      </c>
      <c r="U7" s="78">
        <f>U6+U6*J7</f>
        <v>1929.8510199537973</v>
      </c>
      <c r="V7" s="77">
        <f>SUM(R7:U7)</f>
        <v>100104.82794351385</v>
      </c>
      <c r="X7" s="78">
        <f>X6+X6*G7</f>
        <v>15603.659489491078</v>
      </c>
      <c r="Y7" s="78">
        <f>Y6+Y6*H7</f>
        <v>56066.019174110137</v>
      </c>
      <c r="Z7" s="78">
        <f>Z6+Z6*I7</f>
        <v>18503.503229067279</v>
      </c>
      <c r="AA7" s="78">
        <f>AA6+AA6*J7</f>
        <v>10566.254129997225</v>
      </c>
      <c r="AB7" s="77">
        <f>SUM(X7:AA7)</f>
        <v>100739.43602266572</v>
      </c>
    </row>
    <row r="8" spans="1:28" x14ac:dyDescent="0.3">
      <c r="A8" s="22">
        <v>42739</v>
      </c>
      <c r="B8">
        <v>60.42</v>
      </c>
      <c r="C8">
        <v>63.9</v>
      </c>
      <c r="D8">
        <v>0.57099999999999995</v>
      </c>
      <c r="E8">
        <v>88.41</v>
      </c>
      <c r="G8" s="20">
        <f t="shared" si="5"/>
        <v>3.6541430777148783E-2</v>
      </c>
      <c r="H8" s="20">
        <f t="shared" si="6"/>
        <v>1.3320647002854366E-2</v>
      </c>
      <c r="I8" s="20">
        <f t="shared" si="7"/>
        <v>-1.1768778123918361E-2</v>
      </c>
      <c r="J8" s="20">
        <f t="shared" si="8"/>
        <v>2.2080924855491291E-2</v>
      </c>
      <c r="L8" s="78">
        <f t="shared" ref="L8:L71" si="10">L7+L7*G8</f>
        <v>24697.988495736627</v>
      </c>
      <c r="M8" s="78">
        <f t="shared" ref="M8:M71" si="11">M7+M7*H8</f>
        <v>51616.320718493589</v>
      </c>
      <c r="N8" s="78">
        <f t="shared" ref="N8:N71" si="12">N7+N7*I8</f>
        <v>15140.894788637268</v>
      </c>
      <c r="O8" s="78">
        <f t="shared" ref="O8:O71" si="13">O7+O7*J8</f>
        <v>10580.045560544557</v>
      </c>
      <c r="P8" s="77">
        <f t="shared" ref="P8:P71" si="14">SUM(L8:O8)</f>
        <v>102035.24956341204</v>
      </c>
      <c r="R8" s="78">
        <f t="shared" ref="R8:R71" si="15">R7+R7*G8</f>
        <v>39701.880080107687</v>
      </c>
      <c r="S8" s="78">
        <f t="shared" ref="S8:S71" si="16">S7+S7*H8</f>
        <v>47827.706377227609</v>
      </c>
      <c r="T8" s="78">
        <f t="shared" ref="T8:T71" si="17">T7+T7*I8</f>
        <v>12524.576569101366</v>
      </c>
      <c r="U8" s="78">
        <f t="shared" ref="U8:U71" si="18">U7+U7*J8</f>
        <v>1972.4639153076903</v>
      </c>
      <c r="V8" s="77">
        <f t="shared" ref="V8:V71" si="19">SUM(R8:U8)</f>
        <v>102026.62694174435</v>
      </c>
      <c r="X8" s="78">
        <f t="shared" ref="X8:X71" si="20">X7+X7*G8</f>
        <v>16173.839532596518</v>
      </c>
      <c r="Y8" s="78">
        <f t="shared" ref="Y8:Y71" si="21">Y7+Y7*H8</f>
        <v>56812.854824383721</v>
      </c>
      <c r="Z8" s="78">
        <f t="shared" ref="Z8:Z71" si="22">Z7+Z7*I8</f>
        <v>18285.739605049181</v>
      </c>
      <c r="AA8" s="78">
        <f t="shared" ref="AA8:AA71" si="23">AA7+AA7*J8</f>
        <v>10799.566793445718</v>
      </c>
      <c r="AB8" s="77">
        <f t="shared" ref="AB8:AB71" si="24">SUM(X8:AA8)</f>
        <v>102072.00075547514</v>
      </c>
    </row>
    <row r="9" spans="1:28" x14ac:dyDescent="0.3">
      <c r="A9" s="22">
        <v>42740</v>
      </c>
      <c r="B9">
        <v>68.8</v>
      </c>
      <c r="C9">
        <v>61.3</v>
      </c>
      <c r="D9">
        <v>0.5615</v>
      </c>
      <c r="E9">
        <v>83.09</v>
      </c>
      <c r="G9" s="20">
        <f t="shared" si="5"/>
        <v>0.13869579609400853</v>
      </c>
      <c r="H9" s="20">
        <f t="shared" si="6"/>
        <v>-4.0688575899843531E-2</v>
      </c>
      <c r="I9" s="20">
        <f t="shared" si="7"/>
        <v>-1.6637478108581356E-2</v>
      </c>
      <c r="J9" s="20">
        <f t="shared" si="8"/>
        <v>-6.017418844022162E-2</v>
      </c>
      <c r="L9" s="78">
        <f t="shared" si="10"/>
        <v>28123.495672073481</v>
      </c>
      <c r="M9" s="78">
        <f t="shared" si="11"/>
        <v>49516.126135268496</v>
      </c>
      <c r="N9" s="78">
        <f t="shared" si="12"/>
        <v>14888.988483046982</v>
      </c>
      <c r="O9" s="78">
        <f t="shared" si="13"/>
        <v>9943.3999052782183</v>
      </c>
      <c r="P9" s="77">
        <f t="shared" si="14"/>
        <v>102472.01019566717</v>
      </c>
      <c r="R9" s="78">
        <f t="shared" si="15"/>
        <v>45208.363944247081</v>
      </c>
      <c r="S9" s="78">
        <f t="shared" si="16"/>
        <v>45881.665116182354</v>
      </c>
      <c r="T9" s="78">
        <f t="shared" si="17"/>
        <v>12316.199200613692</v>
      </c>
      <c r="U9" s="78">
        <f t="shared" si="18"/>
        <v>1853.772499976428</v>
      </c>
      <c r="V9" s="77">
        <f t="shared" si="19"/>
        <v>105260.00076101955</v>
      </c>
      <c r="X9" s="78">
        <f t="shared" si="20"/>
        <v>18417.083082466739</v>
      </c>
      <c r="Y9" s="78">
        <f t="shared" si="21"/>
        <v>54501.220668774993</v>
      </c>
      <c r="Z9" s="78">
        <f t="shared" si="22"/>
        <v>17981.511012670955</v>
      </c>
      <c r="AA9" s="78">
        <f t="shared" si="23"/>
        <v>10149.711626144155</v>
      </c>
      <c r="AB9" s="77">
        <f t="shared" si="24"/>
        <v>101049.52639005685</v>
      </c>
    </row>
    <row r="10" spans="1:28" x14ac:dyDescent="0.3">
      <c r="A10" s="22">
        <v>42741</v>
      </c>
      <c r="B10">
        <v>76.75</v>
      </c>
      <c r="C10">
        <v>64.099999999999994</v>
      </c>
      <c r="D10">
        <v>0.55800000000000005</v>
      </c>
      <c r="E10">
        <v>80</v>
      </c>
      <c r="G10" s="20">
        <f t="shared" si="5"/>
        <v>0.1155523255813954</v>
      </c>
      <c r="H10" s="20">
        <f t="shared" si="6"/>
        <v>4.5676998368678584E-2</v>
      </c>
      <c r="I10" s="20">
        <f t="shared" si="7"/>
        <v>-6.2333036509349023E-3</v>
      </c>
      <c r="J10" s="20">
        <f t="shared" si="8"/>
        <v>-3.7188590684799655E-2</v>
      </c>
      <c r="L10" s="78">
        <f t="shared" si="10"/>
        <v>31373.23100045988</v>
      </c>
      <c r="M10" s="78">
        <f t="shared" si="11"/>
        <v>51777.874147972441</v>
      </c>
      <c r="N10" s="78">
        <f t="shared" si="12"/>
        <v>14796.180896776877</v>
      </c>
      <c r="O10" s="78">
        <f t="shared" si="13"/>
        <v>9573.6188761855501</v>
      </c>
      <c r="P10" s="77">
        <f t="shared" si="14"/>
        <v>107520.90492139474</v>
      </c>
      <c r="R10" s="78">
        <f t="shared" si="15"/>
        <v>50432.295533734934</v>
      </c>
      <c r="S10" s="78">
        <f t="shared" si="16"/>
        <v>47977.401858846475</v>
      </c>
      <c r="T10" s="78">
        <f t="shared" si="17"/>
        <v>12239.428591170865</v>
      </c>
      <c r="U10" s="78">
        <f t="shared" si="18"/>
        <v>1784.8333132520668</v>
      </c>
      <c r="V10" s="77">
        <f t="shared" si="19"/>
        <v>112433.95929700434</v>
      </c>
      <c r="X10" s="78">
        <f t="shared" si="20"/>
        <v>20545.219863071547</v>
      </c>
      <c r="Y10" s="78">
        <f t="shared" si="21"/>
        <v>56990.672836353617</v>
      </c>
      <c r="Z10" s="78">
        <f t="shared" si="22"/>
        <v>17869.426794426348</v>
      </c>
      <c r="AA10" s="78">
        <f t="shared" si="23"/>
        <v>9772.2581549107272</v>
      </c>
      <c r="AB10" s="77">
        <f t="shared" si="24"/>
        <v>105177.57764876224</v>
      </c>
    </row>
    <row r="11" spans="1:28" x14ac:dyDescent="0.3">
      <c r="A11" s="22">
        <v>42744</v>
      </c>
      <c r="B11">
        <v>79.23</v>
      </c>
      <c r="C11">
        <v>70.400000000000006</v>
      </c>
      <c r="D11">
        <v>0.58850000000000002</v>
      </c>
      <c r="E11">
        <v>79.17</v>
      </c>
      <c r="G11" s="20">
        <f t="shared" si="5"/>
        <v>3.2312703583061944E-2</v>
      </c>
      <c r="H11" s="20">
        <f t="shared" si="6"/>
        <v>9.8283931357254481E-2</v>
      </c>
      <c r="I11" s="20">
        <f t="shared" si="7"/>
        <v>5.4659498207885251E-2</v>
      </c>
      <c r="J11" s="20">
        <f t="shared" si="8"/>
        <v>-1.0374999999999978E-2</v>
      </c>
      <c r="L11" s="78">
        <f t="shared" si="10"/>
        <v>32386.984914220669</v>
      </c>
      <c r="M11" s="78">
        <f t="shared" si="11"/>
        <v>56866.807176556329</v>
      </c>
      <c r="N11" s="78">
        <f t="shared" si="12"/>
        <v>15604.932719987799</v>
      </c>
      <c r="O11" s="78">
        <f t="shared" si="13"/>
        <v>9474.2925803451253</v>
      </c>
      <c r="P11" s="77">
        <f t="shared" si="14"/>
        <v>114333.01739110993</v>
      </c>
      <c r="R11" s="78">
        <f t="shared" si="15"/>
        <v>52061.899350329892</v>
      </c>
      <c r="S11" s="78">
        <f t="shared" si="16"/>
        <v>52692.809529840757</v>
      </c>
      <c r="T11" s="78">
        <f t="shared" si="17"/>
        <v>12908.429616315509</v>
      </c>
      <c r="U11" s="78">
        <f t="shared" si="18"/>
        <v>1766.3156676270767</v>
      </c>
      <c r="V11" s="77">
        <f t="shared" si="19"/>
        <v>119429.45416411324</v>
      </c>
      <c r="X11" s="78">
        <f t="shared" si="20"/>
        <v>21209.091462555814</v>
      </c>
      <c r="Y11" s="78">
        <f t="shared" si="21"/>
        <v>62591.940213405542</v>
      </c>
      <c r="Z11" s="78">
        <f t="shared" si="22"/>
        <v>18846.160696272233</v>
      </c>
      <c r="AA11" s="78">
        <f t="shared" si="23"/>
        <v>9670.8709765535277</v>
      </c>
      <c r="AB11" s="77">
        <f t="shared" si="24"/>
        <v>112318.06334878712</v>
      </c>
    </row>
    <row r="12" spans="1:28" x14ac:dyDescent="0.3">
      <c r="A12" s="22">
        <v>42745</v>
      </c>
      <c r="B12">
        <v>82.5</v>
      </c>
      <c r="C12">
        <v>70.3</v>
      </c>
      <c r="D12">
        <v>0.5696</v>
      </c>
      <c r="E12">
        <v>76.3</v>
      </c>
      <c r="G12" s="20">
        <f t="shared" si="5"/>
        <v>4.1272245361605397E-2</v>
      </c>
      <c r="H12" s="20">
        <f t="shared" si="6"/>
        <v>-1.4204545454546665E-3</v>
      </c>
      <c r="I12" s="20">
        <f t="shared" si="7"/>
        <v>-3.2115548003398518E-2</v>
      </c>
      <c r="J12" s="20">
        <f t="shared" si="8"/>
        <v>-3.6251105216622517E-2</v>
      </c>
      <c r="L12" s="78">
        <f t="shared" si="10"/>
        <v>33723.668502123001</v>
      </c>
      <c r="M12" s="78">
        <f t="shared" si="11"/>
        <v>56786.030461816896</v>
      </c>
      <c r="N12" s="78">
        <f t="shared" si="12"/>
        <v>15103.771754129226</v>
      </c>
      <c r="O12" s="78">
        <f t="shared" si="13"/>
        <v>9130.8390031619674</v>
      </c>
      <c r="P12" s="77">
        <f t="shared" si="14"/>
        <v>114744.30972123108</v>
      </c>
      <c r="R12" s="78">
        <f t="shared" si="15"/>
        <v>54210.61083430791</v>
      </c>
      <c r="S12" s="78">
        <f t="shared" si="16"/>
        <v>52617.961789031317</v>
      </c>
      <c r="T12" s="78">
        <f t="shared" si="17"/>
        <v>12493.868325324236</v>
      </c>
      <c r="U12" s="78">
        <f t="shared" si="18"/>
        <v>1702.2847725141587</v>
      </c>
      <c r="V12" s="77">
        <f t="shared" si="19"/>
        <v>121024.72572117762</v>
      </c>
      <c r="X12" s="78">
        <f t="shared" si="20"/>
        <v>22084.438289295147</v>
      </c>
      <c r="Y12" s="78">
        <f t="shared" si="21"/>
        <v>62503.031207420587</v>
      </c>
      <c r="Z12" s="78">
        <f t="shared" si="22"/>
        <v>18240.905917751341</v>
      </c>
      <c r="AA12" s="78">
        <f t="shared" si="23"/>
        <v>9320.2912152461049</v>
      </c>
      <c r="AB12" s="77">
        <f t="shared" si="24"/>
        <v>112148.66662971317</v>
      </c>
    </row>
    <row r="13" spans="1:28" x14ac:dyDescent="0.3">
      <c r="A13" s="22">
        <v>42746</v>
      </c>
      <c r="B13">
        <v>83.7</v>
      </c>
      <c r="C13">
        <v>70.5</v>
      </c>
      <c r="D13">
        <v>0.5675</v>
      </c>
      <c r="E13">
        <v>87.2</v>
      </c>
      <c r="G13" s="20">
        <f t="shared" si="5"/>
        <v>1.454545454545458E-2</v>
      </c>
      <c r="H13" s="20">
        <f t="shared" si="6"/>
        <v>2.8449502133713065E-3</v>
      </c>
      <c r="I13" s="20">
        <f t="shared" si="7"/>
        <v>-3.6867977528089726E-3</v>
      </c>
      <c r="J13" s="20">
        <f t="shared" si="8"/>
        <v>0.14285714285714293</v>
      </c>
      <c r="L13" s="78">
        <f t="shared" si="10"/>
        <v>34214.19458942661</v>
      </c>
      <c r="M13" s="78">
        <f t="shared" si="11"/>
        <v>56947.583891295748</v>
      </c>
      <c r="N13" s="78">
        <f t="shared" si="12"/>
        <v>15048.087202367162</v>
      </c>
      <c r="O13" s="78">
        <f t="shared" si="13"/>
        <v>10435.244575042248</v>
      </c>
      <c r="P13" s="77">
        <f t="shared" si="14"/>
        <v>116645.11025813178</v>
      </c>
      <c r="R13" s="78">
        <f t="shared" si="15"/>
        <v>54999.128810079666</v>
      </c>
      <c r="S13" s="78">
        <f t="shared" si="16"/>
        <v>52767.657270650183</v>
      </c>
      <c r="T13" s="78">
        <f t="shared" si="17"/>
        <v>12447.805959658539</v>
      </c>
      <c r="U13" s="78">
        <f t="shared" si="18"/>
        <v>1945.468311444753</v>
      </c>
      <c r="V13" s="77">
        <f t="shared" si="19"/>
        <v>122160.06035183315</v>
      </c>
      <c r="X13" s="78">
        <f t="shared" si="20"/>
        <v>22405.666482593988</v>
      </c>
      <c r="Y13" s="78">
        <f t="shared" si="21"/>
        <v>62680.849219390489</v>
      </c>
      <c r="Z13" s="78">
        <f t="shared" si="22"/>
        <v>18173.655386804574</v>
      </c>
      <c r="AA13" s="78">
        <f t="shared" si="23"/>
        <v>10651.761388852692</v>
      </c>
      <c r="AB13" s="77">
        <f t="shared" si="24"/>
        <v>113911.93247764175</v>
      </c>
    </row>
    <row r="14" spans="1:28" x14ac:dyDescent="0.3">
      <c r="A14" s="22">
        <v>42747</v>
      </c>
      <c r="B14">
        <v>82.83</v>
      </c>
      <c r="C14">
        <v>68.61</v>
      </c>
      <c r="D14">
        <v>0.56569999999999998</v>
      </c>
      <c r="E14">
        <v>89.1</v>
      </c>
      <c r="G14" s="20">
        <f t="shared" si="5"/>
        <v>-1.0394265232974964E-2</v>
      </c>
      <c r="H14" s="20">
        <f t="shared" si="6"/>
        <v>-2.6808510638297881E-2</v>
      </c>
      <c r="I14" s="20">
        <f t="shared" si="7"/>
        <v>-3.1718061674009231E-3</v>
      </c>
      <c r="J14" s="20">
        <f t="shared" si="8"/>
        <v>2.1788990825687974E-2</v>
      </c>
      <c r="L14" s="78">
        <f t="shared" si="10"/>
        <v>33858.563176131494</v>
      </c>
      <c r="M14" s="78">
        <f t="shared" si="11"/>
        <v>55420.903982720585</v>
      </c>
      <c r="N14" s="78">
        <f t="shared" si="12"/>
        <v>15000.357586571106</v>
      </c>
      <c r="O14" s="78">
        <f t="shared" si="13"/>
        <v>10662.618023351653</v>
      </c>
      <c r="P14" s="77">
        <f t="shared" si="14"/>
        <v>114942.44276877484</v>
      </c>
      <c r="R14" s="78">
        <f t="shared" si="15"/>
        <v>54427.453277645145</v>
      </c>
      <c r="S14" s="78">
        <f t="shared" si="16"/>
        <v>51353.034969351902</v>
      </c>
      <c r="T14" s="78">
        <f t="shared" si="17"/>
        <v>12408.323931945084</v>
      </c>
      <c r="U14" s="78">
        <f t="shared" si="18"/>
        <v>1987.8581026344893</v>
      </c>
      <c r="V14" s="77">
        <f t="shared" si="19"/>
        <v>120176.67028157662</v>
      </c>
      <c r="X14" s="78">
        <f t="shared" si="20"/>
        <v>22172.776042452329</v>
      </c>
      <c r="Y14" s="78">
        <f t="shared" si="21"/>
        <v>61000.469006274914</v>
      </c>
      <c r="Z14" s="78">
        <f t="shared" si="22"/>
        <v>18116.012074564489</v>
      </c>
      <c r="AA14" s="78">
        <f t="shared" si="23"/>
        <v>10883.85252003182</v>
      </c>
      <c r="AB14" s="77">
        <f t="shared" si="24"/>
        <v>112173.10964332355</v>
      </c>
    </row>
    <row r="15" spans="1:28" x14ac:dyDescent="0.3">
      <c r="A15" s="22">
        <v>42748</v>
      </c>
      <c r="B15">
        <v>84.25</v>
      </c>
      <c r="C15">
        <v>69.7</v>
      </c>
      <c r="D15">
        <v>0.5645</v>
      </c>
      <c r="E15">
        <v>88.04</v>
      </c>
      <c r="G15" s="20">
        <f t="shared" si="5"/>
        <v>1.7143547024025131E-2</v>
      </c>
      <c r="H15" s="20">
        <f t="shared" si="6"/>
        <v>1.5886896953796872E-2</v>
      </c>
      <c r="I15" s="20">
        <f t="shared" si="7"/>
        <v>-2.121265688527451E-3</v>
      </c>
      <c r="J15" s="20">
        <f t="shared" si="8"/>
        <v>-1.1896745230078431E-2</v>
      </c>
      <c r="L15" s="78">
        <f t="shared" si="10"/>
        <v>34439.019046107431</v>
      </c>
      <c r="M15" s="78">
        <f t="shared" si="11"/>
        <v>56301.370173380339</v>
      </c>
      <c r="N15" s="78">
        <f t="shared" si="12"/>
        <v>14968.53784270707</v>
      </c>
      <c r="O15" s="78">
        <f t="shared" si="13"/>
        <v>10535.767573242196</v>
      </c>
      <c r="P15" s="77">
        <f t="shared" si="14"/>
        <v>116244.69463543703</v>
      </c>
      <c r="R15" s="78">
        <f t="shared" si="15"/>
        <v>55360.532882308384</v>
      </c>
      <c r="S15" s="78">
        <f t="shared" si="16"/>
        <v>52168.875344174725</v>
      </c>
      <c r="T15" s="78">
        <f t="shared" si="17"/>
        <v>12382.002580136115</v>
      </c>
      <c r="U15" s="78">
        <f t="shared" si="18"/>
        <v>1964.2090612338998</v>
      </c>
      <c r="V15" s="77">
        <f t="shared" si="19"/>
        <v>121875.61986785312</v>
      </c>
      <c r="X15" s="78">
        <f t="shared" si="20"/>
        <v>22552.896071189291</v>
      </c>
      <c r="Y15" s="78">
        <f t="shared" si="21"/>
        <v>61969.577171510886</v>
      </c>
      <c r="Z15" s="78">
        <f t="shared" si="22"/>
        <v>18077.583199737768</v>
      </c>
      <c r="AA15" s="78">
        <f t="shared" si="23"/>
        <v>10754.370099479254</v>
      </c>
      <c r="AB15" s="77">
        <f t="shared" si="24"/>
        <v>113354.4265419172</v>
      </c>
    </row>
    <row r="16" spans="1:28" x14ac:dyDescent="0.3">
      <c r="A16" s="22">
        <v>42751</v>
      </c>
      <c r="B16">
        <v>78.7</v>
      </c>
      <c r="C16">
        <v>67.67</v>
      </c>
      <c r="D16">
        <v>0.56000000000000005</v>
      </c>
      <c r="E16">
        <v>84.6</v>
      </c>
      <c r="G16" s="20">
        <f t="shared" si="5"/>
        <v>-6.5875370919881271E-2</v>
      </c>
      <c r="H16" s="20">
        <f t="shared" si="6"/>
        <v>-2.912482065997132E-2</v>
      </c>
      <c r="I16" s="20">
        <f t="shared" si="7"/>
        <v>-7.9716563330379953E-3</v>
      </c>
      <c r="J16" s="20">
        <f t="shared" si="8"/>
        <v>-3.9073148568832483E-2</v>
      </c>
      <c r="L16" s="78">
        <f t="shared" si="10"/>
        <v>32170.335892328247</v>
      </c>
      <c r="M16" s="78">
        <f t="shared" si="11"/>
        <v>54661.602864169981</v>
      </c>
      <c r="N16" s="78">
        <f t="shared" si="12"/>
        <v>14849.213803216935</v>
      </c>
      <c r="O16" s="78">
        <f t="shared" si="13"/>
        <v>10124.101961566215</v>
      </c>
      <c r="P16" s="77">
        <f t="shared" si="14"/>
        <v>111805.25452128137</v>
      </c>
      <c r="R16" s="78">
        <f t="shared" si="15"/>
        <v>51713.637244364036</v>
      </c>
      <c r="S16" s="78">
        <f t="shared" si="16"/>
        <v>50649.466205743236</v>
      </c>
      <c r="T16" s="78">
        <f t="shared" si="17"/>
        <v>12283.297510852481</v>
      </c>
      <c r="U16" s="78">
        <f t="shared" si="18"/>
        <v>1887.4612287640607</v>
      </c>
      <c r="V16" s="77">
        <f t="shared" si="19"/>
        <v>116533.86218972382</v>
      </c>
      <c r="X16" s="78">
        <f t="shared" si="20"/>
        <v>21067.215677182165</v>
      </c>
      <c r="Y16" s="78">
        <f t="shared" si="21"/>
        <v>60164.724350016375</v>
      </c>
      <c r="Z16" s="78">
        <f t="shared" si="22"/>
        <v>17933.474919137556</v>
      </c>
      <c r="AA16" s="78">
        <f t="shared" si="23"/>
        <v>10334.162998818092</v>
      </c>
      <c r="AB16" s="77">
        <f t="shared" si="24"/>
        <v>109499.57794515419</v>
      </c>
    </row>
    <row r="17" spans="1:28" x14ac:dyDescent="0.3">
      <c r="A17" s="22">
        <v>42752</v>
      </c>
      <c r="B17">
        <v>83</v>
      </c>
      <c r="C17">
        <v>67</v>
      </c>
      <c r="D17">
        <v>0.55400000000000005</v>
      </c>
      <c r="E17">
        <v>88.18</v>
      </c>
      <c r="G17" s="20">
        <f t="shared" si="5"/>
        <v>5.463786531130873E-2</v>
      </c>
      <c r="H17" s="20">
        <f t="shared" si="6"/>
        <v>-9.9009900990099254E-3</v>
      </c>
      <c r="I17" s="20">
        <f t="shared" si="7"/>
        <v>-1.0714285714285723E-2</v>
      </c>
      <c r="J17" s="20">
        <f t="shared" si="8"/>
        <v>4.2316784869976511E-2</v>
      </c>
      <c r="L17" s="78">
        <f t="shared" si="10"/>
        <v>33928.054371832841</v>
      </c>
      <c r="M17" s="78">
        <f t="shared" si="11"/>
        <v>54120.39887541582</v>
      </c>
      <c r="N17" s="78">
        <f t="shared" si="12"/>
        <v>14690.115083896753</v>
      </c>
      <c r="O17" s="78">
        <f t="shared" si="13"/>
        <v>10552.52140627552</v>
      </c>
      <c r="P17" s="77">
        <f t="shared" si="14"/>
        <v>113291.08973742095</v>
      </c>
      <c r="R17" s="78">
        <f t="shared" si="15"/>
        <v>54539.159990879474</v>
      </c>
      <c r="S17" s="78">
        <f t="shared" si="16"/>
        <v>50147.986342320037</v>
      </c>
      <c r="T17" s="78">
        <f t="shared" si="17"/>
        <v>12151.690751807633</v>
      </c>
      <c r="U17" s="78">
        <f t="shared" si="18"/>
        <v>1967.3325195320911</v>
      </c>
      <c r="V17" s="77">
        <f t="shared" si="19"/>
        <v>118806.16960453925</v>
      </c>
      <c r="X17" s="78">
        <f t="shared" si="20"/>
        <v>22218.283369836336</v>
      </c>
      <c r="Y17" s="78">
        <f t="shared" si="21"/>
        <v>59569.034009917203</v>
      </c>
      <c r="Z17" s="78">
        <f t="shared" si="22"/>
        <v>17741.330545003941</v>
      </c>
      <c r="AA17" s="78">
        <f t="shared" si="23"/>
        <v>10771.471551250348</v>
      </c>
      <c r="AB17" s="77">
        <f t="shared" si="24"/>
        <v>110300.11947600782</v>
      </c>
    </row>
    <row r="18" spans="1:28" x14ac:dyDescent="0.3">
      <c r="A18" s="22">
        <v>42753</v>
      </c>
      <c r="B18">
        <v>79.5</v>
      </c>
      <c r="C18">
        <v>76.03</v>
      </c>
      <c r="D18">
        <v>0.56469999999999998</v>
      </c>
      <c r="E18">
        <v>86.88</v>
      </c>
      <c r="G18" s="20">
        <f t="shared" si="5"/>
        <v>-4.2168674698795178E-2</v>
      </c>
      <c r="H18" s="20">
        <f t="shared" si="6"/>
        <v>0.13477611940298509</v>
      </c>
      <c r="I18" s="20">
        <f t="shared" si="7"/>
        <v>1.9314079422382547E-2</v>
      </c>
      <c r="J18" s="20">
        <f t="shared" si="8"/>
        <v>-1.4742572011794186E-2</v>
      </c>
      <c r="L18" s="78">
        <f t="shared" si="10"/>
        <v>32497.353283863988</v>
      </c>
      <c r="M18" s="78">
        <f t="shared" si="11"/>
        <v>61414.536216386041</v>
      </c>
      <c r="N18" s="78">
        <f t="shared" si="12"/>
        <v>14973.841133351076</v>
      </c>
      <c r="O18" s="78">
        <f t="shared" si="13"/>
        <v>10396.950099537504</v>
      </c>
      <c r="P18" s="77">
        <f t="shared" si="14"/>
        <v>119282.68073313859</v>
      </c>
      <c r="R18" s="78">
        <f t="shared" si="15"/>
        <v>52239.315894878535</v>
      </c>
      <c r="S18" s="78">
        <f t="shared" si="16"/>
        <v>56906.737337411825</v>
      </c>
      <c r="T18" s="78">
        <f t="shared" si="17"/>
        <v>12386.389472104278</v>
      </c>
      <c r="U18" s="78">
        <f t="shared" si="18"/>
        <v>1938.3289781917447</v>
      </c>
      <c r="V18" s="77">
        <f t="shared" si="19"/>
        <v>123470.77168258638</v>
      </c>
      <c r="X18" s="78">
        <f t="shared" si="20"/>
        <v>21281.367806048056</v>
      </c>
      <c r="Y18" s="78">
        <f t="shared" si="21"/>
        <v>67597.517250358287</v>
      </c>
      <c r="Z18" s="78">
        <f t="shared" si="22"/>
        <v>18083.988012208887</v>
      </c>
      <c r="AA18" s="78">
        <f t="shared" si="23"/>
        <v>10612.672356233048</v>
      </c>
      <c r="AB18" s="77">
        <f t="shared" si="24"/>
        <v>117575.54542484829</v>
      </c>
    </row>
    <row r="19" spans="1:28" x14ac:dyDescent="0.3">
      <c r="A19" s="22">
        <v>42754</v>
      </c>
      <c r="B19">
        <v>80.28</v>
      </c>
      <c r="C19">
        <v>80.52</v>
      </c>
      <c r="D19">
        <v>0.56240000000000001</v>
      </c>
      <c r="E19">
        <v>86.99</v>
      </c>
      <c r="G19" s="20">
        <f t="shared" si="5"/>
        <v>9.8113207547169956E-3</v>
      </c>
      <c r="H19" s="20">
        <f t="shared" si="6"/>
        <v>5.9055635933184199E-2</v>
      </c>
      <c r="I19" s="20">
        <f t="shared" si="7"/>
        <v>-4.0729590933238332E-3</v>
      </c>
      <c r="J19" s="20">
        <f t="shared" si="8"/>
        <v>1.2661141804788149E-3</v>
      </c>
      <c r="L19" s="78">
        <f t="shared" si="10"/>
        <v>32816.195240611334</v>
      </c>
      <c r="M19" s="78">
        <f t="shared" si="11"/>
        <v>65041.410708186289</v>
      </c>
      <c r="N19" s="78">
        <f t="shared" si="12"/>
        <v>14912.853290945008</v>
      </c>
      <c r="O19" s="78">
        <f t="shared" si="13"/>
        <v>10410.113825492259</v>
      </c>
      <c r="P19" s="77">
        <f t="shared" si="14"/>
        <v>123180.57306523489</v>
      </c>
      <c r="R19" s="78">
        <f t="shared" si="15"/>
        <v>52751.852579130173</v>
      </c>
      <c r="S19" s="78">
        <f t="shared" si="16"/>
        <v>60267.400899755361</v>
      </c>
      <c r="T19" s="78">
        <f t="shared" si="17"/>
        <v>12335.94021447042</v>
      </c>
      <c r="U19" s="78">
        <f t="shared" si="18"/>
        <v>1940.7831239974662</v>
      </c>
      <c r="V19" s="77">
        <f t="shared" si="19"/>
        <v>127295.97681735342</v>
      </c>
      <c r="X19" s="78">
        <f t="shared" si="20"/>
        <v>21490.166131692302</v>
      </c>
      <c r="Y19" s="78">
        <f t="shared" si="21"/>
        <v>71589.531619082583</v>
      </c>
      <c r="Z19" s="78">
        <f t="shared" si="22"/>
        <v>18010.332668791001</v>
      </c>
      <c r="AA19" s="78">
        <f t="shared" si="23"/>
        <v>10626.10921119605</v>
      </c>
      <c r="AB19" s="77">
        <f t="shared" si="24"/>
        <v>121716.13963076193</v>
      </c>
    </row>
    <row r="20" spans="1:28" x14ac:dyDescent="0.3">
      <c r="A20" s="22">
        <v>42755</v>
      </c>
      <c r="B20">
        <v>77.88</v>
      </c>
      <c r="C20">
        <v>81.5</v>
      </c>
      <c r="D20">
        <v>0.56000000000000005</v>
      </c>
      <c r="E20">
        <v>84.42</v>
      </c>
      <c r="G20" s="20">
        <f t="shared" si="5"/>
        <v>-2.9895366218236245E-2</v>
      </c>
      <c r="H20" s="20">
        <f t="shared" si="6"/>
        <v>1.2170889220069599E-2</v>
      </c>
      <c r="I20" s="20">
        <f t="shared" si="7"/>
        <v>-4.267425320056824E-3</v>
      </c>
      <c r="J20" s="20">
        <f t="shared" si="8"/>
        <v>-2.9543625704103842E-2</v>
      </c>
      <c r="L20" s="78">
        <f t="shared" si="10"/>
        <v>31835.143066004119</v>
      </c>
      <c r="M20" s="78">
        <f t="shared" si="11"/>
        <v>65833.02251263267</v>
      </c>
      <c r="N20" s="78">
        <f t="shared" si="12"/>
        <v>14849.213803216937</v>
      </c>
      <c r="O20" s="78">
        <f t="shared" si="13"/>
        <v>10102.561319094799</v>
      </c>
      <c r="P20" s="77">
        <f t="shared" si="14"/>
        <v>122619.94070094853</v>
      </c>
      <c r="R20" s="78">
        <f t="shared" si="15"/>
        <v>51174.816627586668</v>
      </c>
      <c r="S20" s="78">
        <f t="shared" si="16"/>
        <v>61000.908759687809</v>
      </c>
      <c r="T20" s="78">
        <f t="shared" si="17"/>
        <v>12283.297510852482</v>
      </c>
      <c r="U20" s="78">
        <f t="shared" si="18"/>
        <v>1883.4453538092437</v>
      </c>
      <c r="V20" s="77">
        <f t="shared" si="19"/>
        <v>126342.46825193621</v>
      </c>
      <c r="X20" s="78">
        <f t="shared" si="20"/>
        <v>20847.709745094624</v>
      </c>
      <c r="Y20" s="78">
        <f t="shared" si="21"/>
        <v>72460.83987773511</v>
      </c>
      <c r="Z20" s="78">
        <f t="shared" si="22"/>
        <v>17933.474919137556</v>
      </c>
      <c r="AA20" s="78">
        <f t="shared" si="23"/>
        <v>10312.175417969544</v>
      </c>
      <c r="AB20" s="77">
        <f t="shared" si="24"/>
        <v>121554.19995993684</v>
      </c>
    </row>
    <row r="21" spans="1:28" x14ac:dyDescent="0.3">
      <c r="A21" s="22">
        <v>42758</v>
      </c>
      <c r="B21">
        <v>70.61</v>
      </c>
      <c r="C21">
        <v>82.4</v>
      </c>
      <c r="D21">
        <v>0.5595</v>
      </c>
      <c r="E21">
        <v>78.599999999999994</v>
      </c>
      <c r="G21" s="20">
        <f t="shared" si="5"/>
        <v>-9.3348741653826353E-2</v>
      </c>
      <c r="H21" s="20">
        <f t="shared" si="6"/>
        <v>1.1042944785276143E-2</v>
      </c>
      <c r="I21" s="20">
        <f t="shared" si="7"/>
        <v>-8.9285714285724268E-4</v>
      </c>
      <c r="J21" s="20">
        <f t="shared" si="8"/>
        <v>-6.8941009239516793E-2</v>
      </c>
      <c r="L21" s="78">
        <f t="shared" si="10"/>
        <v>28863.372520423098</v>
      </c>
      <c r="M21" s="78">
        <f t="shared" si="11"/>
        <v>66560.012945287512</v>
      </c>
      <c r="N21" s="78">
        <f t="shared" si="12"/>
        <v>14835.955576606921</v>
      </c>
      <c r="O21" s="78">
        <f t="shared" si="13"/>
        <v>9406.0805458522991</v>
      </c>
      <c r="P21" s="77">
        <f t="shared" si="14"/>
        <v>119665.42158816983</v>
      </c>
      <c r="R21" s="78">
        <f t="shared" si="15"/>
        <v>46397.711891036146</v>
      </c>
      <c r="S21" s="78">
        <f t="shared" si="16"/>
        <v>61674.538426972707</v>
      </c>
      <c r="T21" s="78">
        <f t="shared" si="17"/>
        <v>12272.330280932078</v>
      </c>
      <c r="U21" s="78">
        <f t="shared" si="18"/>
        <v>1753.5987302701556</v>
      </c>
      <c r="V21" s="77">
        <f t="shared" si="19"/>
        <v>122098.17932921108</v>
      </c>
      <c r="X21" s="78">
        <f t="shared" si="20"/>
        <v>18901.602274025827</v>
      </c>
      <c r="Y21" s="78">
        <f t="shared" si="21"/>
        <v>73261.020931599676</v>
      </c>
      <c r="Z21" s="78">
        <f t="shared" si="22"/>
        <v>17917.462887959751</v>
      </c>
      <c r="AA21" s="78">
        <f t="shared" si="23"/>
        <v>9601.2436371997865</v>
      </c>
      <c r="AB21" s="77">
        <f t="shared" si="24"/>
        <v>119681.32973078506</v>
      </c>
    </row>
    <row r="22" spans="1:28" x14ac:dyDescent="0.3">
      <c r="A22" s="22">
        <v>42759</v>
      </c>
      <c r="B22">
        <v>61.08</v>
      </c>
      <c r="C22">
        <v>80.599999999999994</v>
      </c>
      <c r="D22">
        <v>0.5262</v>
      </c>
      <c r="E22">
        <v>70.349999999999994</v>
      </c>
      <c r="G22" s="20">
        <f t="shared" si="5"/>
        <v>-0.13496671859509987</v>
      </c>
      <c r="H22" s="20">
        <f t="shared" si="6"/>
        <v>-2.1844660194174893E-2</v>
      </c>
      <c r="I22" s="20">
        <f t="shared" si="7"/>
        <v>-5.9517426273458442E-2</v>
      </c>
      <c r="J22" s="20">
        <f t="shared" si="8"/>
        <v>-0.10496183206106871</v>
      </c>
      <c r="L22" s="78">
        <f t="shared" si="10"/>
        <v>24967.777843753614</v>
      </c>
      <c r="M22" s="78">
        <f t="shared" si="11"/>
        <v>65106.032079977827</v>
      </c>
      <c r="N22" s="78">
        <f t="shared" si="12"/>
        <v>13952.957684379913</v>
      </c>
      <c r="O22" s="78">
        <f t="shared" si="13"/>
        <v>8418.8010992456639</v>
      </c>
      <c r="P22" s="77">
        <f t="shared" si="14"/>
        <v>112445.56870735703</v>
      </c>
      <c r="R22" s="78">
        <f t="shared" si="15"/>
        <v>40135.564966782149</v>
      </c>
      <c r="S22" s="78">
        <f t="shared" si="16"/>
        <v>60327.27909240291</v>
      </c>
      <c r="T22" s="78">
        <f t="shared" si="17"/>
        <v>11541.912768233171</v>
      </c>
      <c r="U22" s="78">
        <f t="shared" si="18"/>
        <v>1569.5377948410362</v>
      </c>
      <c r="V22" s="77">
        <f t="shared" si="19"/>
        <v>113574.29462225927</v>
      </c>
      <c r="X22" s="78">
        <f t="shared" si="20"/>
        <v>16350.515038910882</v>
      </c>
      <c r="Y22" s="78">
        <f t="shared" si="21"/>
        <v>71660.658823870544</v>
      </c>
      <c r="Z22" s="78">
        <f t="shared" si="22"/>
        <v>16851.06161151818</v>
      </c>
      <c r="AA22" s="78">
        <f t="shared" si="23"/>
        <v>8593.4795149746187</v>
      </c>
      <c r="AB22" s="77">
        <f t="shared" si="24"/>
        <v>113455.71498927423</v>
      </c>
    </row>
    <row r="23" spans="1:28" x14ac:dyDescent="0.3">
      <c r="A23" s="22">
        <v>42760</v>
      </c>
      <c r="B23">
        <v>47.29</v>
      </c>
      <c r="C23">
        <v>78</v>
      </c>
      <c r="D23">
        <v>0.50760000000000005</v>
      </c>
      <c r="E23">
        <v>77.430000000000007</v>
      </c>
      <c r="G23" s="20">
        <f t="shared" si="5"/>
        <v>-0.22576948264571053</v>
      </c>
      <c r="H23" s="20">
        <f t="shared" si="6"/>
        <v>-3.2258064516128962E-2</v>
      </c>
      <c r="I23" s="20">
        <f t="shared" si="7"/>
        <v>-3.5347776510832291E-2</v>
      </c>
      <c r="J23" s="20">
        <f t="shared" si="8"/>
        <v>0.10063965884861426</v>
      </c>
      <c r="L23" s="78">
        <f t="shared" si="10"/>
        <v>19330.815557156326</v>
      </c>
      <c r="M23" s="78">
        <f t="shared" si="11"/>
        <v>63005.837496752742</v>
      </c>
      <c r="N23" s="78">
        <f t="shared" si="12"/>
        <v>13459.751654487352</v>
      </c>
      <c r="O23" s="78">
        <f t="shared" si="13"/>
        <v>9266.0663697880864</v>
      </c>
      <c r="P23" s="77">
        <f t="shared" si="14"/>
        <v>105062.47107818451</v>
      </c>
      <c r="R23" s="78">
        <f t="shared" si="15"/>
        <v>31074.179228538436</v>
      </c>
      <c r="S23" s="78">
        <f t="shared" si="16"/>
        <v>58381.237831357663</v>
      </c>
      <c r="T23" s="78">
        <f t="shared" si="17"/>
        <v>11133.931815194142</v>
      </c>
      <c r="U23" s="78">
        <f t="shared" si="18"/>
        <v>1727.4955430638445</v>
      </c>
      <c r="V23" s="77">
        <f t="shared" si="19"/>
        <v>102316.8444181541</v>
      </c>
      <c r="X23" s="78">
        <f t="shared" si="20"/>
        <v>12659.067717585063</v>
      </c>
      <c r="Y23" s="78">
        <f t="shared" si="21"/>
        <v>69349.024668261816</v>
      </c>
      <c r="Z23" s="78">
        <f t="shared" si="22"/>
        <v>16255.41405170397</v>
      </c>
      <c r="AA23" s="78">
        <f t="shared" si="23"/>
        <v>9458.3243616842192</v>
      </c>
      <c r="AB23" s="77">
        <f t="shared" si="24"/>
        <v>107721.83079923507</v>
      </c>
    </row>
    <row r="24" spans="1:28" x14ac:dyDescent="0.3">
      <c r="A24" s="22">
        <v>42761</v>
      </c>
      <c r="B24">
        <v>55.15</v>
      </c>
      <c r="C24">
        <v>81.88</v>
      </c>
      <c r="D24">
        <v>0.54320000000000002</v>
      </c>
      <c r="E24">
        <v>69.3</v>
      </c>
      <c r="G24" s="20">
        <f t="shared" si="5"/>
        <v>0.16620850074011417</v>
      </c>
      <c r="H24" s="20">
        <f t="shared" si="6"/>
        <v>4.9743589743589688E-2</v>
      </c>
      <c r="I24" s="20">
        <f t="shared" si="7"/>
        <v>7.0133963750984948E-2</v>
      </c>
      <c r="J24" s="20">
        <f t="shared" si="8"/>
        <v>-0.10499806276636973</v>
      </c>
      <c r="L24" s="78">
        <f t="shared" si="10"/>
        <v>22543.761428994952</v>
      </c>
      <c r="M24" s="78">
        <f t="shared" si="11"/>
        <v>66139.974028642493</v>
      </c>
      <c r="N24" s="78">
        <f t="shared" si="12"/>
        <v>14403.737389120428</v>
      </c>
      <c r="O24" s="78">
        <f t="shared" si="13"/>
        <v>8293.1473514957288</v>
      </c>
      <c r="P24" s="77">
        <f t="shared" si="14"/>
        <v>111380.62019825361</v>
      </c>
      <c r="R24" s="78">
        <f t="shared" si="15"/>
        <v>36238.971969843406</v>
      </c>
      <c r="S24" s="78">
        <f t="shared" si="16"/>
        <v>61285.330174763658</v>
      </c>
      <c r="T24" s="78">
        <f t="shared" si="17"/>
        <v>11914.798585526907</v>
      </c>
      <c r="U24" s="78">
        <f t="shared" si="18"/>
        <v>1546.1118576046028</v>
      </c>
      <c r="V24" s="77">
        <f t="shared" si="19"/>
        <v>110985.21258773857</v>
      </c>
      <c r="X24" s="78">
        <f t="shared" si="20"/>
        <v>14763.112383692456</v>
      </c>
      <c r="Y24" s="78">
        <f t="shared" si="21"/>
        <v>72798.694100477907</v>
      </c>
      <c r="Z24" s="78">
        <f t="shared" si="22"/>
        <v>17395.470671563427</v>
      </c>
      <c r="AA24" s="78">
        <f t="shared" si="23"/>
        <v>8465.2186266914159</v>
      </c>
      <c r="AB24" s="77">
        <f t="shared" si="24"/>
        <v>113422.49578242521</v>
      </c>
    </row>
    <row r="25" spans="1:28" x14ac:dyDescent="0.3">
      <c r="A25" s="22">
        <v>42762</v>
      </c>
      <c r="B25">
        <v>53.85</v>
      </c>
      <c r="C25">
        <v>81.38</v>
      </c>
      <c r="D25">
        <v>0.56799999999999995</v>
      </c>
      <c r="E25">
        <v>70.2</v>
      </c>
      <c r="G25" s="20">
        <f t="shared" si="5"/>
        <v>-2.3572076155938298E-2</v>
      </c>
      <c r="H25" s="20">
        <f t="shared" si="6"/>
        <v>-6.1064973131411829E-3</v>
      </c>
      <c r="I25" s="20">
        <f t="shared" si="7"/>
        <v>4.5655375552282641E-2</v>
      </c>
      <c r="J25" s="20">
        <f t="shared" si="8"/>
        <v>1.2987012987013069E-2</v>
      </c>
      <c r="L25" s="78">
        <f t="shared" si="10"/>
        <v>22012.358167749378</v>
      </c>
      <c r="M25" s="78">
        <f t="shared" si="11"/>
        <v>65736.090454945355</v>
      </c>
      <c r="N25" s="78">
        <f t="shared" si="12"/>
        <v>15061.345428977176</v>
      </c>
      <c r="O25" s="78">
        <f t="shared" si="13"/>
        <v>8400.8505638528168</v>
      </c>
      <c r="P25" s="77">
        <f t="shared" si="14"/>
        <v>111210.64461552472</v>
      </c>
      <c r="R25" s="78">
        <f t="shared" si="15"/>
        <v>35384.744162757343</v>
      </c>
      <c r="S25" s="78">
        <f t="shared" si="16"/>
        <v>60911.091470716492</v>
      </c>
      <c r="T25" s="78">
        <f t="shared" si="17"/>
        <v>12458.773189578944</v>
      </c>
      <c r="U25" s="78">
        <f t="shared" si="18"/>
        <v>1566.1912323786887</v>
      </c>
      <c r="V25" s="77">
        <f t="shared" si="19"/>
        <v>110320.80005543146</v>
      </c>
      <c r="X25" s="78">
        <f t="shared" si="20"/>
        <v>14415.115174285382</v>
      </c>
      <c r="Y25" s="78">
        <f t="shared" si="21"/>
        <v>72354.149070553147</v>
      </c>
      <c r="Z25" s="78">
        <f t="shared" si="22"/>
        <v>18189.667417982375</v>
      </c>
      <c r="AA25" s="78">
        <f t="shared" si="23"/>
        <v>8575.1565309341622</v>
      </c>
      <c r="AB25" s="77">
        <f t="shared" si="24"/>
        <v>113534.08819375507</v>
      </c>
    </row>
    <row r="26" spans="1:28" x14ac:dyDescent="0.3">
      <c r="A26" s="22">
        <v>42765</v>
      </c>
      <c r="B26">
        <v>56.02</v>
      </c>
      <c r="C26">
        <v>81.91</v>
      </c>
      <c r="D26">
        <v>0.56289999999999996</v>
      </c>
      <c r="E26">
        <v>70.25</v>
      </c>
      <c r="G26" s="20">
        <f t="shared" si="5"/>
        <v>4.0297121634169021E-2</v>
      </c>
      <c r="H26" s="20">
        <f t="shared" si="6"/>
        <v>6.5126566724010961E-3</v>
      </c>
      <c r="I26" s="20">
        <f t="shared" si="7"/>
        <v>-8.9788732394366095E-3</v>
      </c>
      <c r="J26" s="20">
        <f t="shared" si="8"/>
        <v>7.1225071225067174E-4</v>
      </c>
      <c r="L26" s="78">
        <f t="shared" si="10"/>
        <v>22899.392842290068</v>
      </c>
      <c r="M26" s="78">
        <f t="shared" si="11"/>
        <v>66164.207043064322</v>
      </c>
      <c r="N26" s="78">
        <f t="shared" si="12"/>
        <v>14926.111517555022</v>
      </c>
      <c r="O26" s="78">
        <f t="shared" si="13"/>
        <v>8406.8340756504331</v>
      </c>
      <c r="P26" s="77">
        <f t="shared" si="14"/>
        <v>112396.54547855984</v>
      </c>
      <c r="R26" s="78">
        <f t="shared" si="15"/>
        <v>36810.647502277927</v>
      </c>
      <c r="S26" s="78">
        <f t="shared" si="16"/>
        <v>61307.784497006491</v>
      </c>
      <c r="T26" s="78">
        <f t="shared" si="17"/>
        <v>12346.907444390823</v>
      </c>
      <c r="U26" s="78">
        <f t="shared" si="18"/>
        <v>1567.3067531994711</v>
      </c>
      <c r="V26" s="77">
        <f t="shared" si="19"/>
        <v>112032.64619687472</v>
      </c>
      <c r="X26" s="78">
        <f t="shared" si="20"/>
        <v>14996.002823834115</v>
      </c>
      <c r="Y26" s="78">
        <f t="shared" si="21"/>
        <v>72825.366802273391</v>
      </c>
      <c r="Z26" s="78">
        <f t="shared" si="22"/>
        <v>18026.344699968802</v>
      </c>
      <c r="AA26" s="78">
        <f t="shared" si="23"/>
        <v>8581.2641922809817</v>
      </c>
      <c r="AB26" s="77">
        <f t="shared" si="24"/>
        <v>114428.9785183573</v>
      </c>
    </row>
    <row r="27" spans="1:28" x14ac:dyDescent="0.3">
      <c r="A27" s="22">
        <v>42766</v>
      </c>
      <c r="B27">
        <v>53.4</v>
      </c>
      <c r="C27">
        <v>87.99</v>
      </c>
      <c r="D27">
        <v>0.56730000000000003</v>
      </c>
      <c r="E27">
        <v>72.19</v>
      </c>
      <c r="G27" s="20">
        <f t="shared" si="5"/>
        <v>-4.6769011067475982E-2</v>
      </c>
      <c r="H27" s="20">
        <f t="shared" si="6"/>
        <v>7.422781101208642E-2</v>
      </c>
      <c r="I27" s="20">
        <f t="shared" si="7"/>
        <v>7.8166637058093274E-3</v>
      </c>
      <c r="J27" s="20">
        <f t="shared" si="8"/>
        <v>2.7615658362989293E-2</v>
      </c>
      <c r="L27" s="78">
        <f t="shared" si="10"/>
        <v>21828.410885010522</v>
      </c>
      <c r="M27" s="78">
        <f t="shared" si="11"/>
        <v>71075.431299221455</v>
      </c>
      <c r="N27" s="78">
        <f t="shared" si="12"/>
        <v>15042.783911723158</v>
      </c>
      <c r="O27" s="78">
        <f t="shared" si="13"/>
        <v>8638.9943333979318</v>
      </c>
      <c r="P27" s="77">
        <f t="shared" si="14"/>
        <v>116585.62042935308</v>
      </c>
      <c r="R27" s="78">
        <f t="shared" si="15"/>
        <v>35089.049921842932</v>
      </c>
      <c r="S27" s="78">
        <f t="shared" si="16"/>
        <v>65858.527138220015</v>
      </c>
      <c r="T27" s="78">
        <f t="shared" si="17"/>
        <v>12443.41906769038</v>
      </c>
      <c r="U27" s="78">
        <f t="shared" si="18"/>
        <v>1610.5889610458337</v>
      </c>
      <c r="V27" s="77">
        <f t="shared" si="19"/>
        <v>115001.58508879917</v>
      </c>
      <c r="X27" s="78">
        <f t="shared" si="20"/>
        <v>14294.654601798316</v>
      </c>
      <c r="Y27" s="78">
        <f t="shared" si="21"/>
        <v>78231.034366158419</v>
      </c>
      <c r="Z27" s="78">
        <f t="shared" si="22"/>
        <v>18167.250574333455</v>
      </c>
      <c r="AA27" s="78">
        <f t="shared" si="23"/>
        <v>8818.2414525375661</v>
      </c>
      <c r="AB27" s="77">
        <f t="shared" si="24"/>
        <v>119511.18099482777</v>
      </c>
    </row>
    <row r="28" spans="1:28" x14ac:dyDescent="0.3">
      <c r="A28" s="22">
        <v>42767</v>
      </c>
      <c r="B28">
        <v>53.75</v>
      </c>
      <c r="C28">
        <v>86</v>
      </c>
      <c r="D28">
        <v>0.54949999999999999</v>
      </c>
      <c r="E28">
        <v>80.3</v>
      </c>
      <c r="G28" s="20">
        <f t="shared" si="5"/>
        <v>6.5543071161048953E-3</v>
      </c>
      <c r="H28" s="20">
        <f t="shared" si="6"/>
        <v>-2.2616206387089385E-2</v>
      </c>
      <c r="I28" s="20">
        <f t="shared" si="7"/>
        <v>-3.1376696633174751E-2</v>
      </c>
      <c r="J28" s="20">
        <f t="shared" ref="J28:J55" si="25">(E28-E27)/E27</f>
        <v>0.11234242969940435</v>
      </c>
      <c r="L28" s="78">
        <f t="shared" si="10"/>
        <v>21971.480993807407</v>
      </c>
      <c r="M28" s="78">
        <f t="shared" si="11"/>
        <v>69467.974675906866</v>
      </c>
      <c r="N28" s="78">
        <f t="shared" si="12"/>
        <v>14570.791044406618</v>
      </c>
      <c r="O28" s="78">
        <f t="shared" si="13"/>
        <v>9609.5199469712406</v>
      </c>
      <c r="P28" s="77">
        <f t="shared" si="14"/>
        <v>115619.76666109213</v>
      </c>
      <c r="R28" s="78">
        <f t="shared" si="15"/>
        <v>35319.034331443028</v>
      </c>
      <c r="S28" s="78">
        <f t="shared" si="16"/>
        <v>64369.057096112301</v>
      </c>
      <c r="T28" s="78">
        <f t="shared" si="17"/>
        <v>12052.985682523997</v>
      </c>
      <c r="U28" s="78">
        <f t="shared" si="18"/>
        <v>1791.526438176762</v>
      </c>
      <c r="V28" s="77">
        <f t="shared" si="19"/>
        <v>113532.6035482561</v>
      </c>
      <c r="X28" s="78">
        <f t="shared" si="20"/>
        <v>14388.346158177144</v>
      </c>
      <c r="Y28" s="78">
        <f t="shared" si="21"/>
        <v>76461.745147057896</v>
      </c>
      <c r="Z28" s="78">
        <f t="shared" si="22"/>
        <v>17597.222264403725</v>
      </c>
      <c r="AA28" s="78">
        <f t="shared" si="23"/>
        <v>9808.9041229916402</v>
      </c>
      <c r="AB28" s="77">
        <f t="shared" si="24"/>
        <v>118256.21769263039</v>
      </c>
    </row>
    <row r="29" spans="1:28" x14ac:dyDescent="0.3">
      <c r="A29" s="22">
        <v>42768</v>
      </c>
      <c r="B29">
        <v>49.25</v>
      </c>
      <c r="C29">
        <v>83.89</v>
      </c>
      <c r="D29">
        <v>0.53039999999999998</v>
      </c>
      <c r="E29">
        <v>78</v>
      </c>
      <c r="G29" s="20">
        <f t="shared" si="5"/>
        <v>-8.3720930232558138E-2</v>
      </c>
      <c r="H29" s="20">
        <f t="shared" si="6"/>
        <v>-2.4534883720930226E-2</v>
      </c>
      <c r="I29" s="20">
        <f t="shared" si="7"/>
        <v>-3.4758871701546873E-2</v>
      </c>
      <c r="J29" s="20">
        <f t="shared" si="25"/>
        <v>-2.8642590286425868E-2</v>
      </c>
      <c r="L29" s="78">
        <f t="shared" si="10"/>
        <v>20132.00816641888</v>
      </c>
      <c r="M29" s="78">
        <f t="shared" si="11"/>
        <v>67763.585994904963</v>
      </c>
      <c r="N29" s="78">
        <f t="shared" si="12"/>
        <v>14064.326787904041</v>
      </c>
      <c r="O29" s="78">
        <f t="shared" si="13"/>
        <v>9334.2784042809071</v>
      </c>
      <c r="P29" s="77">
        <f t="shared" si="14"/>
        <v>111294.19935350878</v>
      </c>
      <c r="R29" s="78">
        <f t="shared" si="15"/>
        <v>32362.091922298961</v>
      </c>
      <c r="S29" s="78">
        <f t="shared" si="16"/>
        <v>62789.76976503327</v>
      </c>
      <c r="T29" s="78">
        <f t="shared" si="17"/>
        <v>11634.037499564563</v>
      </c>
      <c r="U29" s="78">
        <f t="shared" si="18"/>
        <v>1740.2124804207651</v>
      </c>
      <c r="V29" s="77">
        <f t="shared" si="19"/>
        <v>108526.11166731757</v>
      </c>
      <c r="X29" s="78">
        <f t="shared" si="20"/>
        <v>13183.740433306499</v>
      </c>
      <c r="Y29" s="78">
        <f t="shared" si="21"/>
        <v>74585.765120775424</v>
      </c>
      <c r="Z29" s="78">
        <f t="shared" si="22"/>
        <v>16985.56267341171</v>
      </c>
      <c r="AA29" s="78">
        <f t="shared" si="23"/>
        <v>9527.9517010379568</v>
      </c>
      <c r="AB29" s="77">
        <f t="shared" si="24"/>
        <v>114283.0199285316</v>
      </c>
    </row>
    <row r="30" spans="1:28" x14ac:dyDescent="0.3">
      <c r="A30" s="22">
        <v>42769</v>
      </c>
      <c r="B30">
        <v>50.35</v>
      </c>
      <c r="C30">
        <v>84.83</v>
      </c>
      <c r="D30">
        <v>0.57310000000000005</v>
      </c>
      <c r="E30">
        <v>72.98</v>
      </c>
      <c r="G30" s="20">
        <f t="shared" si="5"/>
        <v>2.233502538071069E-2</v>
      </c>
      <c r="H30" s="20">
        <f t="shared" si="6"/>
        <v>1.1205149600667513E-2</v>
      </c>
      <c r="I30" s="20">
        <f t="shared" si="7"/>
        <v>8.050527903469093E-2</v>
      </c>
      <c r="J30" s="20">
        <f t="shared" si="25"/>
        <v>-6.4358974358974308E-2</v>
      </c>
      <c r="L30" s="78">
        <f t="shared" si="10"/>
        <v>20581.657079780522</v>
      </c>
      <c r="M30" s="78">
        <f t="shared" si="11"/>
        <v>68522.887113455567</v>
      </c>
      <c r="N30" s="78">
        <f t="shared" si="12"/>
        <v>15196.579340399334</v>
      </c>
      <c r="O30" s="78">
        <f t="shared" si="13"/>
        <v>8733.5338198002646</v>
      </c>
      <c r="P30" s="77">
        <f t="shared" si="14"/>
        <v>113034.65735343567</v>
      </c>
      <c r="R30" s="78">
        <f t="shared" si="15"/>
        <v>33084.900066756403</v>
      </c>
      <c r="S30" s="78">
        <f t="shared" si="16"/>
        <v>63493.338528641936</v>
      </c>
      <c r="T30" s="78">
        <f t="shared" si="17"/>
        <v>12570.638934767067</v>
      </c>
      <c r="U30" s="78">
        <f t="shared" si="18"/>
        <v>1628.214190014198</v>
      </c>
      <c r="V30" s="77">
        <f t="shared" si="19"/>
        <v>110777.09172017961</v>
      </c>
      <c r="X30" s="78">
        <f t="shared" si="20"/>
        <v>13478.1996104971</v>
      </c>
      <c r="Y30" s="78">
        <f t="shared" si="21"/>
        <v>75421.509777033963</v>
      </c>
      <c r="Z30" s="78">
        <f t="shared" si="22"/>
        <v>18352.990135995951</v>
      </c>
      <c r="AA30" s="78">
        <f t="shared" si="23"/>
        <v>8914.7425018173089</v>
      </c>
      <c r="AB30" s="77">
        <f t="shared" si="24"/>
        <v>116167.44202534432</v>
      </c>
    </row>
    <row r="31" spans="1:28" x14ac:dyDescent="0.3">
      <c r="A31" s="22">
        <v>42772</v>
      </c>
      <c r="B31">
        <v>51.49</v>
      </c>
      <c r="C31">
        <v>84.5</v>
      </c>
      <c r="D31">
        <v>0.56999999999999995</v>
      </c>
      <c r="E31">
        <v>77.66</v>
      </c>
      <c r="G31" s="20">
        <f t="shared" si="5"/>
        <v>2.2641509433962276E-2</v>
      </c>
      <c r="H31" s="20">
        <f t="shared" si="6"/>
        <v>-3.890133207591634E-3</v>
      </c>
      <c r="I31" s="20">
        <f t="shared" si="7"/>
        <v>-5.4091781539000218E-3</v>
      </c>
      <c r="J31" s="20">
        <f t="shared" si="25"/>
        <v>6.4127158125513728E-2</v>
      </c>
      <c r="L31" s="78">
        <f t="shared" si="10"/>
        <v>21047.656862718948</v>
      </c>
      <c r="M31" s="78">
        <f t="shared" si="11"/>
        <v>68256.323954815467</v>
      </c>
      <c r="N31" s="78">
        <f t="shared" si="12"/>
        <v>15114.378335417237</v>
      </c>
      <c r="O31" s="78">
        <f t="shared" si="13"/>
        <v>9293.5905240571174</v>
      </c>
      <c r="P31" s="77">
        <f t="shared" si="14"/>
        <v>113711.94967700876</v>
      </c>
      <c r="R31" s="78">
        <f t="shared" si="15"/>
        <v>33833.992143739568</v>
      </c>
      <c r="S31" s="78">
        <f t="shared" si="16"/>
        <v>63246.340983970811</v>
      </c>
      <c r="T31" s="78">
        <f t="shared" si="17"/>
        <v>12502.64210926056</v>
      </c>
      <c r="U31" s="78">
        <f t="shared" si="18"/>
        <v>1732.6269388394437</v>
      </c>
      <c r="V31" s="77">
        <f t="shared" si="19"/>
        <v>111315.60217581039</v>
      </c>
      <c r="X31" s="78">
        <f t="shared" si="20"/>
        <v>13783.366394130997</v>
      </c>
      <c r="Y31" s="78">
        <f t="shared" si="21"/>
        <v>75128.110057283629</v>
      </c>
      <c r="Z31" s="78">
        <f t="shared" si="22"/>
        <v>18253.715542693579</v>
      </c>
      <c r="AA31" s="78">
        <f t="shared" si="23"/>
        <v>9486.4196038795853</v>
      </c>
      <c r="AB31" s="77">
        <f t="shared" si="24"/>
        <v>116651.61159798779</v>
      </c>
    </row>
    <row r="32" spans="1:28" x14ac:dyDescent="0.3">
      <c r="A32" s="22">
        <v>42773</v>
      </c>
      <c r="B32">
        <v>52.65</v>
      </c>
      <c r="C32">
        <v>82.51</v>
      </c>
      <c r="D32">
        <v>0.59360000000000002</v>
      </c>
      <c r="E32">
        <v>79.069999999999993</v>
      </c>
      <c r="G32" s="20">
        <f t="shared" si="5"/>
        <v>2.2528646339094904E-2</v>
      </c>
      <c r="H32" s="20">
        <f t="shared" si="6"/>
        <v>-2.3550295857988107E-2</v>
      </c>
      <c r="I32" s="20">
        <f t="shared" si="7"/>
        <v>4.1403508771929942E-2</v>
      </c>
      <c r="J32" s="20">
        <f t="shared" si="25"/>
        <v>1.8156064898274486E-2</v>
      </c>
      <c r="L32" s="78">
        <f t="shared" si="10"/>
        <v>21521.832080445765</v>
      </c>
      <c r="M32" s="78">
        <f t="shared" si="11"/>
        <v>66648.867331500878</v>
      </c>
      <c r="N32" s="78">
        <f t="shared" si="12"/>
        <v>15740.166631409953</v>
      </c>
      <c r="O32" s="78">
        <f t="shared" si="13"/>
        <v>9462.3255567498873</v>
      </c>
      <c r="P32" s="77">
        <f t="shared" si="14"/>
        <v>113373.19160010648</v>
      </c>
      <c r="R32" s="78">
        <f t="shared" si="15"/>
        <v>34596.226186985594</v>
      </c>
      <c r="S32" s="78">
        <f t="shared" si="16"/>
        <v>61756.870941863097</v>
      </c>
      <c r="T32" s="78">
        <f t="shared" si="17"/>
        <v>13020.295361503629</v>
      </c>
      <c r="U32" s="78">
        <f t="shared" si="18"/>
        <v>1764.0846259855114</v>
      </c>
      <c r="V32" s="77">
        <f t="shared" si="19"/>
        <v>111137.47711633783</v>
      </c>
      <c r="X32" s="78">
        <f t="shared" si="20"/>
        <v>14093.886980986539</v>
      </c>
      <c r="Y32" s="78">
        <f t="shared" si="21"/>
        <v>73358.820838183106</v>
      </c>
      <c r="Z32" s="78">
        <f t="shared" si="22"/>
        <v>19009.483414285805</v>
      </c>
      <c r="AA32" s="78">
        <f t="shared" si="23"/>
        <v>9658.655653859887</v>
      </c>
      <c r="AB32" s="77">
        <f t="shared" si="24"/>
        <v>116120.84688731533</v>
      </c>
    </row>
    <row r="33" spans="1:28" x14ac:dyDescent="0.3">
      <c r="A33" s="22">
        <v>42774</v>
      </c>
      <c r="B33">
        <v>53.89</v>
      </c>
      <c r="C33">
        <v>84.7</v>
      </c>
      <c r="D33">
        <v>0.6835</v>
      </c>
      <c r="E33">
        <v>83.01</v>
      </c>
      <c r="G33" s="20">
        <f t="shared" si="5"/>
        <v>2.3551756885090258E-2</v>
      </c>
      <c r="H33" s="20">
        <f t="shared" si="6"/>
        <v>2.6542237304569113E-2</v>
      </c>
      <c r="I33" s="20">
        <f t="shared" si="7"/>
        <v>0.15144878706199458</v>
      </c>
      <c r="J33" s="20">
        <f t="shared" si="25"/>
        <v>4.9829265208043663E-2</v>
      </c>
      <c r="L33" s="78">
        <f t="shared" si="10"/>
        <v>22028.70903732616</v>
      </c>
      <c r="M33" s="78">
        <f t="shared" si="11"/>
        <v>68417.877384294319</v>
      </c>
      <c r="N33" s="78">
        <f t="shared" si="12"/>
        <v>18123.995775890671</v>
      </c>
      <c r="O33" s="78">
        <f t="shared" si="13"/>
        <v>9933.8262864020271</v>
      </c>
      <c r="P33" s="77">
        <f t="shared" si="14"/>
        <v>118504.40848391317</v>
      </c>
      <c r="R33" s="78">
        <f t="shared" si="15"/>
        <v>35411.028095283073</v>
      </c>
      <c r="S33" s="78">
        <f t="shared" si="16"/>
        <v>63396.036465589677</v>
      </c>
      <c r="T33" s="78">
        <f t="shared" si="17"/>
        <v>14992.203301192269</v>
      </c>
      <c r="U33" s="78">
        <f t="shared" si="18"/>
        <v>1851.987666663176</v>
      </c>
      <c r="V33" s="77">
        <f t="shared" si="19"/>
        <v>115651.2555287282</v>
      </c>
      <c r="X33" s="78">
        <f t="shared" si="20"/>
        <v>14425.822780728673</v>
      </c>
      <c r="Y33" s="78">
        <f t="shared" si="21"/>
        <v>75305.928069253525</v>
      </c>
      <c r="Z33" s="78">
        <f t="shared" si="22"/>
        <v>21888.446620054492</v>
      </c>
      <c r="AA33" s="78">
        <f t="shared" si="23"/>
        <v>10139.939367989242</v>
      </c>
      <c r="AB33" s="77">
        <f t="shared" si="24"/>
        <v>121760.13683802592</v>
      </c>
    </row>
    <row r="34" spans="1:28" x14ac:dyDescent="0.3">
      <c r="A34" s="22">
        <v>42775</v>
      </c>
      <c r="B34">
        <v>55.15</v>
      </c>
      <c r="C34">
        <v>93.98</v>
      </c>
      <c r="D34">
        <v>0.68610000000000004</v>
      </c>
      <c r="E34">
        <v>84.56</v>
      </c>
      <c r="G34" s="20">
        <f t="shared" si="5"/>
        <v>2.3380961217294452E-2</v>
      </c>
      <c r="H34" s="20">
        <f t="shared" si="6"/>
        <v>0.10956316410861866</v>
      </c>
      <c r="I34" s="20">
        <f t="shared" si="7"/>
        <v>3.8039502560351817E-3</v>
      </c>
      <c r="J34" s="20">
        <f t="shared" si="25"/>
        <v>1.8672449102517735E-2</v>
      </c>
      <c r="L34" s="78">
        <f t="shared" si="10"/>
        <v>22543.761428994945</v>
      </c>
      <c r="M34" s="78">
        <f t="shared" si="11"/>
        <v>75913.956512113102</v>
      </c>
      <c r="N34" s="78">
        <f t="shared" si="12"/>
        <v>18192.93855426275</v>
      </c>
      <c r="O34" s="78">
        <f t="shared" si="13"/>
        <v>10119.315152128122</v>
      </c>
      <c r="P34" s="77">
        <f t="shared" si="14"/>
        <v>126769.97164749891</v>
      </c>
      <c r="R34" s="78">
        <f t="shared" si="15"/>
        <v>36238.971969843413</v>
      </c>
      <c r="S34" s="78">
        <f t="shared" si="16"/>
        <v>70341.906812705056</v>
      </c>
      <c r="T34" s="78">
        <f t="shared" si="17"/>
        <v>15049.232896778371</v>
      </c>
      <c r="U34" s="78">
        <f t="shared" si="18"/>
        <v>1886.5688121074347</v>
      </c>
      <c r="V34" s="77">
        <f t="shared" si="19"/>
        <v>123516.68049143428</v>
      </c>
      <c r="X34" s="78">
        <f t="shared" si="20"/>
        <v>14763.112383692453</v>
      </c>
      <c r="Y34" s="78">
        <f t="shared" si="21"/>
        <v>83556.683824656982</v>
      </c>
      <c r="Z34" s="78">
        <f t="shared" si="22"/>
        <v>21971.70918217906</v>
      </c>
      <c r="AA34" s="78">
        <f t="shared" si="23"/>
        <v>10329.276869740637</v>
      </c>
      <c r="AB34" s="77">
        <f t="shared" si="24"/>
        <v>130620.78226026914</v>
      </c>
    </row>
    <row r="35" spans="1:28" x14ac:dyDescent="0.3">
      <c r="A35" s="22">
        <v>42776</v>
      </c>
      <c r="B35">
        <v>57.59</v>
      </c>
      <c r="C35">
        <v>90</v>
      </c>
      <c r="D35">
        <v>0.74339999999999995</v>
      </c>
      <c r="E35">
        <v>82.83</v>
      </c>
      <c r="G35" s="20">
        <f t="shared" si="5"/>
        <v>4.424297370806899E-2</v>
      </c>
      <c r="H35" s="20">
        <f t="shared" si="6"/>
        <v>-4.2349436050223489E-2</v>
      </c>
      <c r="I35" s="20">
        <f t="shared" si="7"/>
        <v>8.3515522518583157E-2</v>
      </c>
      <c r="J35" s="20">
        <f t="shared" si="25"/>
        <v>-2.0458845789971664E-2</v>
      </c>
      <c r="L35" s="78">
        <f t="shared" si="10"/>
        <v>23541.164473178949</v>
      </c>
      <c r="M35" s="78">
        <f t="shared" si="11"/>
        <v>72699.043265483924</v>
      </c>
      <c r="N35" s="78">
        <f t="shared" si="12"/>
        <v>19712.331323770479</v>
      </c>
      <c r="O35" s="78">
        <f t="shared" si="13"/>
        <v>9912.2856439306088</v>
      </c>
      <c r="P35" s="77">
        <f t="shared" si="14"/>
        <v>125864.82470636396</v>
      </c>
      <c r="R35" s="78">
        <f t="shared" si="15"/>
        <v>37842.29185391264</v>
      </c>
      <c r="S35" s="78">
        <f t="shared" si="16"/>
        <v>67362.966728489628</v>
      </c>
      <c r="T35" s="78">
        <f t="shared" si="17"/>
        <v>16306.077445656667</v>
      </c>
      <c r="U35" s="78">
        <f t="shared" si="18"/>
        <v>1847.9717917083588</v>
      </c>
      <c r="V35" s="77">
        <f t="shared" si="19"/>
        <v>123359.3078197673</v>
      </c>
      <c r="X35" s="78">
        <f t="shared" si="20"/>
        <v>15416.276376733425</v>
      </c>
      <c r="Y35" s="78">
        <f t="shared" si="21"/>
        <v>80018.105386455922</v>
      </c>
      <c r="Z35" s="78">
        <f t="shared" si="22"/>
        <v>23806.687955155096</v>
      </c>
      <c r="AA35" s="78">
        <f t="shared" si="23"/>
        <v>10117.951787140692</v>
      </c>
      <c r="AB35" s="77">
        <f t="shared" si="24"/>
        <v>129359.02150548513</v>
      </c>
    </row>
    <row r="36" spans="1:28" x14ac:dyDescent="0.3">
      <c r="A36" s="22">
        <v>42779</v>
      </c>
      <c r="B36">
        <v>58.74</v>
      </c>
      <c r="C36">
        <v>81.42</v>
      </c>
      <c r="D36">
        <v>0.74</v>
      </c>
      <c r="E36">
        <v>80.709999999999994</v>
      </c>
      <c r="G36" s="20">
        <f t="shared" si="5"/>
        <v>1.9968744573710687E-2</v>
      </c>
      <c r="H36" s="20">
        <f t="shared" si="6"/>
        <v>-9.5333333333333312E-2</v>
      </c>
      <c r="I36" s="20">
        <f t="shared" si="7"/>
        <v>-4.57358084476723E-3</v>
      </c>
      <c r="J36" s="20">
        <f t="shared" si="25"/>
        <v>-2.5594591331643182E-2</v>
      </c>
      <c r="L36" s="78">
        <f t="shared" si="10"/>
        <v>24011.251973511571</v>
      </c>
      <c r="M36" s="78">
        <f t="shared" si="11"/>
        <v>65768.401140841132</v>
      </c>
      <c r="N36" s="78">
        <f t="shared" si="12"/>
        <v>19622.175382822377</v>
      </c>
      <c r="O36" s="78">
        <f t="shared" si="13"/>
        <v>9658.5847437116918</v>
      </c>
      <c r="P36" s="77">
        <f t="shared" si="14"/>
        <v>119060.41324088676</v>
      </c>
      <c r="R36" s="78">
        <f t="shared" si="15"/>
        <v>38597.954914027236</v>
      </c>
      <c r="S36" s="78">
        <f t="shared" si="16"/>
        <v>60941.030567040289</v>
      </c>
      <c r="T36" s="78">
        <f t="shared" si="17"/>
        <v>16231.500282197921</v>
      </c>
      <c r="U36" s="78">
        <f t="shared" si="18"/>
        <v>1800.6737089071789</v>
      </c>
      <c r="V36" s="77">
        <f t="shared" si="19"/>
        <v>117571.15947217264</v>
      </c>
      <c r="X36" s="78">
        <f t="shared" si="20"/>
        <v>15724.120061978145</v>
      </c>
      <c r="Y36" s="78">
        <f t="shared" si="21"/>
        <v>72389.71267294712</v>
      </c>
      <c r="Z36" s="78">
        <f t="shared" si="22"/>
        <v>23697.806143146048</v>
      </c>
      <c r="AA36" s="78">
        <f t="shared" si="23"/>
        <v>9858.9869460355567</v>
      </c>
      <c r="AB36" s="77">
        <f t="shared" si="24"/>
        <v>121670.62582410687</v>
      </c>
    </row>
    <row r="37" spans="1:28" x14ac:dyDescent="0.3">
      <c r="A37" s="22">
        <v>42780</v>
      </c>
      <c r="B37">
        <v>55.68</v>
      </c>
      <c r="C37">
        <v>79.69</v>
      </c>
      <c r="D37">
        <v>0.70799999999999996</v>
      </c>
      <c r="E37">
        <v>78.37</v>
      </c>
      <c r="G37" s="20">
        <f t="shared" si="5"/>
        <v>-5.2093973442288083E-2</v>
      </c>
      <c r="H37" s="20">
        <f t="shared" si="6"/>
        <v>-2.1247850650945761E-2</v>
      </c>
      <c r="I37" s="20">
        <f t="shared" si="7"/>
        <v>-4.324324324324328E-2</v>
      </c>
      <c r="J37" s="20">
        <f t="shared" si="25"/>
        <v>-2.8992689877338489E-2</v>
      </c>
      <c r="L37" s="78">
        <f t="shared" si="10"/>
        <v>22760.410450887372</v>
      </c>
      <c r="M37" s="78">
        <f t="shared" si="11"/>
        <v>64370.963975849052</v>
      </c>
      <c r="N37" s="78">
        <f t="shared" si="12"/>
        <v>18773.648879781409</v>
      </c>
      <c r="O37" s="78">
        <f t="shared" si="13"/>
        <v>9378.5563915832663</v>
      </c>
      <c r="P37" s="77">
        <f t="shared" si="14"/>
        <v>115283.57969810109</v>
      </c>
      <c r="R37" s="78">
        <f t="shared" si="15"/>
        <v>36587.234075809269</v>
      </c>
      <c r="S37" s="78">
        <f t="shared" si="16"/>
        <v>59646.164651037099</v>
      </c>
      <c r="T37" s="78">
        <f t="shared" si="17"/>
        <v>15529.597567292065</v>
      </c>
      <c r="U37" s="78">
        <f t="shared" si="18"/>
        <v>1748.4673344945563</v>
      </c>
      <c r="V37" s="77">
        <f t="shared" si="19"/>
        <v>113511.46362863299</v>
      </c>
      <c r="X37" s="78">
        <f t="shared" si="20"/>
        <v>14904.988169066106</v>
      </c>
      <c r="Y37" s="78">
        <f t="shared" si="21"/>
        <v>70851.58686940746</v>
      </c>
      <c r="Z37" s="78">
        <f t="shared" si="22"/>
        <v>22673.036147766757</v>
      </c>
      <c r="AA37" s="78">
        <f t="shared" si="23"/>
        <v>9573.1483950044185</v>
      </c>
      <c r="AB37" s="77">
        <f t="shared" si="24"/>
        <v>118002.75958124474</v>
      </c>
    </row>
    <row r="38" spans="1:28" x14ac:dyDescent="0.3">
      <c r="A38" s="22">
        <v>42781</v>
      </c>
      <c r="B38">
        <v>55.6</v>
      </c>
      <c r="C38">
        <v>79.78</v>
      </c>
      <c r="D38">
        <v>0.68020000000000003</v>
      </c>
      <c r="E38">
        <v>77.010000000000005</v>
      </c>
      <c r="G38" s="20">
        <f t="shared" si="5"/>
        <v>-1.4367816091953717E-3</v>
      </c>
      <c r="H38" s="20">
        <f t="shared" si="6"/>
        <v>1.1293763332915474E-3</v>
      </c>
      <c r="I38" s="20">
        <f t="shared" si="7"/>
        <v>-3.9265536723163755E-2</v>
      </c>
      <c r="J38" s="20">
        <f t="shared" si="25"/>
        <v>-1.7353579175704979E-2</v>
      </c>
      <c r="L38" s="78">
        <f t="shared" si="10"/>
        <v>22727.708711733798</v>
      </c>
      <c r="M38" s="78">
        <f t="shared" si="11"/>
        <v>64443.663019114538</v>
      </c>
      <c r="N38" s="78">
        <f t="shared" si="12"/>
        <v>18036.491480264569</v>
      </c>
      <c r="O38" s="78">
        <f t="shared" si="13"/>
        <v>9215.8048706881127</v>
      </c>
      <c r="P38" s="77">
        <f t="shared" si="14"/>
        <v>114423.66808180101</v>
      </c>
      <c r="R38" s="78">
        <f t="shared" si="15"/>
        <v>36534.666210757823</v>
      </c>
      <c r="S38" s="78">
        <f t="shared" si="16"/>
        <v>59713.527617765591</v>
      </c>
      <c r="T38" s="78">
        <f t="shared" si="17"/>
        <v>14919.819583717604</v>
      </c>
      <c r="U38" s="78">
        <f t="shared" si="18"/>
        <v>1718.1251681692711</v>
      </c>
      <c r="V38" s="77">
        <f t="shared" si="19"/>
        <v>112886.13858041029</v>
      </c>
      <c r="X38" s="78">
        <f t="shared" si="20"/>
        <v>14883.572956179518</v>
      </c>
      <c r="Y38" s="78">
        <f t="shared" si="21"/>
        <v>70931.604974793925</v>
      </c>
      <c r="Z38" s="78">
        <f t="shared" si="22"/>
        <v>21782.767214281004</v>
      </c>
      <c r="AA38" s="78">
        <f t="shared" si="23"/>
        <v>9407.0200063709362</v>
      </c>
      <c r="AB38" s="77">
        <f t="shared" si="24"/>
        <v>117004.96515162538</v>
      </c>
    </row>
    <row r="39" spans="1:28" x14ac:dyDescent="0.3">
      <c r="A39" s="22">
        <v>42782</v>
      </c>
      <c r="B39">
        <v>57.3</v>
      </c>
      <c r="C39">
        <v>81</v>
      </c>
      <c r="D39">
        <v>0.69299999999999995</v>
      </c>
      <c r="E39">
        <v>81.72</v>
      </c>
      <c r="G39" s="20">
        <f t="shared" ref="G39:G70" si="26">(B39-B38)/B38</f>
        <v>3.0575539568345245E-2</v>
      </c>
      <c r="H39" s="20">
        <f t="shared" ref="H39:H70" si="27">(C39-C38)/C38</f>
        <v>1.5292053146151903E-2</v>
      </c>
      <c r="I39" s="20">
        <f t="shared" ref="I39:I70" si="28">(D39-D38)/D38</f>
        <v>1.8817994707438872E-2</v>
      </c>
      <c r="J39" s="20">
        <f t="shared" si="25"/>
        <v>6.1160888196338054E-2</v>
      </c>
      <c r="L39" s="78">
        <f t="shared" si="10"/>
        <v>23422.62066874724</v>
      </c>
      <c r="M39" s="78">
        <f t="shared" si="11"/>
        <v>65429.138938935539</v>
      </c>
      <c r="N39" s="78">
        <f t="shared" si="12"/>
        <v>18375.902081480956</v>
      </c>
      <c r="O39" s="78">
        <f t="shared" si="13"/>
        <v>9779.4516820235367</v>
      </c>
      <c r="P39" s="77">
        <f t="shared" si="14"/>
        <v>117007.11337118727</v>
      </c>
      <c r="R39" s="78">
        <f t="shared" si="15"/>
        <v>37651.733343101136</v>
      </c>
      <c r="S39" s="78">
        <f t="shared" si="16"/>
        <v>60626.670055640672</v>
      </c>
      <c r="T39" s="78">
        <f t="shared" si="17"/>
        <v>15200.580669679945</v>
      </c>
      <c r="U39" s="78">
        <f t="shared" si="18"/>
        <v>1823.2072294869863</v>
      </c>
      <c r="V39" s="77">
        <f t="shared" si="19"/>
        <v>115302.19129790874</v>
      </c>
      <c r="X39" s="78">
        <f t="shared" si="20"/>
        <v>15338.646230019538</v>
      </c>
      <c r="Y39" s="78">
        <f t="shared" si="21"/>
        <v>72016.294847810321</v>
      </c>
      <c r="Z39" s="78">
        <f t="shared" si="22"/>
        <v>22192.675212432718</v>
      </c>
      <c r="AA39" s="78">
        <f t="shared" si="23"/>
        <v>9982.3617052413047</v>
      </c>
      <c r="AB39" s="77">
        <f t="shared" si="24"/>
        <v>119529.97799550388</v>
      </c>
    </row>
    <row r="40" spans="1:28" x14ac:dyDescent="0.3">
      <c r="A40" s="22">
        <v>42783</v>
      </c>
      <c r="B40">
        <v>59.1</v>
      </c>
      <c r="C40">
        <v>78.33</v>
      </c>
      <c r="D40">
        <v>0.69410000000000005</v>
      </c>
      <c r="E40">
        <v>83.36</v>
      </c>
      <c r="G40" s="20">
        <f t="shared" si="26"/>
        <v>3.1413612565445101E-2</v>
      </c>
      <c r="H40" s="20">
        <f t="shared" si="27"/>
        <v>-3.2962962962962986E-2</v>
      </c>
      <c r="I40" s="20">
        <f t="shared" si="28"/>
        <v>1.587301587301733E-3</v>
      </c>
      <c r="J40" s="20">
        <f t="shared" si="25"/>
        <v>2.00685266764562E-2</v>
      </c>
      <c r="L40" s="78">
        <f t="shared" si="10"/>
        <v>24158.409799702655</v>
      </c>
      <c r="M40" s="78">
        <f t="shared" si="11"/>
        <v>63272.400655392848</v>
      </c>
      <c r="N40" s="78">
        <f t="shared" si="12"/>
        <v>18405.070180022991</v>
      </c>
      <c r="O40" s="78">
        <f t="shared" si="13"/>
        <v>9975.7108689853412</v>
      </c>
      <c r="P40" s="77">
        <f t="shared" si="14"/>
        <v>115811.59150410382</v>
      </c>
      <c r="R40" s="78">
        <f t="shared" si="15"/>
        <v>38834.510306758762</v>
      </c>
      <c r="S40" s="78">
        <f t="shared" si="16"/>
        <v>58628.23537602881</v>
      </c>
      <c r="T40" s="78">
        <f t="shared" si="17"/>
        <v>15224.708575504836</v>
      </c>
      <c r="U40" s="78">
        <f t="shared" si="18"/>
        <v>1859.7963124086536</v>
      </c>
      <c r="V40" s="77">
        <f t="shared" si="19"/>
        <v>114547.25057070106</v>
      </c>
      <c r="X40" s="78">
        <f t="shared" si="20"/>
        <v>15820.488519967797</v>
      </c>
      <c r="Y40" s="78">
        <f t="shared" si="21"/>
        <v>69642.424388012121</v>
      </c>
      <c r="Z40" s="78">
        <f t="shared" si="22"/>
        <v>22227.901681023883</v>
      </c>
      <c r="AA40" s="78">
        <f t="shared" si="23"/>
        <v>10182.692997416974</v>
      </c>
      <c r="AB40" s="77">
        <f t="shared" si="24"/>
        <v>117873.50758642078</v>
      </c>
    </row>
    <row r="41" spans="1:28" x14ac:dyDescent="0.3">
      <c r="A41" s="22">
        <v>42786</v>
      </c>
      <c r="B41">
        <v>54.4</v>
      </c>
      <c r="C41">
        <v>76.599999999999994</v>
      </c>
      <c r="D41">
        <v>0.63449999999999995</v>
      </c>
      <c r="E41">
        <v>82.15</v>
      </c>
      <c r="G41" s="20">
        <f t="shared" si="26"/>
        <v>-7.9526226734348601E-2</v>
      </c>
      <c r="H41" s="20">
        <f t="shared" si="27"/>
        <v>-2.2086046214732594E-2</v>
      </c>
      <c r="I41" s="20">
        <f t="shared" si="28"/>
        <v>-8.5866589828555093E-2</v>
      </c>
      <c r="J41" s="20">
        <f t="shared" si="25"/>
        <v>-1.4515355086372287E-2</v>
      </c>
      <c r="L41" s="78">
        <f t="shared" si="10"/>
        <v>22237.182624430192</v>
      </c>
      <c r="M41" s="78">
        <f t="shared" si="11"/>
        <v>61874.963490400762</v>
      </c>
      <c r="N41" s="78">
        <f t="shared" si="12"/>
        <v>16824.689568109185</v>
      </c>
      <c r="O41" s="78">
        <f t="shared" si="13"/>
        <v>9830.9098834830347</v>
      </c>
      <c r="P41" s="77">
        <f t="shared" si="14"/>
        <v>110767.74556642317</v>
      </c>
      <c r="R41" s="78">
        <f t="shared" si="15"/>
        <v>35746.148234986067</v>
      </c>
      <c r="S41" s="78">
        <f t="shared" si="16"/>
        <v>57333.36946002562</v>
      </c>
      <c r="T41" s="78">
        <f t="shared" si="17"/>
        <v>13917.414768992676</v>
      </c>
      <c r="U41" s="78">
        <f t="shared" si="18"/>
        <v>1832.8007085457164</v>
      </c>
      <c r="V41" s="77">
        <f t="shared" si="19"/>
        <v>108829.73317255008</v>
      </c>
      <c r="X41" s="78">
        <f t="shared" si="20"/>
        <v>14562.344762880679</v>
      </c>
      <c r="Y41" s="78">
        <f t="shared" si="21"/>
        <v>68104.298584472461</v>
      </c>
      <c r="Z41" s="78">
        <f t="shared" si="22"/>
        <v>20319.267564629954</v>
      </c>
      <c r="AA41" s="78">
        <f t="shared" si="23"/>
        <v>10034.88759282395</v>
      </c>
      <c r="AB41" s="77">
        <f t="shared" si="24"/>
        <v>113020.79850480703</v>
      </c>
    </row>
    <row r="42" spans="1:28" x14ac:dyDescent="0.3">
      <c r="A42" s="22">
        <v>42787</v>
      </c>
      <c r="B42">
        <v>52.28</v>
      </c>
      <c r="C42">
        <v>76.02</v>
      </c>
      <c r="D42">
        <v>0.60760000000000003</v>
      </c>
      <c r="E42">
        <v>84.81</v>
      </c>
      <c r="G42" s="20">
        <f t="shared" si="26"/>
        <v>-3.8970588235294069E-2</v>
      </c>
      <c r="H42" s="20">
        <f t="shared" si="27"/>
        <v>-7.5718015665796126E-3</v>
      </c>
      <c r="I42" s="20">
        <f t="shared" si="28"/>
        <v>-4.2395587076438021E-2</v>
      </c>
      <c r="J42" s="20">
        <f t="shared" si="25"/>
        <v>3.2379793061472872E-2</v>
      </c>
      <c r="L42" s="78">
        <f t="shared" si="10"/>
        <v>21370.586536860486</v>
      </c>
      <c r="M42" s="78">
        <f t="shared" si="11"/>
        <v>61406.458544912086</v>
      </c>
      <c r="N42" s="78">
        <f t="shared" si="12"/>
        <v>16111.396976490374</v>
      </c>
      <c r="O42" s="78">
        <f t="shared" si="13"/>
        <v>10149.232711116203</v>
      </c>
      <c r="P42" s="77">
        <f t="shared" si="14"/>
        <v>109037.67476937915</v>
      </c>
      <c r="R42" s="78">
        <f t="shared" si="15"/>
        <v>34353.099811122644</v>
      </c>
      <c r="S42" s="78">
        <f t="shared" si="16"/>
        <v>56899.252563330912</v>
      </c>
      <c r="T42" s="78">
        <f t="shared" si="17"/>
        <v>13327.377799274942</v>
      </c>
      <c r="U42" s="78">
        <f t="shared" si="18"/>
        <v>1892.1464162113475</v>
      </c>
      <c r="V42" s="77">
        <f t="shared" si="19"/>
        <v>106471.87658993984</v>
      </c>
      <c r="X42" s="78">
        <f t="shared" si="20"/>
        <v>13994.841621386066</v>
      </c>
      <c r="Y42" s="78">
        <f t="shared" si="21"/>
        <v>67588.626349759754</v>
      </c>
      <c r="Z42" s="78">
        <f t="shared" si="22"/>
        <v>19457.820287264243</v>
      </c>
      <c r="AA42" s="78">
        <f t="shared" si="23"/>
        <v>10359.815176474731</v>
      </c>
      <c r="AB42" s="77">
        <f t="shared" si="24"/>
        <v>111401.10343488479</v>
      </c>
    </row>
    <row r="43" spans="1:28" x14ac:dyDescent="0.3">
      <c r="A43" s="22">
        <v>42788</v>
      </c>
      <c r="B43">
        <v>49.53</v>
      </c>
      <c r="C43">
        <v>78.400000000000006</v>
      </c>
      <c r="D43">
        <v>0.59989999999999999</v>
      </c>
      <c r="E43">
        <v>89.09</v>
      </c>
      <c r="G43" s="20">
        <f t="shared" si="26"/>
        <v>-5.2601377199693954E-2</v>
      </c>
      <c r="H43" s="20">
        <f t="shared" si="27"/>
        <v>3.1307550644567347E-2</v>
      </c>
      <c r="I43" s="20">
        <f t="shared" si="28"/>
        <v>-1.2672811059907899E-2</v>
      </c>
      <c r="J43" s="20">
        <f t="shared" si="25"/>
        <v>5.0465746963801447E-2</v>
      </c>
      <c r="L43" s="78">
        <f t="shared" si="10"/>
        <v>20246.464253456386</v>
      </c>
      <c r="M43" s="78">
        <f t="shared" si="11"/>
        <v>63328.944355710446</v>
      </c>
      <c r="N43" s="78">
        <f t="shared" si="12"/>
        <v>15907.22028669614</v>
      </c>
      <c r="O43" s="78">
        <f t="shared" si="13"/>
        <v>10661.421320992129</v>
      </c>
      <c r="P43" s="77">
        <f t="shared" si="14"/>
        <v>110144.0502168551</v>
      </c>
      <c r="R43" s="78">
        <f t="shared" si="15"/>
        <v>32546.079449979046</v>
      </c>
      <c r="S43" s="78">
        <f t="shared" si="16"/>
        <v>58680.628794595425</v>
      </c>
      <c r="T43" s="78">
        <f t="shared" si="17"/>
        <v>13158.482458500719</v>
      </c>
      <c r="U43" s="78">
        <f t="shared" si="18"/>
        <v>1987.6349984703331</v>
      </c>
      <c r="V43" s="77">
        <f t="shared" si="19"/>
        <v>106372.82570154552</v>
      </c>
      <c r="X43" s="78">
        <f t="shared" si="20"/>
        <v>13258.69367840956</v>
      </c>
      <c r="Y43" s="78">
        <f t="shared" si="21"/>
        <v>69704.660692201593</v>
      </c>
      <c r="Z43" s="78">
        <f t="shared" si="22"/>
        <v>19211.235007126099</v>
      </c>
      <c r="AA43" s="78">
        <f t="shared" si="23"/>
        <v>10882.630987762455</v>
      </c>
      <c r="AB43" s="77">
        <f t="shared" si="24"/>
        <v>113057.22036549971</v>
      </c>
    </row>
    <row r="44" spans="1:28" x14ac:dyDescent="0.3">
      <c r="A44" s="22">
        <v>42790</v>
      </c>
      <c r="B44">
        <v>44.71</v>
      </c>
      <c r="C44">
        <v>85.03</v>
      </c>
      <c r="D44">
        <v>0.64149999999999996</v>
      </c>
      <c r="E44">
        <v>90.5</v>
      </c>
      <c r="G44" s="20">
        <f t="shared" si="26"/>
        <v>-9.7314758732081577E-2</v>
      </c>
      <c r="H44" s="20">
        <f t="shared" si="27"/>
        <v>8.4566326530612176E-2</v>
      </c>
      <c r="I44" s="20">
        <f t="shared" si="28"/>
        <v>6.9344890815135812E-2</v>
      </c>
      <c r="J44" s="20">
        <f t="shared" si="25"/>
        <v>1.5826692109103115E-2</v>
      </c>
      <c r="L44" s="78">
        <f t="shared" si="10"/>
        <v>18276.184469453565</v>
      </c>
      <c r="M44" s="78">
        <f t="shared" si="11"/>
        <v>68684.440542934419</v>
      </c>
      <c r="N44" s="78">
        <f t="shared" si="12"/>
        <v>17010.304740649397</v>
      </c>
      <c r="O44" s="78">
        <f t="shared" si="13"/>
        <v>10830.156353684899</v>
      </c>
      <c r="P44" s="77">
        <f t="shared" si="14"/>
        <v>114801.08610672229</v>
      </c>
      <c r="R44" s="78">
        <f t="shared" si="15"/>
        <v>29378.865580629179</v>
      </c>
      <c r="S44" s="78">
        <f t="shared" si="16"/>
        <v>63643.034010260824</v>
      </c>
      <c r="T44" s="78">
        <f t="shared" si="17"/>
        <v>14070.955987878331</v>
      </c>
      <c r="U44" s="78">
        <f t="shared" si="18"/>
        <v>2019.0926856164008</v>
      </c>
      <c r="V44" s="77">
        <f t="shared" si="19"/>
        <v>109111.94826438474</v>
      </c>
      <c r="X44" s="78">
        <f t="shared" si="20"/>
        <v>11968.427101992558</v>
      </c>
      <c r="Y44" s="78">
        <f t="shared" si="21"/>
        <v>75599.327789003844</v>
      </c>
      <c r="Z44" s="78">
        <f t="shared" si="22"/>
        <v>20543.436001119175</v>
      </c>
      <c r="AA44" s="78">
        <f t="shared" si="23"/>
        <v>11054.867037742757</v>
      </c>
      <c r="AB44" s="77">
        <f t="shared" si="24"/>
        <v>119166.05792985835</v>
      </c>
    </row>
    <row r="45" spans="1:28" x14ac:dyDescent="0.3">
      <c r="A45" s="22">
        <v>42793</v>
      </c>
      <c r="B45">
        <v>48.6</v>
      </c>
      <c r="C45">
        <v>100</v>
      </c>
      <c r="D45">
        <v>0.68500000000000005</v>
      </c>
      <c r="E45">
        <v>92.53</v>
      </c>
      <c r="G45" s="20">
        <f t="shared" si="26"/>
        <v>8.7005144263028411E-2</v>
      </c>
      <c r="H45" s="20">
        <f t="shared" si="27"/>
        <v>0.17605550982006349</v>
      </c>
      <c r="I45" s="20">
        <f t="shared" si="28"/>
        <v>6.7809820732657983E-2</v>
      </c>
      <c r="J45" s="20">
        <f t="shared" si="25"/>
        <v>2.2430939226519349E-2</v>
      </c>
      <c r="L45" s="78">
        <f t="shared" si="10"/>
        <v>19866.306535796091</v>
      </c>
      <c r="M45" s="78">
        <f t="shared" si="11"/>
        <v>80776.714739426578</v>
      </c>
      <c r="N45" s="78">
        <f t="shared" si="12"/>
        <v>18163.770455720714</v>
      </c>
      <c r="O45" s="78">
        <f t="shared" si="13"/>
        <v>11073.086932668108</v>
      </c>
      <c r="P45" s="77">
        <f t="shared" si="14"/>
        <v>129879.8786636115</v>
      </c>
      <c r="R45" s="78">
        <f t="shared" si="15"/>
        <v>31934.978018755941</v>
      </c>
      <c r="S45" s="78">
        <f t="shared" si="16"/>
        <v>74847.740809432929</v>
      </c>
      <c r="T45" s="78">
        <f t="shared" si="17"/>
        <v>15025.104990953481</v>
      </c>
      <c r="U45" s="78">
        <f t="shared" si="18"/>
        <v>2064.382830940172</v>
      </c>
      <c r="V45" s="77">
        <f t="shared" si="19"/>
        <v>123872.20665008252</v>
      </c>
      <c r="X45" s="78">
        <f t="shared" si="20"/>
        <v>13009.741828602961</v>
      </c>
      <c r="Y45" s="78">
        <f t="shared" si="21"/>
        <v>88909.005984951014</v>
      </c>
      <c r="Z45" s="78">
        <f t="shared" si="22"/>
        <v>21936.482713587899</v>
      </c>
      <c r="AA45" s="78">
        <f t="shared" si="23"/>
        <v>11302.838088423618</v>
      </c>
      <c r="AB45" s="77">
        <f t="shared" si="24"/>
        <v>135158.06861556548</v>
      </c>
    </row>
    <row r="46" spans="1:28" x14ac:dyDescent="0.3">
      <c r="A46" s="22">
        <v>42794</v>
      </c>
      <c r="B46">
        <v>48.88</v>
      </c>
      <c r="C46">
        <v>100.97</v>
      </c>
      <c r="D46">
        <v>0.70299999999999996</v>
      </c>
      <c r="E46">
        <v>101.9</v>
      </c>
      <c r="G46" s="20">
        <f t="shared" si="26"/>
        <v>5.7613168724280064E-3</v>
      </c>
      <c r="H46" s="20">
        <f t="shared" si="27"/>
        <v>9.6999999999999881E-3</v>
      </c>
      <c r="I46" s="20">
        <f t="shared" si="28"/>
        <v>2.6277372262773581E-2</v>
      </c>
      <c r="J46" s="20">
        <f t="shared" si="25"/>
        <v>0.10126445477142554</v>
      </c>
      <c r="L46" s="78">
        <f t="shared" si="10"/>
        <v>19980.762622833601</v>
      </c>
      <c r="M46" s="78">
        <f t="shared" si="11"/>
        <v>81560.24887239901</v>
      </c>
      <c r="N46" s="78">
        <f t="shared" si="12"/>
        <v>18641.066613681258</v>
      </c>
      <c r="O46" s="78">
        <f t="shared" si="13"/>
        <v>12194.397043541341</v>
      </c>
      <c r="P46" s="77">
        <f t="shared" si="14"/>
        <v>132376.47515245521</v>
      </c>
      <c r="R46" s="78">
        <f t="shared" si="15"/>
        <v>32118.965546436018</v>
      </c>
      <c r="S46" s="78">
        <f t="shared" si="16"/>
        <v>75573.763895284428</v>
      </c>
      <c r="T46" s="78">
        <f t="shared" si="17"/>
        <v>15419.925268088024</v>
      </c>
      <c r="U46" s="78">
        <f t="shared" si="18"/>
        <v>2273.4314327548204</v>
      </c>
      <c r="V46" s="77">
        <f t="shared" si="19"/>
        <v>125386.08614256329</v>
      </c>
      <c r="X46" s="78">
        <f t="shared" si="20"/>
        <v>13084.695073706023</v>
      </c>
      <c r="Y46" s="78">
        <f t="shared" si="21"/>
        <v>89771.423343005037</v>
      </c>
      <c r="Z46" s="78">
        <f t="shared" si="22"/>
        <v>22512.915835988744</v>
      </c>
      <c r="AA46" s="78">
        <f t="shared" si="23"/>
        <v>12447.413824817537</v>
      </c>
      <c r="AB46" s="77">
        <f t="shared" si="24"/>
        <v>137816.44807751736</v>
      </c>
    </row>
    <row r="47" spans="1:28" x14ac:dyDescent="0.3">
      <c r="A47" s="22">
        <v>42795</v>
      </c>
      <c r="B47">
        <v>46.73</v>
      </c>
      <c r="C47">
        <v>96.73</v>
      </c>
      <c r="D47">
        <v>0.69330000000000003</v>
      </c>
      <c r="E47">
        <v>101.36</v>
      </c>
      <c r="G47" s="20">
        <f t="shared" si="26"/>
        <v>-4.3985270049099953E-2</v>
      </c>
      <c r="H47" s="20">
        <f t="shared" si="27"/>
        <v>-4.1992671090422845E-2</v>
      </c>
      <c r="I47" s="20">
        <f t="shared" si="28"/>
        <v>-1.3798008534850543E-2</v>
      </c>
      <c r="J47" s="20">
        <f t="shared" si="25"/>
        <v>-5.2993130520118375E-3</v>
      </c>
      <c r="L47" s="78">
        <f t="shared" si="10"/>
        <v>19101.903383081302</v>
      </c>
      <c r="M47" s="78">
        <f t="shared" si="11"/>
        <v>78135.316167447323</v>
      </c>
      <c r="N47" s="78">
        <f t="shared" si="12"/>
        <v>18383.857017446968</v>
      </c>
      <c r="O47" s="78">
        <f t="shared" si="13"/>
        <v>12129.775116127088</v>
      </c>
      <c r="P47" s="77">
        <f t="shared" si="14"/>
        <v>127750.85168410267</v>
      </c>
      <c r="R47" s="78">
        <f t="shared" si="15"/>
        <v>30706.204173178292</v>
      </c>
      <c r="S47" s="78">
        <f t="shared" si="16"/>
        <v>72400.219684964482</v>
      </c>
      <c r="T47" s="78">
        <f t="shared" si="17"/>
        <v>15207.161007632187</v>
      </c>
      <c r="U47" s="78">
        <f t="shared" si="18"/>
        <v>2261.3838078903686</v>
      </c>
      <c r="V47" s="77">
        <f t="shared" si="19"/>
        <v>120574.96867366532</v>
      </c>
      <c r="X47" s="78">
        <f t="shared" si="20"/>
        <v>12509.161227378936</v>
      </c>
      <c r="Y47" s="78">
        <f t="shared" si="21"/>
        <v>86001.681489243114</v>
      </c>
      <c r="Z47" s="78">
        <f t="shared" si="22"/>
        <v>22202.2824311394</v>
      </c>
      <c r="AA47" s="78">
        <f t="shared" si="23"/>
        <v>12381.451082271889</v>
      </c>
      <c r="AB47" s="77">
        <f t="shared" si="24"/>
        <v>133094.57623003336</v>
      </c>
    </row>
    <row r="48" spans="1:28" x14ac:dyDescent="0.3">
      <c r="A48" s="22">
        <v>42796</v>
      </c>
      <c r="B48">
        <v>47.8</v>
      </c>
      <c r="C48">
        <v>107.31</v>
      </c>
      <c r="D48">
        <v>0.71750000000000003</v>
      </c>
      <c r="E48">
        <v>103.3</v>
      </c>
      <c r="G48" s="20">
        <f t="shared" si="26"/>
        <v>2.2897496255082396E-2</v>
      </c>
      <c r="H48" s="20">
        <f t="shared" si="27"/>
        <v>0.10937661532099657</v>
      </c>
      <c r="I48" s="20">
        <f t="shared" si="28"/>
        <v>3.4905524304053075E-2</v>
      </c>
      <c r="J48" s="20">
        <f t="shared" si="25"/>
        <v>1.9139700078926576E-2</v>
      </c>
      <c r="L48" s="78">
        <f t="shared" si="10"/>
        <v>19539.28914426035</v>
      </c>
      <c r="M48" s="78">
        <f t="shared" si="11"/>
        <v>86681.492586878652</v>
      </c>
      <c r="N48" s="78">
        <f t="shared" si="12"/>
        <v>19025.555185371701</v>
      </c>
      <c r="O48" s="78">
        <f t="shared" si="13"/>
        <v>12361.935373874587</v>
      </c>
      <c r="P48" s="77">
        <f t="shared" si="14"/>
        <v>137608.2722903853</v>
      </c>
      <c r="R48" s="78">
        <f t="shared" si="15"/>
        <v>31409.299368241438</v>
      </c>
      <c r="S48" s="78">
        <f t="shared" si="16"/>
        <v>80319.110662602485</v>
      </c>
      <c r="T48" s="78">
        <f t="shared" si="17"/>
        <v>15737.974935779741</v>
      </c>
      <c r="U48" s="78">
        <f t="shared" si="18"/>
        <v>2304.6660157367314</v>
      </c>
      <c r="V48" s="77">
        <f t="shared" si="19"/>
        <v>129771.05098236039</v>
      </c>
      <c r="X48" s="78">
        <f t="shared" si="20"/>
        <v>12795.589699737067</v>
      </c>
      <c r="Y48" s="78">
        <f t="shared" si="21"/>
        <v>95408.254322450928</v>
      </c>
      <c r="Z48" s="78">
        <f t="shared" si="22"/>
        <v>22977.264740144987</v>
      </c>
      <c r="AA48" s="78">
        <f t="shared" si="23"/>
        <v>12618.428342528474</v>
      </c>
      <c r="AB48" s="77">
        <f t="shared" si="24"/>
        <v>143799.53710486146</v>
      </c>
    </row>
    <row r="49" spans="1:28" x14ac:dyDescent="0.3">
      <c r="A49" s="22">
        <v>42797</v>
      </c>
      <c r="B49">
        <v>46.25</v>
      </c>
      <c r="C49">
        <v>119.86</v>
      </c>
      <c r="D49">
        <v>0.70699999999999996</v>
      </c>
      <c r="E49">
        <v>97.8</v>
      </c>
      <c r="G49" s="20">
        <f t="shared" si="26"/>
        <v>-3.242677824267777E-2</v>
      </c>
      <c r="H49" s="20">
        <f t="shared" si="27"/>
        <v>0.11695088994501908</v>
      </c>
      <c r="I49" s="20">
        <f t="shared" si="28"/>
        <v>-1.4634146341463504E-2</v>
      </c>
      <c r="J49" s="20">
        <f t="shared" si="25"/>
        <v>-5.324298160696999E-2</v>
      </c>
      <c r="L49" s="78">
        <f t="shared" si="10"/>
        <v>18905.69294815986</v>
      </c>
      <c r="M49" s="78">
        <f t="shared" si="11"/>
        <v>96818.970286676689</v>
      </c>
      <c r="N49" s="78">
        <f t="shared" si="12"/>
        <v>18747.13242656138</v>
      </c>
      <c r="O49" s="78">
        <f t="shared" si="13"/>
        <v>11703.74907613683</v>
      </c>
      <c r="P49" s="77">
        <f t="shared" si="14"/>
        <v>146175.54473753474</v>
      </c>
      <c r="R49" s="78">
        <f t="shared" si="15"/>
        <v>30390.796982869593</v>
      </c>
      <c r="S49" s="78">
        <f t="shared" si="16"/>
        <v>89712.502134186318</v>
      </c>
      <c r="T49" s="78">
        <f t="shared" si="17"/>
        <v>15507.663107451255</v>
      </c>
      <c r="U49" s="78">
        <f t="shared" si="18"/>
        <v>2181.9587254506519</v>
      </c>
      <c r="V49" s="77">
        <f t="shared" si="19"/>
        <v>137792.92094995783</v>
      </c>
      <c r="X49" s="78">
        <f t="shared" si="20"/>
        <v>12380.669950059402</v>
      </c>
      <c r="Y49" s="78">
        <f t="shared" si="21"/>
        <v>106566.33457356227</v>
      </c>
      <c r="Z49" s="78">
        <f t="shared" si="22"/>
        <v>22641.012085411156</v>
      </c>
      <c r="AA49" s="78">
        <f t="shared" si="23"/>
        <v>11946.585594378361</v>
      </c>
      <c r="AB49" s="77">
        <f t="shared" si="24"/>
        <v>153534.60220341117</v>
      </c>
    </row>
    <row r="50" spans="1:28" x14ac:dyDescent="0.3">
      <c r="A50" s="22">
        <v>42800</v>
      </c>
      <c r="B50">
        <v>45.8</v>
      </c>
      <c r="C50">
        <v>130.02000000000001</v>
      </c>
      <c r="D50">
        <v>0.73</v>
      </c>
      <c r="E50">
        <v>98.7</v>
      </c>
      <c r="G50" s="20">
        <f t="shared" si="26"/>
        <v>-9.7297297297297917E-3</v>
      </c>
      <c r="H50" s="20">
        <f t="shared" si="27"/>
        <v>8.4765559819789851E-2</v>
      </c>
      <c r="I50" s="20">
        <f t="shared" si="28"/>
        <v>3.2531824611032566E-2</v>
      </c>
      <c r="J50" s="20">
        <f t="shared" si="25"/>
        <v>9.2024539877301192E-3</v>
      </c>
      <c r="L50" s="78">
        <f t="shared" si="10"/>
        <v>18721.745665421007</v>
      </c>
      <c r="M50" s="78">
        <f t="shared" si="11"/>
        <v>105025.88450420243</v>
      </c>
      <c r="N50" s="78">
        <f t="shared" si="12"/>
        <v>19357.010850622075</v>
      </c>
      <c r="O50" s="78">
        <f t="shared" si="13"/>
        <v>11811.452288493918</v>
      </c>
      <c r="P50" s="77">
        <f t="shared" si="14"/>
        <v>154916.09330873945</v>
      </c>
      <c r="R50" s="78">
        <f t="shared" si="15"/>
        <v>30095.102741955183</v>
      </c>
      <c r="S50" s="78">
        <f t="shared" si="16"/>
        <v>97317.032600424718</v>
      </c>
      <c r="T50" s="78">
        <f t="shared" si="17"/>
        <v>16012.155683789839</v>
      </c>
      <c r="U50" s="78">
        <f t="shared" si="18"/>
        <v>2202.0381002247377</v>
      </c>
      <c r="V50" s="77">
        <f t="shared" si="19"/>
        <v>145626.32912639447</v>
      </c>
      <c r="X50" s="78">
        <f t="shared" si="20"/>
        <v>12260.209377572337</v>
      </c>
      <c r="Y50" s="78">
        <f t="shared" si="21"/>
        <v>115599.4895816333</v>
      </c>
      <c r="Z50" s="78">
        <f t="shared" si="22"/>
        <v>23377.565519590018</v>
      </c>
      <c r="AA50" s="78">
        <f t="shared" si="23"/>
        <v>12056.523498621107</v>
      </c>
      <c r="AB50" s="77">
        <f t="shared" si="24"/>
        <v>163293.78797741674</v>
      </c>
    </row>
    <row r="51" spans="1:28" x14ac:dyDescent="0.3">
      <c r="A51" s="22">
        <v>42801</v>
      </c>
      <c r="B51">
        <v>43.6</v>
      </c>
      <c r="C51">
        <v>125.4</v>
      </c>
      <c r="D51">
        <v>0.7248</v>
      </c>
      <c r="E51">
        <v>101.36</v>
      </c>
      <c r="G51" s="20">
        <f t="shared" si="26"/>
        <v>-4.8034934497816505E-2</v>
      </c>
      <c r="H51" s="20">
        <f t="shared" si="27"/>
        <v>-3.5532994923857898E-2</v>
      </c>
      <c r="I51" s="20">
        <f t="shared" si="28"/>
        <v>-7.123287671232853E-3</v>
      </c>
      <c r="J51" s="20">
        <f t="shared" si="25"/>
        <v>2.6950354609929044E-2</v>
      </c>
      <c r="L51" s="78">
        <f t="shared" si="10"/>
        <v>17822.447838697728</v>
      </c>
      <c r="M51" s="78">
        <f t="shared" si="11"/>
        <v>101294.00028324092</v>
      </c>
      <c r="N51" s="78">
        <f t="shared" si="12"/>
        <v>19219.125293877918</v>
      </c>
      <c r="O51" s="78">
        <f t="shared" si="13"/>
        <v>12129.775116127086</v>
      </c>
      <c r="P51" s="77">
        <f t="shared" si="14"/>
        <v>150465.34853194363</v>
      </c>
      <c r="R51" s="78">
        <f t="shared" si="15"/>
        <v>28649.486453040307</v>
      </c>
      <c r="S51" s="78">
        <f t="shared" si="16"/>
        <v>93859.066975028909</v>
      </c>
      <c r="T51" s="78">
        <f t="shared" si="17"/>
        <v>15898.096492617638</v>
      </c>
      <c r="U51" s="78">
        <f t="shared" si="18"/>
        <v>2261.3838078903691</v>
      </c>
      <c r="V51" s="77">
        <f t="shared" si="19"/>
        <v>140668.03372857723</v>
      </c>
      <c r="X51" s="78">
        <f t="shared" si="20"/>
        <v>11671.291023191134</v>
      </c>
      <c r="Y51" s="78">
        <f t="shared" si="21"/>
        <v>111491.89350512857</v>
      </c>
      <c r="Z51" s="78">
        <f t="shared" si="22"/>
        <v>23211.040395340886</v>
      </c>
      <c r="AA51" s="78">
        <f t="shared" si="23"/>
        <v>12381.451082271888</v>
      </c>
      <c r="AB51" s="77">
        <f t="shared" si="24"/>
        <v>158755.6760059325</v>
      </c>
    </row>
    <row r="52" spans="1:28" x14ac:dyDescent="0.3">
      <c r="A52" s="22">
        <v>42803</v>
      </c>
      <c r="B52">
        <v>42.25</v>
      </c>
      <c r="C52">
        <v>113.6</v>
      </c>
      <c r="D52">
        <v>0.67930000000000001</v>
      </c>
      <c r="E52">
        <v>103.03</v>
      </c>
      <c r="G52" s="20">
        <f t="shared" si="26"/>
        <v>-3.0963302752293611E-2</v>
      </c>
      <c r="H52" s="20">
        <f t="shared" si="27"/>
        <v>-9.4098883572567876E-2</v>
      </c>
      <c r="I52" s="20">
        <f t="shared" si="28"/>
        <v>-6.2775938189845448E-2</v>
      </c>
      <c r="J52" s="20">
        <f t="shared" si="25"/>
        <v>1.6475927387529614E-2</v>
      </c>
      <c r="L52" s="78">
        <f t="shared" si="10"/>
        <v>17270.60599048117</v>
      </c>
      <c r="M52" s="78">
        <f t="shared" si="11"/>
        <v>91762.34794398857</v>
      </c>
      <c r="N52" s="78">
        <f t="shared" si="12"/>
        <v>18012.626672366543</v>
      </c>
      <c r="O52" s="78">
        <f t="shared" si="13"/>
        <v>12329.62441016746</v>
      </c>
      <c r="P52" s="77">
        <f t="shared" si="14"/>
        <v>139375.20501700375</v>
      </c>
      <c r="R52" s="78">
        <f t="shared" si="15"/>
        <v>27762.403730297086</v>
      </c>
      <c r="S52" s="78">
        <f t="shared" si="16"/>
        <v>85027.03355951581</v>
      </c>
      <c r="T52" s="78">
        <f t="shared" si="17"/>
        <v>14900.078569860874</v>
      </c>
      <c r="U52" s="78">
        <f t="shared" si="18"/>
        <v>2298.642203304506</v>
      </c>
      <c r="V52" s="77">
        <f t="shared" si="19"/>
        <v>129988.15806297827</v>
      </c>
      <c r="X52" s="78">
        <f t="shared" si="20"/>
        <v>11309.90930572994</v>
      </c>
      <c r="Y52" s="78">
        <f t="shared" si="21"/>
        <v>101000.63079890434</v>
      </c>
      <c r="Z52" s="78">
        <f t="shared" si="22"/>
        <v>21753.945558160962</v>
      </c>
      <c r="AA52" s="78">
        <f t="shared" si="23"/>
        <v>12585.446971255649</v>
      </c>
      <c r="AB52" s="77">
        <f t="shared" si="24"/>
        <v>146649.93263405087</v>
      </c>
    </row>
    <row r="53" spans="1:28" x14ac:dyDescent="0.3">
      <c r="A53" s="22">
        <v>42804</v>
      </c>
      <c r="B53">
        <v>40.130000000000003</v>
      </c>
      <c r="C53">
        <v>109.5</v>
      </c>
      <c r="D53">
        <v>0.69399999999999995</v>
      </c>
      <c r="E53">
        <v>104.92</v>
      </c>
      <c r="G53" s="20">
        <f t="shared" si="26"/>
        <v>-5.017751479289935E-2</v>
      </c>
      <c r="H53" s="20">
        <f t="shared" si="27"/>
        <v>-3.60915492957746E-2</v>
      </c>
      <c r="I53" s="20">
        <f t="shared" si="28"/>
        <v>2.1639923450610828E-2</v>
      </c>
      <c r="J53" s="20">
        <f t="shared" si="25"/>
        <v>1.8344171600504711E-2</v>
      </c>
      <c r="L53" s="78">
        <f t="shared" si="10"/>
        <v>16404.009902911464</v>
      </c>
      <c r="M53" s="78">
        <f t="shared" si="11"/>
        <v>88450.502639672079</v>
      </c>
      <c r="N53" s="78">
        <f t="shared" si="12"/>
        <v>18402.418534700984</v>
      </c>
      <c r="O53" s="78">
        <f t="shared" si="13"/>
        <v>12555.801156117344</v>
      </c>
      <c r="P53" s="77">
        <f t="shared" si="14"/>
        <v>135812.73223340188</v>
      </c>
      <c r="R53" s="78">
        <f t="shared" si="15"/>
        <v>26369.355306433659</v>
      </c>
      <c r="S53" s="78">
        <f t="shared" si="16"/>
        <v>81958.276186329065</v>
      </c>
      <c r="T53" s="78">
        <f t="shared" si="17"/>
        <v>15222.515129520751</v>
      </c>
      <c r="U53" s="78">
        <f t="shared" si="18"/>
        <v>2340.8088903300859</v>
      </c>
      <c r="V53" s="77">
        <f t="shared" si="19"/>
        <v>125890.95551261355</v>
      </c>
      <c r="X53" s="78">
        <f t="shared" si="20"/>
        <v>10742.406164235326</v>
      </c>
      <c r="Y53" s="78">
        <f t="shared" si="21"/>
        <v>97355.361553521361</v>
      </c>
      <c r="Z53" s="78">
        <f t="shared" si="22"/>
        <v>22224.69927478832</v>
      </c>
      <c r="AA53" s="78">
        <f t="shared" si="23"/>
        <v>12816.316570165414</v>
      </c>
      <c r="AB53" s="77">
        <f t="shared" si="24"/>
        <v>143138.78356271042</v>
      </c>
    </row>
    <row r="54" spans="1:28" x14ac:dyDescent="0.3">
      <c r="A54" s="22">
        <v>42807</v>
      </c>
      <c r="B54">
        <v>40.479999999999997</v>
      </c>
      <c r="C54">
        <v>129.9</v>
      </c>
      <c r="D54">
        <v>0.69989999999999997</v>
      </c>
      <c r="E54">
        <v>105.7</v>
      </c>
      <c r="G54" s="20">
        <f t="shared" si="26"/>
        <v>8.7216546224768085E-3</v>
      </c>
      <c r="H54" s="20">
        <f t="shared" si="27"/>
        <v>0.18630136986301374</v>
      </c>
      <c r="I54" s="20">
        <f t="shared" si="28"/>
        <v>8.501440922190226E-3</v>
      </c>
      <c r="J54" s="20">
        <f t="shared" si="25"/>
        <v>7.4342356080823587E-3</v>
      </c>
      <c r="L54" s="78">
        <f t="shared" si="10"/>
        <v>16547.080011708349</v>
      </c>
      <c r="M54" s="78">
        <f t="shared" si="11"/>
        <v>104928.9524465151</v>
      </c>
      <c r="N54" s="78">
        <f t="shared" si="12"/>
        <v>18558.865608699161</v>
      </c>
      <c r="O54" s="78">
        <f t="shared" si="13"/>
        <v>12649.143940160153</v>
      </c>
      <c r="P54" s="77">
        <f t="shared" si="14"/>
        <v>152684.04200708278</v>
      </c>
      <c r="R54" s="78">
        <f t="shared" si="15"/>
        <v>26599.339716033748</v>
      </c>
      <c r="S54" s="78">
        <f t="shared" si="16"/>
        <v>97227.215311453387</v>
      </c>
      <c r="T54" s="78">
        <f t="shared" si="17"/>
        <v>15351.928442581519</v>
      </c>
      <c r="U54" s="78">
        <f t="shared" si="18"/>
        <v>2358.2110151342936</v>
      </c>
      <c r="V54" s="77">
        <f t="shared" si="19"/>
        <v>141536.69448520296</v>
      </c>
      <c r="X54" s="78">
        <f t="shared" si="20"/>
        <v>10836.097720614152</v>
      </c>
      <c r="Y54" s="78">
        <f t="shared" si="21"/>
        <v>115492.79877445137</v>
      </c>
      <c r="Z54" s="78">
        <f t="shared" si="22"/>
        <v>22413.641242686375</v>
      </c>
      <c r="AA54" s="78">
        <f t="shared" si="23"/>
        <v>12911.596087175794</v>
      </c>
      <c r="AB54" s="77">
        <f t="shared" si="24"/>
        <v>161654.1338249277</v>
      </c>
    </row>
    <row r="55" spans="1:28" x14ac:dyDescent="0.3">
      <c r="A55" s="22">
        <v>42808</v>
      </c>
      <c r="B55">
        <v>37.299999999999997</v>
      </c>
      <c r="C55">
        <v>138</v>
      </c>
      <c r="D55">
        <v>0.67649999999999999</v>
      </c>
      <c r="E55">
        <v>106.23</v>
      </c>
      <c r="G55" s="20">
        <f t="shared" si="26"/>
        <v>-7.8557312252964431E-2</v>
      </c>
      <c r="H55" s="20">
        <f t="shared" si="27"/>
        <v>6.2355658198614272E-2</v>
      </c>
      <c r="I55" s="20">
        <f t="shared" si="28"/>
        <v>-3.3433347621088697E-2</v>
      </c>
      <c r="J55" s="20">
        <f t="shared" si="25"/>
        <v>5.0141911069063495E-3</v>
      </c>
      <c r="L55" s="78">
        <f t="shared" si="10"/>
        <v>15247.185880353791</v>
      </c>
      <c r="M55" s="78">
        <f t="shared" si="11"/>
        <v>111471.86634040865</v>
      </c>
      <c r="N55" s="78">
        <f t="shared" si="12"/>
        <v>17938.380603350455</v>
      </c>
      <c r="O55" s="78">
        <f t="shared" si="13"/>
        <v>12712.569165214882</v>
      </c>
      <c r="P55" s="77">
        <f t="shared" si="14"/>
        <v>157370.00198932778</v>
      </c>
      <c r="R55" s="78">
        <f t="shared" si="15"/>
        <v>24509.767080238606</v>
      </c>
      <c r="S55" s="78">
        <f t="shared" si="16"/>
        <v>103289.88231701744</v>
      </c>
      <c r="T55" s="78">
        <f t="shared" si="17"/>
        <v>14838.662082306611</v>
      </c>
      <c r="U55" s="78">
        <f t="shared" si="18"/>
        <v>2370.0355358345887</v>
      </c>
      <c r="V55" s="77">
        <f t="shared" si="19"/>
        <v>145008.34701539724</v>
      </c>
      <c r="X55" s="78">
        <f t="shared" si="20"/>
        <v>9984.8430083722305</v>
      </c>
      <c r="Y55" s="78">
        <f t="shared" si="21"/>
        <v>122694.42825923239</v>
      </c>
      <c r="Z55" s="78">
        <f t="shared" si="22"/>
        <v>21664.278183565271</v>
      </c>
      <c r="AA55" s="78">
        <f t="shared" si="23"/>
        <v>12976.337297452077</v>
      </c>
      <c r="AB55" s="77">
        <f t="shared" si="24"/>
        <v>167319.88674862197</v>
      </c>
    </row>
    <row r="56" spans="1:28" x14ac:dyDescent="0.3">
      <c r="A56" s="22">
        <v>42809</v>
      </c>
      <c r="B56">
        <v>38.200000000000003</v>
      </c>
      <c r="C56">
        <v>150</v>
      </c>
      <c r="D56">
        <v>0.69299999999999995</v>
      </c>
      <c r="E56">
        <v>104.18</v>
      </c>
      <c r="G56" s="20">
        <f t="shared" si="26"/>
        <v>2.4128686327077903E-2</v>
      </c>
      <c r="H56" s="20">
        <f t="shared" si="27"/>
        <v>8.6956521739130432E-2</v>
      </c>
      <c r="I56" s="20">
        <f t="shared" si="28"/>
        <v>2.4390243902438963E-2</v>
      </c>
      <c r="J56" s="20">
        <f t="shared" ref="J56:J87" si="29">(E56-E55)/E55</f>
        <v>-1.9297750164736865E-2</v>
      </c>
      <c r="L56" s="78">
        <f t="shared" si="10"/>
        <v>15615.080445831498</v>
      </c>
      <c r="M56" s="78">
        <f t="shared" si="11"/>
        <v>121165.07210913984</v>
      </c>
      <c r="N56" s="78">
        <f t="shared" si="12"/>
        <v>18375.902081480952</v>
      </c>
      <c r="O56" s="78">
        <f t="shared" si="13"/>
        <v>12467.245181512628</v>
      </c>
      <c r="P56" s="77">
        <f t="shared" si="14"/>
        <v>167623.29981796493</v>
      </c>
      <c r="R56" s="78">
        <f t="shared" si="15"/>
        <v>25101.155562067423</v>
      </c>
      <c r="S56" s="78">
        <f t="shared" si="16"/>
        <v>112271.61121414939</v>
      </c>
      <c r="T56" s="78">
        <f t="shared" si="17"/>
        <v>15200.580669679943</v>
      </c>
      <c r="U56" s="78">
        <f t="shared" si="18"/>
        <v>2324.2991821825044</v>
      </c>
      <c r="V56" s="77">
        <f t="shared" si="19"/>
        <v>154897.64662807927</v>
      </c>
      <c r="X56" s="78">
        <f t="shared" si="20"/>
        <v>10225.764153346361</v>
      </c>
      <c r="Y56" s="78">
        <f t="shared" si="21"/>
        <v>133363.50897742651</v>
      </c>
      <c r="Z56" s="78">
        <f t="shared" si="22"/>
        <v>22192.675212432714</v>
      </c>
      <c r="AA56" s="78">
        <f t="shared" si="23"/>
        <v>12725.923182232491</v>
      </c>
      <c r="AB56" s="77">
        <f t="shared" si="24"/>
        <v>178507.87152543807</v>
      </c>
    </row>
    <row r="57" spans="1:28" x14ac:dyDescent="0.3">
      <c r="A57" s="22">
        <v>42810</v>
      </c>
      <c r="B57">
        <v>41.31</v>
      </c>
      <c r="C57">
        <v>148.4</v>
      </c>
      <c r="D57">
        <v>0.67800000000000005</v>
      </c>
      <c r="E57">
        <v>107.21</v>
      </c>
      <c r="G57" s="20">
        <f t="shared" si="26"/>
        <v>8.1413612565445007E-2</v>
      </c>
      <c r="H57" s="20">
        <f t="shared" si="27"/>
        <v>-1.0666666666666628E-2</v>
      </c>
      <c r="I57" s="20">
        <f t="shared" si="28"/>
        <v>-2.1645021645021505E-2</v>
      </c>
      <c r="J57" s="20">
        <f t="shared" si="29"/>
        <v>2.908427721251667E-2</v>
      </c>
      <c r="L57" s="78">
        <f t="shared" si="10"/>
        <v>16886.36055542668</v>
      </c>
      <c r="M57" s="78">
        <f t="shared" si="11"/>
        <v>119872.64467330903</v>
      </c>
      <c r="N57" s="78">
        <f t="shared" si="12"/>
        <v>17978.155283180502</v>
      </c>
      <c r="O57" s="78">
        <f t="shared" si="13"/>
        <v>12829.845996448154</v>
      </c>
      <c r="P57" s="77">
        <f t="shared" si="14"/>
        <v>167567.00650836437</v>
      </c>
      <c r="R57" s="78">
        <f t="shared" si="15"/>
        <v>27144.731315942543</v>
      </c>
      <c r="S57" s="78">
        <f t="shared" si="16"/>
        <v>111074.04736119848</v>
      </c>
      <c r="T57" s="78">
        <f t="shared" si="17"/>
        <v>14871.563772067824</v>
      </c>
      <c r="U57" s="78">
        <f t="shared" si="18"/>
        <v>2391.8997439219261</v>
      </c>
      <c r="V57" s="77">
        <f t="shared" si="19"/>
        <v>155482.24219313081</v>
      </c>
      <c r="X57" s="78">
        <f t="shared" si="20"/>
        <v>11058.280554312518</v>
      </c>
      <c r="Y57" s="78">
        <f t="shared" si="21"/>
        <v>131940.96488166729</v>
      </c>
      <c r="Z57" s="78">
        <f t="shared" si="22"/>
        <v>21712.314277098674</v>
      </c>
      <c r="AA57" s="78">
        <f t="shared" si="23"/>
        <v>13096.047459849733</v>
      </c>
      <c r="AB57" s="77">
        <f t="shared" si="24"/>
        <v>177807.60717292823</v>
      </c>
    </row>
    <row r="58" spans="1:28" x14ac:dyDescent="0.3">
      <c r="A58" s="22">
        <v>42811</v>
      </c>
      <c r="B58">
        <v>41.5</v>
      </c>
      <c r="C58">
        <v>148.80000000000001</v>
      </c>
      <c r="D58">
        <v>0.6885</v>
      </c>
      <c r="E58">
        <v>105.61</v>
      </c>
      <c r="G58" s="20">
        <f t="shared" si="26"/>
        <v>4.5993706124424528E-3</v>
      </c>
      <c r="H58" s="20">
        <f t="shared" si="27"/>
        <v>2.6954177897574507E-3</v>
      </c>
      <c r="I58" s="20">
        <f t="shared" si="28"/>
        <v>1.5486725663716745E-2</v>
      </c>
      <c r="J58" s="20">
        <f t="shared" si="29"/>
        <v>-1.4923980971924209E-2</v>
      </c>
      <c r="L58" s="78">
        <f t="shared" si="10"/>
        <v>16964.027185916417</v>
      </c>
      <c r="M58" s="78">
        <f t="shared" si="11"/>
        <v>120195.75153226673</v>
      </c>
      <c r="N58" s="78">
        <f t="shared" si="12"/>
        <v>18256.578041990819</v>
      </c>
      <c r="O58" s="78">
        <f t="shared" si="13"/>
        <v>12638.373618924443</v>
      </c>
      <c r="P58" s="77">
        <f t="shared" si="14"/>
        <v>168054.73037909839</v>
      </c>
      <c r="R58" s="78">
        <f t="shared" si="15"/>
        <v>27269.579995439737</v>
      </c>
      <c r="S58" s="78">
        <f t="shared" si="16"/>
        <v>111373.43832443621</v>
      </c>
      <c r="T58" s="78">
        <f t="shared" si="17"/>
        <v>15101.875600396306</v>
      </c>
      <c r="U58" s="78">
        <f t="shared" si="18"/>
        <v>2356.2030776568849</v>
      </c>
      <c r="V58" s="77">
        <f t="shared" si="19"/>
        <v>156101.09699792913</v>
      </c>
      <c r="X58" s="78">
        <f t="shared" si="20"/>
        <v>11109.141684918166</v>
      </c>
      <c r="Y58" s="78">
        <f t="shared" si="21"/>
        <v>132296.60090560711</v>
      </c>
      <c r="Z58" s="78">
        <f t="shared" si="22"/>
        <v>22048.566931832502</v>
      </c>
      <c r="AA58" s="78">
        <f t="shared" si="23"/>
        <v>12900.60229675152</v>
      </c>
      <c r="AB58" s="77">
        <f t="shared" si="24"/>
        <v>178354.91181910929</v>
      </c>
    </row>
    <row r="59" spans="1:28" x14ac:dyDescent="0.3">
      <c r="A59" s="22">
        <v>42814</v>
      </c>
      <c r="B59">
        <v>42.9</v>
      </c>
      <c r="C59">
        <v>165.5</v>
      </c>
      <c r="D59">
        <v>0.67500000000000004</v>
      </c>
      <c r="E59">
        <v>106.38</v>
      </c>
      <c r="G59" s="20">
        <f t="shared" si="26"/>
        <v>3.373493975903611E-2</v>
      </c>
      <c r="H59" s="20">
        <f t="shared" si="27"/>
        <v>0.11223118279569884</v>
      </c>
      <c r="I59" s="20">
        <f t="shared" si="28"/>
        <v>-1.9607843137254839E-2</v>
      </c>
      <c r="J59" s="20">
        <f t="shared" si="29"/>
        <v>7.2909762333112022E-3</v>
      </c>
      <c r="L59" s="78">
        <f t="shared" si="10"/>
        <v>17536.307621103959</v>
      </c>
      <c r="M59" s="78">
        <f t="shared" si="11"/>
        <v>133685.46289375096</v>
      </c>
      <c r="N59" s="78">
        <f t="shared" si="12"/>
        <v>17898.605923520412</v>
      </c>
      <c r="O59" s="78">
        <f t="shared" si="13"/>
        <v>12730.519700607729</v>
      </c>
      <c r="P59" s="77">
        <f t="shared" si="14"/>
        <v>181850.89613898305</v>
      </c>
      <c r="R59" s="78">
        <f t="shared" si="15"/>
        <v>28189.517633840114</v>
      </c>
      <c r="S59" s="78">
        <f t="shared" si="16"/>
        <v>123873.01103961151</v>
      </c>
      <c r="T59" s="78">
        <f t="shared" si="17"/>
        <v>14805.760392545399</v>
      </c>
      <c r="U59" s="78">
        <f t="shared" si="18"/>
        <v>2373.382098296936</v>
      </c>
      <c r="V59" s="77">
        <f t="shared" si="19"/>
        <v>169241.67116429398</v>
      </c>
      <c r="X59" s="78">
        <f t="shared" si="20"/>
        <v>11483.907910433478</v>
      </c>
      <c r="Y59" s="78">
        <f t="shared" si="21"/>
        <v>147144.40490509392</v>
      </c>
      <c r="Z59" s="78">
        <f t="shared" si="22"/>
        <v>21616.242090031865</v>
      </c>
      <c r="AA59" s="78">
        <f t="shared" si="23"/>
        <v>12994.660281492535</v>
      </c>
      <c r="AB59" s="77">
        <f t="shared" si="24"/>
        <v>193239.2151870518</v>
      </c>
    </row>
    <row r="60" spans="1:28" x14ac:dyDescent="0.3">
      <c r="A60" s="22">
        <v>42815</v>
      </c>
      <c r="B60">
        <v>41.78</v>
      </c>
      <c r="C60">
        <v>178</v>
      </c>
      <c r="D60">
        <v>0.6</v>
      </c>
      <c r="E60">
        <v>102.8</v>
      </c>
      <c r="G60" s="20">
        <f t="shared" si="26"/>
        <v>-2.6107226107226048E-2</v>
      </c>
      <c r="H60" s="20">
        <f t="shared" si="27"/>
        <v>7.5528700906344406E-2</v>
      </c>
      <c r="I60" s="20">
        <f t="shared" si="28"/>
        <v>-0.1111111111111112</v>
      </c>
      <c r="J60" s="20">
        <f t="shared" si="29"/>
        <v>-3.3652942282383892E-2</v>
      </c>
      <c r="L60" s="78">
        <f t="shared" si="10"/>
        <v>17078.483272953927</v>
      </c>
      <c r="M60" s="78">
        <f t="shared" si="11"/>
        <v>143782.55223617927</v>
      </c>
      <c r="N60" s="78">
        <f t="shared" si="12"/>
        <v>15909.871932018143</v>
      </c>
      <c r="O60" s="78">
        <f t="shared" si="13"/>
        <v>12302.100255898426</v>
      </c>
      <c r="P60" s="77">
        <f t="shared" si="14"/>
        <v>189073.00769704976</v>
      </c>
      <c r="R60" s="78">
        <f t="shared" si="15"/>
        <v>27453.567523119815</v>
      </c>
      <c r="S60" s="78">
        <f t="shared" si="16"/>
        <v>133228.97864079062</v>
      </c>
      <c r="T60" s="78">
        <f t="shared" si="17"/>
        <v>13160.675904484797</v>
      </c>
      <c r="U60" s="78">
        <f t="shared" si="18"/>
        <v>2293.5108075289058</v>
      </c>
      <c r="V60" s="77">
        <f t="shared" si="19"/>
        <v>176136.73287592415</v>
      </c>
      <c r="X60" s="78">
        <f t="shared" si="20"/>
        <v>11184.094930021229</v>
      </c>
      <c r="Y60" s="78">
        <f t="shared" si="21"/>
        <v>158258.0306532128</v>
      </c>
      <c r="Z60" s="78">
        <f t="shared" si="22"/>
        <v>19214.437413361655</v>
      </c>
      <c r="AA60" s="78">
        <f t="shared" si="23"/>
        <v>12557.351729060281</v>
      </c>
      <c r="AB60" s="77">
        <f t="shared" si="24"/>
        <v>201213.91472565598</v>
      </c>
    </row>
    <row r="61" spans="1:28" x14ac:dyDescent="0.3">
      <c r="A61" s="22">
        <v>42816</v>
      </c>
      <c r="B61">
        <v>38.17</v>
      </c>
      <c r="C61">
        <v>179.9</v>
      </c>
      <c r="D61">
        <v>0.57899999999999996</v>
      </c>
      <c r="E61">
        <v>101.04</v>
      </c>
      <c r="G61" s="20">
        <f t="shared" si="26"/>
        <v>-8.6404978458592616E-2</v>
      </c>
      <c r="H61" s="20">
        <f t="shared" si="27"/>
        <v>1.0674157303370818E-2</v>
      </c>
      <c r="I61" s="20">
        <f t="shared" si="28"/>
        <v>-3.5000000000000031E-2</v>
      </c>
      <c r="J61" s="20">
        <f t="shared" si="29"/>
        <v>-1.7120622568093297E-2</v>
      </c>
      <c r="L61" s="78">
        <f t="shared" si="10"/>
        <v>15602.817293648908</v>
      </c>
      <c r="M61" s="78">
        <f t="shared" si="11"/>
        <v>145317.30981622837</v>
      </c>
      <c r="N61" s="78">
        <f t="shared" si="12"/>
        <v>15353.026414397507</v>
      </c>
      <c r="O61" s="78">
        <f t="shared" si="13"/>
        <v>12091.480640622345</v>
      </c>
      <c r="P61" s="77">
        <f t="shared" si="14"/>
        <v>188364.63416489711</v>
      </c>
      <c r="R61" s="78">
        <f t="shared" si="15"/>
        <v>25081.44261267313</v>
      </c>
      <c r="S61" s="78">
        <f t="shared" si="16"/>
        <v>134651.08571616985</v>
      </c>
      <c r="T61" s="78">
        <f t="shared" si="17"/>
        <v>12700.052247827829</v>
      </c>
      <c r="U61" s="78">
        <f t="shared" si="18"/>
        <v>2254.2444746373608</v>
      </c>
      <c r="V61" s="77">
        <f t="shared" si="19"/>
        <v>174686.82505130817</v>
      </c>
      <c r="X61" s="78">
        <f t="shared" si="20"/>
        <v>10217.733448513889</v>
      </c>
      <c r="Y61" s="78">
        <f t="shared" si="21"/>
        <v>159947.30176692689</v>
      </c>
      <c r="Z61" s="78">
        <f t="shared" si="22"/>
        <v>18541.932103893996</v>
      </c>
      <c r="AA61" s="78">
        <f t="shared" si="23"/>
        <v>12342.362049652247</v>
      </c>
      <c r="AB61" s="77">
        <f t="shared" si="24"/>
        <v>201049.32936898703</v>
      </c>
    </row>
    <row r="62" spans="1:28" x14ac:dyDescent="0.3">
      <c r="A62" s="22">
        <v>42817</v>
      </c>
      <c r="B62">
        <v>37.29</v>
      </c>
      <c r="C62">
        <v>195.9</v>
      </c>
      <c r="D62">
        <v>0.47499999999999998</v>
      </c>
      <c r="E62">
        <v>100.82</v>
      </c>
      <c r="G62" s="20">
        <f t="shared" si="26"/>
        <v>-2.305475504322773E-2</v>
      </c>
      <c r="H62" s="20">
        <f t="shared" si="27"/>
        <v>8.8938299055030576E-2</v>
      </c>
      <c r="I62" s="20">
        <f t="shared" si="28"/>
        <v>-0.17962003454231432</v>
      </c>
      <c r="J62" s="20">
        <f t="shared" si="29"/>
        <v>-2.1773555027713091E-3</v>
      </c>
      <c r="L62" s="78">
        <f t="shared" si="10"/>
        <v>15243.098162959595</v>
      </c>
      <c r="M62" s="78">
        <f t="shared" si="11"/>
        <v>158241.58417453663</v>
      </c>
      <c r="N62" s="78">
        <f t="shared" si="12"/>
        <v>12595.315279514363</v>
      </c>
      <c r="O62" s="78">
        <f t="shared" si="13"/>
        <v>12065.153188712833</v>
      </c>
      <c r="P62" s="77">
        <f t="shared" si="14"/>
        <v>198145.15080572342</v>
      </c>
      <c r="R62" s="78">
        <f t="shared" si="15"/>
        <v>24503.196097107179</v>
      </c>
      <c r="S62" s="78">
        <f t="shared" si="16"/>
        <v>146626.72424567913</v>
      </c>
      <c r="T62" s="78">
        <f t="shared" si="17"/>
        <v>10418.868424383798</v>
      </c>
      <c r="U62" s="78">
        <f t="shared" si="18"/>
        <v>2249.3361830259173</v>
      </c>
      <c r="V62" s="77">
        <f t="shared" si="19"/>
        <v>183798.12495019601</v>
      </c>
      <c r="X62" s="78">
        <f t="shared" si="20"/>
        <v>9982.1661067614059</v>
      </c>
      <c r="Y62" s="78">
        <f t="shared" si="21"/>
        <v>174172.74272451905</v>
      </c>
      <c r="Z62" s="78">
        <f t="shared" si="22"/>
        <v>15211.42961891131</v>
      </c>
      <c r="AA62" s="78">
        <f t="shared" si="23"/>
        <v>12315.48833972624</v>
      </c>
      <c r="AB62" s="77">
        <f t="shared" si="24"/>
        <v>211681.82678991801</v>
      </c>
    </row>
    <row r="63" spans="1:28" x14ac:dyDescent="0.3">
      <c r="A63" s="22">
        <v>42818</v>
      </c>
      <c r="B63">
        <v>32.5</v>
      </c>
      <c r="C63">
        <v>184.2</v>
      </c>
      <c r="D63">
        <v>0.56000000000000005</v>
      </c>
      <c r="E63">
        <v>100.34</v>
      </c>
      <c r="G63" s="20">
        <f t="shared" si="26"/>
        <v>-0.12845266827567711</v>
      </c>
      <c r="H63" s="20">
        <f t="shared" si="27"/>
        <v>-5.9724349157733621E-2</v>
      </c>
      <c r="I63" s="20">
        <f t="shared" si="28"/>
        <v>0.1789473684210528</v>
      </c>
      <c r="J63" s="20">
        <f t="shared" si="29"/>
        <v>-4.7609601269588357E-3</v>
      </c>
      <c r="L63" s="78">
        <f t="shared" si="10"/>
        <v>13285.081531139364</v>
      </c>
      <c r="M63" s="78">
        <f t="shared" si="11"/>
        <v>148790.7085500237</v>
      </c>
      <c r="N63" s="78">
        <f t="shared" si="12"/>
        <v>14849.213803216935</v>
      </c>
      <c r="O63" s="78">
        <f t="shared" si="13"/>
        <v>12007.711475455721</v>
      </c>
      <c r="P63" s="77">
        <f t="shared" si="14"/>
        <v>188932.71535983571</v>
      </c>
      <c r="R63" s="78">
        <f t="shared" si="15"/>
        <v>21355.695177151603</v>
      </c>
      <c r="S63" s="78">
        <f t="shared" si="16"/>
        <v>137869.53857097548</v>
      </c>
      <c r="T63" s="78">
        <f t="shared" si="17"/>
        <v>12283.297510852479</v>
      </c>
      <c r="U63" s="78">
        <f t="shared" si="18"/>
        <v>2238.6271831464051</v>
      </c>
      <c r="V63" s="77">
        <f t="shared" si="19"/>
        <v>173747.15844212595</v>
      </c>
      <c r="X63" s="78">
        <f t="shared" si="20"/>
        <v>8699.9302351768765</v>
      </c>
      <c r="Y63" s="78">
        <f t="shared" si="21"/>
        <v>163770.38902427978</v>
      </c>
      <c r="Z63" s="78">
        <f t="shared" si="22"/>
        <v>17933.474919137549</v>
      </c>
      <c r="AA63" s="78">
        <f t="shared" si="23"/>
        <v>12256.854790796777</v>
      </c>
      <c r="AB63" s="77">
        <f t="shared" si="24"/>
        <v>202660.64896939098</v>
      </c>
    </row>
    <row r="64" spans="1:28" x14ac:dyDescent="0.3">
      <c r="A64" s="22">
        <v>42821</v>
      </c>
      <c r="B64">
        <v>33.57</v>
      </c>
      <c r="C64">
        <v>188.1</v>
      </c>
      <c r="D64">
        <v>0.53700000000000003</v>
      </c>
      <c r="E64">
        <v>101.55</v>
      </c>
      <c r="G64" s="20">
        <f t="shared" si="26"/>
        <v>3.292307692307693E-2</v>
      </c>
      <c r="H64" s="20">
        <f t="shared" si="27"/>
        <v>2.1172638436482118E-2</v>
      </c>
      <c r="I64" s="20">
        <f t="shared" si="28"/>
        <v>-4.1071428571428606E-2</v>
      </c>
      <c r="J64" s="20">
        <f t="shared" si="29"/>
        <v>1.2058999402033024E-2</v>
      </c>
      <c r="L64" s="78">
        <f t="shared" si="10"/>
        <v>13722.467292318413</v>
      </c>
      <c r="M64" s="78">
        <f t="shared" si="11"/>
        <v>151941.00042486135</v>
      </c>
      <c r="N64" s="78">
        <f t="shared" si="12"/>
        <v>14239.335379156239</v>
      </c>
      <c r="O64" s="78">
        <f t="shared" si="13"/>
        <v>12152.512460958027</v>
      </c>
      <c r="P64" s="77">
        <f t="shared" si="14"/>
        <v>192055.31555729403</v>
      </c>
      <c r="R64" s="78">
        <f t="shared" si="15"/>
        <v>22058.790372214749</v>
      </c>
      <c r="S64" s="78">
        <f t="shared" si="16"/>
        <v>140788.60046254337</v>
      </c>
      <c r="T64" s="78">
        <f t="shared" si="17"/>
        <v>11778.804934513895</v>
      </c>
      <c r="U64" s="78">
        <f t="shared" si="18"/>
        <v>2265.6227870093426</v>
      </c>
      <c r="V64" s="77">
        <f t="shared" si="19"/>
        <v>176891.81855628136</v>
      </c>
      <c r="X64" s="78">
        <f t="shared" si="20"/>
        <v>8986.3587075350079</v>
      </c>
      <c r="Y64" s="78">
        <f t="shared" si="21"/>
        <v>167237.84025769288</v>
      </c>
      <c r="Z64" s="78">
        <f t="shared" si="22"/>
        <v>17196.921484958686</v>
      </c>
      <c r="AA64" s="78">
        <f t="shared" si="23"/>
        <v>12404.660195389801</v>
      </c>
      <c r="AB64" s="77">
        <f t="shared" si="24"/>
        <v>205825.78064557633</v>
      </c>
    </row>
    <row r="65" spans="1:28" x14ac:dyDescent="0.3">
      <c r="A65" s="22">
        <v>42822</v>
      </c>
      <c r="B65">
        <v>32.229999999999997</v>
      </c>
      <c r="C65">
        <v>187.3</v>
      </c>
      <c r="D65">
        <v>0.54149999999999998</v>
      </c>
      <c r="E65">
        <v>98.75</v>
      </c>
      <c r="G65" s="20">
        <f t="shared" si="26"/>
        <v>-3.9916592195412673E-2</v>
      </c>
      <c r="H65" s="20">
        <f t="shared" si="27"/>
        <v>-4.2530568846357412E-3</v>
      </c>
      <c r="I65" s="20">
        <f t="shared" si="28"/>
        <v>8.3798882681563273E-3</v>
      </c>
      <c r="J65" s="20">
        <f t="shared" si="29"/>
        <v>-2.7572624322993573E-2</v>
      </c>
      <c r="L65" s="78">
        <f t="shared" si="10"/>
        <v>13174.713161496051</v>
      </c>
      <c r="M65" s="78">
        <f t="shared" si="11"/>
        <v>151294.78670694595</v>
      </c>
      <c r="N65" s="78">
        <f t="shared" si="12"/>
        <v>14358.659418646374</v>
      </c>
      <c r="O65" s="78">
        <f t="shared" si="13"/>
        <v>11817.435800291532</v>
      </c>
      <c r="P65" s="77">
        <f t="shared" si="14"/>
        <v>190645.59508737989</v>
      </c>
      <c r="R65" s="78">
        <f t="shared" si="15"/>
        <v>21178.278632602956</v>
      </c>
      <c r="S65" s="78">
        <f t="shared" si="16"/>
        <v>140189.81853606791</v>
      </c>
      <c r="T65" s="78">
        <f t="shared" si="17"/>
        <v>11877.51000379753</v>
      </c>
      <c r="U65" s="78">
        <f t="shared" si="18"/>
        <v>2203.1536210455201</v>
      </c>
      <c r="V65" s="77">
        <f t="shared" si="19"/>
        <v>175448.76079351391</v>
      </c>
      <c r="X65" s="78">
        <f t="shared" si="20"/>
        <v>8627.6538916846366</v>
      </c>
      <c r="Y65" s="78">
        <f t="shared" si="21"/>
        <v>166526.5682098133</v>
      </c>
      <c r="Z65" s="78">
        <f t="shared" si="22"/>
        <v>17341.029765558898</v>
      </c>
      <c r="AA65" s="78">
        <f t="shared" si="23"/>
        <v>12062.631159967925</v>
      </c>
      <c r="AB65" s="77">
        <f t="shared" si="24"/>
        <v>204557.88302702474</v>
      </c>
    </row>
    <row r="66" spans="1:28" x14ac:dyDescent="0.3">
      <c r="A66" s="22">
        <v>42823</v>
      </c>
      <c r="B66">
        <v>34</v>
      </c>
      <c r="C66">
        <v>192.7</v>
      </c>
      <c r="D66">
        <v>0.54979999999999996</v>
      </c>
      <c r="E66">
        <v>100.16</v>
      </c>
      <c r="G66" s="20">
        <f t="shared" si="26"/>
        <v>5.4917778467266622E-2</v>
      </c>
      <c r="H66" s="20">
        <f t="shared" si="27"/>
        <v>2.8830752802989731E-2</v>
      </c>
      <c r="I66" s="20">
        <f t="shared" si="28"/>
        <v>1.53277931671283E-2</v>
      </c>
      <c r="J66" s="20">
        <f t="shared" si="29"/>
        <v>1.4278481012658193E-2</v>
      </c>
      <c r="L66" s="78">
        <f t="shared" si="10"/>
        <v>13898.239140268874</v>
      </c>
      <c r="M66" s="78">
        <f t="shared" si="11"/>
        <v>155656.72930287497</v>
      </c>
      <c r="N66" s="78">
        <f t="shared" si="12"/>
        <v>14578.745980372623</v>
      </c>
      <c r="O66" s="78">
        <f t="shared" si="13"/>
        <v>11986.170832984302</v>
      </c>
      <c r="P66" s="77">
        <f t="shared" si="14"/>
        <v>196119.88525650077</v>
      </c>
      <c r="R66" s="78">
        <f t="shared" si="15"/>
        <v>22341.342646866291</v>
      </c>
      <c r="S66" s="78">
        <f t="shared" si="16"/>
        <v>144231.59653977727</v>
      </c>
      <c r="T66" s="78">
        <f t="shared" si="17"/>
        <v>12059.566020476235</v>
      </c>
      <c r="U66" s="78">
        <f t="shared" si="18"/>
        <v>2234.6113081915878</v>
      </c>
      <c r="V66" s="77">
        <f t="shared" si="19"/>
        <v>180867.11651531135</v>
      </c>
      <c r="X66" s="78">
        <f t="shared" si="20"/>
        <v>9101.4654768004239</v>
      </c>
      <c r="Y66" s="78">
        <f t="shared" si="21"/>
        <v>171327.65453300063</v>
      </c>
      <c r="Z66" s="78">
        <f t="shared" si="22"/>
        <v>17606.829483110399</v>
      </c>
      <c r="AA66" s="78">
        <f t="shared" si="23"/>
        <v>12234.867209948226</v>
      </c>
      <c r="AB66" s="77">
        <f t="shared" si="24"/>
        <v>210270.81670285968</v>
      </c>
    </row>
    <row r="67" spans="1:28" x14ac:dyDescent="0.3">
      <c r="A67" s="22">
        <v>42824</v>
      </c>
      <c r="B67">
        <v>36.049999999999997</v>
      </c>
      <c r="C67">
        <v>194.1</v>
      </c>
      <c r="D67">
        <v>0.54600000000000004</v>
      </c>
      <c r="E67">
        <v>106.94</v>
      </c>
      <c r="G67" s="20">
        <f t="shared" si="26"/>
        <v>6.0294117647058741E-2</v>
      </c>
      <c r="H67" s="20">
        <f t="shared" si="27"/>
        <v>7.2651790347691009E-3</v>
      </c>
      <c r="I67" s="20">
        <f t="shared" si="28"/>
        <v>-6.9116042197161056E-3</v>
      </c>
      <c r="J67" s="20">
        <f t="shared" si="29"/>
        <v>6.7691693290734836E-2</v>
      </c>
      <c r="L67" s="78">
        <f t="shared" si="10"/>
        <v>14736.221206079201</v>
      </c>
      <c r="M67" s="78">
        <f t="shared" si="11"/>
        <v>156787.60330922695</v>
      </c>
      <c r="N67" s="78">
        <f t="shared" si="12"/>
        <v>14477.98345813651</v>
      </c>
      <c r="O67" s="78">
        <f t="shared" si="13"/>
        <v>12797.535032741027</v>
      </c>
      <c r="P67" s="77">
        <f t="shared" si="14"/>
        <v>198799.34300618368</v>
      </c>
      <c r="R67" s="78">
        <f t="shared" si="15"/>
        <v>23688.394188809696</v>
      </c>
      <c r="S67" s="78">
        <f t="shared" si="16"/>
        <v>145279.46491110933</v>
      </c>
      <c r="T67" s="78">
        <f t="shared" si="17"/>
        <v>11976.215073081166</v>
      </c>
      <c r="U67" s="78">
        <f t="shared" si="18"/>
        <v>2385.8759314897006</v>
      </c>
      <c r="V67" s="77">
        <f t="shared" si="19"/>
        <v>183329.95010448989</v>
      </c>
      <c r="X67" s="78">
        <f t="shared" si="20"/>
        <v>9650.230307019272</v>
      </c>
      <c r="Y67" s="78">
        <f t="shared" si="21"/>
        <v>172572.38061678995</v>
      </c>
      <c r="Z67" s="78">
        <f t="shared" si="22"/>
        <v>17485.138046159111</v>
      </c>
      <c r="AA67" s="78">
        <f t="shared" si="23"/>
        <v>13063.06608857691</v>
      </c>
      <c r="AB67" s="77">
        <f t="shared" si="24"/>
        <v>212770.81505854527</v>
      </c>
    </row>
    <row r="68" spans="1:28" x14ac:dyDescent="0.3">
      <c r="A68" s="22">
        <v>42825</v>
      </c>
      <c r="B68">
        <v>40.15</v>
      </c>
      <c r="C68">
        <v>188</v>
      </c>
      <c r="D68">
        <v>0.56089999999999995</v>
      </c>
      <c r="E68">
        <v>108.72</v>
      </c>
      <c r="G68" s="20">
        <f t="shared" si="26"/>
        <v>0.11373092926490989</v>
      </c>
      <c r="H68" s="20">
        <f t="shared" si="27"/>
        <v>-3.1427099433281785E-2</v>
      </c>
      <c r="I68" s="20">
        <f t="shared" si="28"/>
        <v>2.728937728937713E-2</v>
      </c>
      <c r="J68" s="20">
        <f t="shared" si="29"/>
        <v>1.6644847578081177E-2</v>
      </c>
      <c r="L68" s="78">
        <f t="shared" si="10"/>
        <v>16412.185337699859</v>
      </c>
      <c r="M68" s="78">
        <f t="shared" si="11"/>
        <v>151860.22371012194</v>
      </c>
      <c r="N68" s="78">
        <f t="shared" si="12"/>
        <v>14873.078611114959</v>
      </c>
      <c r="O68" s="78">
        <f t="shared" si="13"/>
        <v>13010.548052736156</v>
      </c>
      <c r="P68" s="77">
        <f t="shared" si="14"/>
        <v>196156.03571167291</v>
      </c>
      <c r="R68" s="78">
        <f t="shared" si="15"/>
        <v>26382.497272696513</v>
      </c>
      <c r="S68" s="78">
        <f t="shared" si="16"/>
        <v>140713.75272173394</v>
      </c>
      <c r="T68" s="78">
        <f t="shared" si="17"/>
        <v>12303.038524709204</v>
      </c>
      <c r="U68" s="78">
        <f t="shared" si="18"/>
        <v>2425.588472709559</v>
      </c>
      <c r="V68" s="77">
        <f t="shared" si="19"/>
        <v>181824.87699184922</v>
      </c>
      <c r="X68" s="78">
        <f t="shared" si="20"/>
        <v>10747.75996745697</v>
      </c>
      <c r="Y68" s="78">
        <f t="shared" si="21"/>
        <v>167148.93125170795</v>
      </c>
      <c r="Z68" s="78">
        <f t="shared" si="22"/>
        <v>17962.296575257587</v>
      </c>
      <c r="AA68" s="78">
        <f t="shared" si="23"/>
        <v>13280.498832523674</v>
      </c>
      <c r="AB68" s="77">
        <f t="shared" si="24"/>
        <v>209139.48662694619</v>
      </c>
    </row>
    <row r="69" spans="1:28" x14ac:dyDescent="0.3">
      <c r="A69" s="22">
        <v>42828</v>
      </c>
      <c r="B69">
        <v>38.25</v>
      </c>
      <c r="C69">
        <v>189.7</v>
      </c>
      <c r="D69">
        <v>0.52510000000000001</v>
      </c>
      <c r="E69">
        <v>109.1</v>
      </c>
      <c r="G69" s="20">
        <f t="shared" si="26"/>
        <v>-4.7322540473225372E-2</v>
      </c>
      <c r="H69" s="20">
        <f t="shared" si="27"/>
        <v>9.0425531914893019E-3</v>
      </c>
      <c r="I69" s="20">
        <f t="shared" si="28"/>
        <v>-6.3825993938313327E-2</v>
      </c>
      <c r="J69" s="20">
        <f t="shared" si="29"/>
        <v>3.4952170713759699E-3</v>
      </c>
      <c r="L69" s="78">
        <f t="shared" si="10"/>
        <v>15635.519032802482</v>
      </c>
      <c r="M69" s="78">
        <f t="shared" si="11"/>
        <v>153233.42786069217</v>
      </c>
      <c r="N69" s="78">
        <f t="shared" si="12"/>
        <v>13923.789585837878</v>
      </c>
      <c r="O69" s="78">
        <f t="shared" si="13"/>
        <v>13056.022742398036</v>
      </c>
      <c r="P69" s="77">
        <f t="shared" si="14"/>
        <v>195848.75922173058</v>
      </c>
      <c r="R69" s="78">
        <f t="shared" si="15"/>
        <v>25134.010477724576</v>
      </c>
      <c r="S69" s="78">
        <f t="shared" si="16"/>
        <v>141986.1643154943</v>
      </c>
      <c r="T69" s="78">
        <f t="shared" si="17"/>
        <v>11517.784862408278</v>
      </c>
      <c r="U69" s="78">
        <f t="shared" si="18"/>
        <v>2434.0664309475064</v>
      </c>
      <c r="V69" s="77">
        <f t="shared" si="19"/>
        <v>181072.02608657465</v>
      </c>
      <c r="X69" s="78">
        <f t="shared" si="20"/>
        <v>10239.148661400477</v>
      </c>
      <c r="Y69" s="78">
        <f t="shared" si="21"/>
        <v>168660.3843534521</v>
      </c>
      <c r="Z69" s="78">
        <f t="shared" si="22"/>
        <v>16815.835142927011</v>
      </c>
      <c r="AA69" s="78">
        <f t="shared" si="23"/>
        <v>13326.917058759498</v>
      </c>
      <c r="AB69" s="77">
        <f t="shared" si="24"/>
        <v>209042.28521653908</v>
      </c>
    </row>
    <row r="70" spans="1:28" x14ac:dyDescent="0.3">
      <c r="A70" s="22">
        <v>42829</v>
      </c>
      <c r="B70">
        <v>38</v>
      </c>
      <c r="C70">
        <v>190.8</v>
      </c>
      <c r="D70">
        <v>0.5292</v>
      </c>
      <c r="E70">
        <v>105.92</v>
      </c>
      <c r="G70" s="20">
        <f t="shared" si="26"/>
        <v>-6.5359477124183009E-3</v>
      </c>
      <c r="H70" s="20">
        <f t="shared" si="27"/>
        <v>5.7986294148656978E-3</v>
      </c>
      <c r="I70" s="20">
        <f t="shared" si="28"/>
        <v>7.8080365644638975E-3</v>
      </c>
      <c r="J70" s="20">
        <f t="shared" si="29"/>
        <v>-2.9147571035746955E-2</v>
      </c>
      <c r="L70" s="78">
        <f t="shared" si="10"/>
        <v>15533.326097947564</v>
      </c>
      <c r="M70" s="78">
        <f t="shared" si="11"/>
        <v>154121.9717228259</v>
      </c>
      <c r="N70" s="78">
        <f t="shared" si="12"/>
        <v>14032.507044040001</v>
      </c>
      <c r="O70" s="78">
        <f t="shared" si="13"/>
        <v>12675.471392069661</v>
      </c>
      <c r="P70" s="77">
        <f t="shared" si="14"/>
        <v>196363.27625688311</v>
      </c>
      <c r="R70" s="78">
        <f t="shared" si="15"/>
        <v>24969.735899438794</v>
      </c>
      <c r="S70" s="78">
        <f t="shared" si="16"/>
        <v>142809.4894643981</v>
      </c>
      <c r="T70" s="78">
        <f t="shared" si="17"/>
        <v>11607.716147755591</v>
      </c>
      <c r="U70" s="78">
        <f t="shared" si="18"/>
        <v>2363.119306745737</v>
      </c>
      <c r="V70" s="77">
        <f t="shared" si="19"/>
        <v>181750.06081833821</v>
      </c>
      <c r="X70" s="78">
        <f t="shared" si="20"/>
        <v>10172.226121129886</v>
      </c>
      <c r="Y70" s="78">
        <f t="shared" si="21"/>
        <v>169638.38341928658</v>
      </c>
      <c r="Z70" s="78">
        <f t="shared" si="22"/>
        <v>16947.133798584982</v>
      </c>
      <c r="AA70" s="78">
        <f t="shared" si="23"/>
        <v>12938.469797101798</v>
      </c>
      <c r="AB70" s="77">
        <f t="shared" si="24"/>
        <v>209696.21313610324</v>
      </c>
    </row>
    <row r="71" spans="1:28" x14ac:dyDescent="0.3">
      <c r="A71" s="22">
        <v>42830</v>
      </c>
      <c r="B71">
        <v>40.4</v>
      </c>
      <c r="C71">
        <v>204.2</v>
      </c>
      <c r="D71">
        <v>0.61</v>
      </c>
      <c r="E71">
        <v>103.92</v>
      </c>
      <c r="G71" s="20">
        <f t="shared" ref="G71:G102" si="30">(B71-B70)/B70</f>
        <v>6.3157894736842066E-2</v>
      </c>
      <c r="H71" s="20">
        <f t="shared" ref="H71:H102" si="31">(C71-C70)/C70</f>
        <v>7.0230607966456901E-2</v>
      </c>
      <c r="I71" s="20">
        <f t="shared" ref="I71:I102" si="32">(D71-D70)/D70</f>
        <v>0.15268329554043836</v>
      </c>
      <c r="J71" s="20">
        <f t="shared" si="29"/>
        <v>-1.8882175226586102E-2</v>
      </c>
      <c r="L71" s="78">
        <f t="shared" si="10"/>
        <v>16514.378272554779</v>
      </c>
      <c r="M71" s="78">
        <f t="shared" si="11"/>
        <v>164946.05149790904</v>
      </c>
      <c r="N71" s="78">
        <f t="shared" si="12"/>
        <v>16175.036464218443</v>
      </c>
      <c r="O71" s="78">
        <f t="shared" si="13"/>
        <v>12436.130920165022</v>
      </c>
      <c r="P71" s="77">
        <f t="shared" si="14"/>
        <v>210071.59715484726</v>
      </c>
      <c r="R71" s="78">
        <f t="shared" si="15"/>
        <v>26546.771850982295</v>
      </c>
      <c r="S71" s="78">
        <f t="shared" si="16"/>
        <v>152839.08673286211</v>
      </c>
      <c r="T71" s="78">
        <f t="shared" si="17"/>
        <v>13380.020502892876</v>
      </c>
      <c r="U71" s="78">
        <f t="shared" si="18"/>
        <v>2318.4984739144352</v>
      </c>
      <c r="V71" s="77">
        <f t="shared" si="19"/>
        <v>195084.37756065172</v>
      </c>
      <c r="X71" s="78">
        <f t="shared" si="20"/>
        <v>10814.682507727563</v>
      </c>
      <c r="Y71" s="78">
        <f t="shared" si="21"/>
        <v>181552.19022126999</v>
      </c>
      <c r="Z71" s="78">
        <f t="shared" si="22"/>
        <v>19534.678036917685</v>
      </c>
      <c r="AA71" s="78">
        <f t="shared" si="23"/>
        <v>12694.163343229029</v>
      </c>
      <c r="AB71" s="77">
        <f t="shared" si="24"/>
        <v>224595.71410914429</v>
      </c>
    </row>
    <row r="72" spans="1:28" x14ac:dyDescent="0.3">
      <c r="A72" s="22">
        <v>42831</v>
      </c>
      <c r="B72">
        <v>40</v>
      </c>
      <c r="C72">
        <v>194.5</v>
      </c>
      <c r="D72">
        <v>0.62849999999999995</v>
      </c>
      <c r="E72">
        <v>100</v>
      </c>
      <c r="G72" s="20">
        <f t="shared" si="30"/>
        <v>-9.9009900990098664E-3</v>
      </c>
      <c r="H72" s="20">
        <f t="shared" si="31"/>
        <v>-4.750244857982365E-2</v>
      </c>
      <c r="I72" s="20">
        <f t="shared" si="32"/>
        <v>3.0327868852458952E-2</v>
      </c>
      <c r="J72" s="20">
        <f t="shared" si="29"/>
        <v>-3.7721324095458059E-2</v>
      </c>
      <c r="L72" s="78">
        <f t="shared" ref="L72:L135" si="33">L71+L71*G72</f>
        <v>16350.86957678691</v>
      </c>
      <c r="M72" s="78">
        <f t="shared" ref="M72:M135" si="34">M71+M71*H72</f>
        <v>157110.71016818465</v>
      </c>
      <c r="N72" s="78">
        <f t="shared" ref="N72:N135" si="35">N71+N71*I72</f>
        <v>16665.590848789001</v>
      </c>
      <c r="O72" s="78">
        <f t="shared" ref="O72:O135" si="36">O71+O71*J72</f>
        <v>11967.023595231931</v>
      </c>
      <c r="P72" s="77">
        <f t="shared" ref="P72:P135" si="37">SUM(L72:O72)</f>
        <v>202094.19418899249</v>
      </c>
      <c r="R72" s="78">
        <f t="shared" ref="R72:R135" si="38">R71+R71*G72</f>
        <v>26283.932525725046</v>
      </c>
      <c r="S72" s="78">
        <f t="shared" ref="S72:S135" si="39">S71+S71*H72</f>
        <v>145578.85587434712</v>
      </c>
      <c r="T72" s="78">
        <f t="shared" ref="T72:T135" si="40">T71+T71*I72</f>
        <v>13785.808009947823</v>
      </c>
      <c r="U72" s="78">
        <f t="shared" ref="U72:U135" si="41">U71+U71*J72</f>
        <v>2231.0416415650839</v>
      </c>
      <c r="V72" s="77">
        <f t="shared" ref="V72:V135" si="42">SUM(R72:U72)</f>
        <v>187879.63805158509</v>
      </c>
      <c r="X72" s="78">
        <f t="shared" ref="X72:X135" si="43">X71+X71*G72</f>
        <v>10707.606443294617</v>
      </c>
      <c r="Y72" s="78">
        <f t="shared" ref="Y72:Y135" si="44">Y71+Y71*H72</f>
        <v>172928.01664072977</v>
      </c>
      <c r="Z72" s="78">
        <f t="shared" ref="Z72:Z135" si="45">Z71+Z71*I72</f>
        <v>20127.123190496335</v>
      </c>
      <c r="AA72" s="78">
        <f t="shared" ref="AA72:AA135" si="46">AA71+AA71*J72</f>
        <v>12215.322693638404</v>
      </c>
      <c r="AB72" s="77">
        <f t="shared" ref="AB72:AB135" si="47">SUM(X72:AA72)</f>
        <v>215978.06896815912</v>
      </c>
    </row>
    <row r="73" spans="1:28" x14ac:dyDescent="0.3">
      <c r="A73" s="22">
        <v>42832</v>
      </c>
      <c r="B73">
        <v>39.19</v>
      </c>
      <c r="C73">
        <v>195</v>
      </c>
      <c r="D73">
        <v>0.64480000000000004</v>
      </c>
      <c r="E73">
        <v>98.2</v>
      </c>
      <c r="G73" s="20">
        <f t="shared" si="30"/>
        <v>-2.0250000000000056E-2</v>
      </c>
      <c r="H73" s="20">
        <f t="shared" si="31"/>
        <v>2.5706940874035988E-3</v>
      </c>
      <c r="I73" s="20">
        <f t="shared" si="32"/>
        <v>2.5934765314240403E-2</v>
      </c>
      <c r="J73" s="20">
        <f t="shared" si="29"/>
        <v>-1.7999999999999971E-2</v>
      </c>
      <c r="L73" s="78">
        <f t="shared" si="33"/>
        <v>16019.764467856974</v>
      </c>
      <c r="M73" s="78">
        <f t="shared" si="34"/>
        <v>157514.59374188178</v>
      </c>
      <c r="N73" s="78">
        <f t="shared" si="35"/>
        <v>17097.809036275496</v>
      </c>
      <c r="O73" s="78">
        <f t="shared" si="36"/>
        <v>11751.617170517757</v>
      </c>
      <c r="P73" s="77">
        <f t="shared" si="37"/>
        <v>202383.784416532</v>
      </c>
      <c r="R73" s="78">
        <f t="shared" si="38"/>
        <v>25751.682892079112</v>
      </c>
      <c r="S73" s="78">
        <f t="shared" si="39"/>
        <v>145953.09457839429</v>
      </c>
      <c r="T73" s="78">
        <f t="shared" si="40"/>
        <v>14143.339705352995</v>
      </c>
      <c r="U73" s="78">
        <f t="shared" si="41"/>
        <v>2190.8828920169126</v>
      </c>
      <c r="V73" s="77">
        <f t="shared" si="42"/>
        <v>188039.0000678433</v>
      </c>
      <c r="X73" s="78">
        <f t="shared" si="43"/>
        <v>10490.777412817901</v>
      </c>
      <c r="Y73" s="78">
        <f t="shared" si="44"/>
        <v>173372.56167065451</v>
      </c>
      <c r="Z73" s="78">
        <f t="shared" si="45"/>
        <v>20649.115406892663</v>
      </c>
      <c r="AA73" s="78">
        <f t="shared" si="46"/>
        <v>11995.446885152913</v>
      </c>
      <c r="AB73" s="77">
        <f t="shared" si="47"/>
        <v>216507.90137551801</v>
      </c>
    </row>
    <row r="74" spans="1:28" x14ac:dyDescent="0.3">
      <c r="A74" s="22">
        <v>42835</v>
      </c>
      <c r="B74">
        <v>38.96</v>
      </c>
      <c r="C74">
        <v>188.4</v>
      </c>
      <c r="D74">
        <v>0.62360000000000004</v>
      </c>
      <c r="E74">
        <v>97.99</v>
      </c>
      <c r="G74" s="20">
        <f t="shared" si="30"/>
        <v>-5.8688440928807576E-3</v>
      </c>
      <c r="H74" s="20">
        <f t="shared" si="31"/>
        <v>-3.3846153846153818E-2</v>
      </c>
      <c r="I74" s="20">
        <f t="shared" si="32"/>
        <v>-3.2878411910669966E-2</v>
      </c>
      <c r="J74" s="20">
        <f t="shared" si="29"/>
        <v>-2.1384928716905085E-3</v>
      </c>
      <c r="L74" s="78">
        <f t="shared" si="33"/>
        <v>15925.74696779045</v>
      </c>
      <c r="M74" s="78">
        <f t="shared" si="34"/>
        <v>152183.33056907964</v>
      </c>
      <c r="N74" s="78">
        <f t="shared" si="35"/>
        <v>16535.660228010856</v>
      </c>
      <c r="O74" s="78">
        <f t="shared" si="36"/>
        <v>11726.486420967769</v>
      </c>
      <c r="P74" s="77">
        <f t="shared" si="37"/>
        <v>196371.2241858487</v>
      </c>
      <c r="R74" s="78">
        <f t="shared" si="38"/>
        <v>25600.550280056195</v>
      </c>
      <c r="S74" s="78">
        <f t="shared" si="39"/>
        <v>141013.14368497173</v>
      </c>
      <c r="T74" s="78">
        <f t="shared" si="40"/>
        <v>13678.329156727867</v>
      </c>
      <c r="U74" s="78">
        <f t="shared" si="41"/>
        <v>2186.1977045696258</v>
      </c>
      <c r="V74" s="77">
        <f t="shared" si="42"/>
        <v>182478.22082632541</v>
      </c>
      <c r="X74" s="78">
        <f t="shared" si="43"/>
        <v>10429.208675768958</v>
      </c>
      <c r="Y74" s="78">
        <f t="shared" si="44"/>
        <v>167504.56727564774</v>
      </c>
      <c r="Z74" s="78">
        <f t="shared" si="45"/>
        <v>19970.205284953885</v>
      </c>
      <c r="AA74" s="78">
        <f t="shared" si="46"/>
        <v>11969.79470749627</v>
      </c>
      <c r="AB74" s="77">
        <f t="shared" si="47"/>
        <v>209873.77594386684</v>
      </c>
    </row>
    <row r="75" spans="1:28" x14ac:dyDescent="0.3">
      <c r="A75" s="22">
        <v>42836</v>
      </c>
      <c r="B75">
        <v>37.18</v>
      </c>
      <c r="C75">
        <v>187.3</v>
      </c>
      <c r="D75">
        <v>0.56689999999999996</v>
      </c>
      <c r="E75">
        <v>94</v>
      </c>
      <c r="G75" s="20">
        <f t="shared" si="30"/>
        <v>-4.5687885010266965E-2</v>
      </c>
      <c r="H75" s="20">
        <f t="shared" si="31"/>
        <v>-5.8386411889596304E-3</v>
      </c>
      <c r="I75" s="20">
        <f t="shared" si="32"/>
        <v>-9.0923669018601799E-2</v>
      </c>
      <c r="J75" s="20">
        <f t="shared" si="29"/>
        <v>-4.0718440657209871E-2</v>
      </c>
      <c r="L75" s="78">
        <f t="shared" si="33"/>
        <v>15198.133271623432</v>
      </c>
      <c r="M75" s="78">
        <f t="shared" si="34"/>
        <v>151294.78670694595</v>
      </c>
      <c r="N75" s="78">
        <f t="shared" si="35"/>
        <v>15032.177330435139</v>
      </c>
      <c r="O75" s="78">
        <f t="shared" si="36"/>
        <v>11249.002179518015</v>
      </c>
      <c r="P75" s="77">
        <f t="shared" si="37"/>
        <v>192774.09948852254</v>
      </c>
      <c r="R75" s="78">
        <f t="shared" si="38"/>
        <v>24430.91528266143</v>
      </c>
      <c r="S75" s="78">
        <f t="shared" si="39"/>
        <v>140189.81853606796</v>
      </c>
      <c r="T75" s="78">
        <f t="shared" si="40"/>
        <v>12434.645283754051</v>
      </c>
      <c r="U75" s="78">
        <f t="shared" si="41"/>
        <v>2097.1791430711792</v>
      </c>
      <c r="V75" s="77">
        <f t="shared" si="42"/>
        <v>179152.55824555462</v>
      </c>
      <c r="X75" s="78">
        <f t="shared" si="43"/>
        <v>9952.7201890423476</v>
      </c>
      <c r="Y75" s="78">
        <f t="shared" si="44"/>
        <v>166526.5682098133</v>
      </c>
      <c r="Z75" s="78">
        <f t="shared" si="45"/>
        <v>18154.440949391206</v>
      </c>
      <c r="AA75" s="78">
        <f t="shared" si="46"/>
        <v>11482.403332020098</v>
      </c>
      <c r="AB75" s="77">
        <f t="shared" si="47"/>
        <v>206116.13268026695</v>
      </c>
    </row>
    <row r="76" spans="1:28" x14ac:dyDescent="0.3">
      <c r="A76" s="22">
        <v>42837</v>
      </c>
      <c r="B76">
        <v>33.5</v>
      </c>
      <c r="C76">
        <v>187.7</v>
      </c>
      <c r="D76">
        <v>0.54910000000000003</v>
      </c>
      <c r="E76">
        <v>97.1</v>
      </c>
      <c r="G76" s="20">
        <f t="shared" si="30"/>
        <v>-9.8977945131791284E-2</v>
      </c>
      <c r="H76" s="20">
        <f t="shared" si="31"/>
        <v>2.1356113187398678E-3</v>
      </c>
      <c r="I76" s="20">
        <f t="shared" si="32"/>
        <v>-3.1398835773504899E-2</v>
      </c>
      <c r="J76" s="20">
        <f t="shared" si="29"/>
        <v>3.2978723404255256E-2</v>
      </c>
      <c r="L76" s="78">
        <f t="shared" si="33"/>
        <v>13693.853270559037</v>
      </c>
      <c r="M76" s="78">
        <f t="shared" si="34"/>
        <v>151617.89356590362</v>
      </c>
      <c r="N76" s="78">
        <f t="shared" si="35"/>
        <v>14560.184463118603</v>
      </c>
      <c r="O76" s="78">
        <f t="shared" si="36"/>
        <v>11619.979910970203</v>
      </c>
      <c r="P76" s="77">
        <f t="shared" si="37"/>
        <v>191491.91121055148</v>
      </c>
      <c r="R76" s="78">
        <f t="shared" si="38"/>
        <v>22012.793490294727</v>
      </c>
      <c r="S76" s="78">
        <f t="shared" si="39"/>
        <v>140489.20949930567</v>
      </c>
      <c r="T76" s="78">
        <f t="shared" si="40"/>
        <v>12044.21189858767</v>
      </c>
      <c r="U76" s="78">
        <f t="shared" si="41"/>
        <v>2166.3414339596966</v>
      </c>
      <c r="V76" s="77">
        <f t="shared" si="42"/>
        <v>176712.55632214775</v>
      </c>
      <c r="X76" s="78">
        <f t="shared" si="43"/>
        <v>8967.6203962592426</v>
      </c>
      <c r="Y76" s="78">
        <f t="shared" si="44"/>
        <v>166882.20423375309</v>
      </c>
      <c r="Z76" s="78">
        <f t="shared" si="45"/>
        <v>17584.41263946148</v>
      </c>
      <c r="AA76" s="78">
        <f t="shared" si="46"/>
        <v>11861.078335522887</v>
      </c>
      <c r="AB76" s="77">
        <f t="shared" si="47"/>
        <v>205295.31560499669</v>
      </c>
    </row>
    <row r="77" spans="1:28" x14ac:dyDescent="0.3">
      <c r="A77" s="22">
        <v>42838</v>
      </c>
      <c r="B77">
        <v>32.700000000000003</v>
      </c>
      <c r="C77">
        <v>194</v>
      </c>
      <c r="D77">
        <v>0.505</v>
      </c>
      <c r="E77">
        <v>95.02</v>
      </c>
      <c r="G77" s="20">
        <f t="shared" si="30"/>
        <v>-2.3880597014925287E-2</v>
      </c>
      <c r="H77" s="20">
        <f t="shared" si="31"/>
        <v>3.356419818859889E-2</v>
      </c>
      <c r="I77" s="20">
        <f t="shared" si="32"/>
        <v>-8.0313239847022447E-2</v>
      </c>
      <c r="J77" s="20">
        <f t="shared" si="29"/>
        <v>-2.142121524201852E-2</v>
      </c>
      <c r="L77" s="78">
        <f t="shared" si="33"/>
        <v>13366.8358790233</v>
      </c>
      <c r="M77" s="78">
        <f t="shared" si="34"/>
        <v>156706.8265944875</v>
      </c>
      <c r="N77" s="78">
        <f t="shared" si="35"/>
        <v>13390.808876115269</v>
      </c>
      <c r="O77" s="78">
        <f t="shared" si="36"/>
        <v>11371.06582018938</v>
      </c>
      <c r="P77" s="77">
        <f t="shared" si="37"/>
        <v>194835.53716981545</v>
      </c>
      <c r="R77" s="78">
        <f t="shared" si="38"/>
        <v>21487.114839780228</v>
      </c>
      <c r="S77" s="78">
        <f t="shared" si="39"/>
        <v>145204.61717029996</v>
      </c>
      <c r="T77" s="78">
        <f t="shared" si="40"/>
        <v>11076.902219608037</v>
      </c>
      <c r="U77" s="78">
        <f t="shared" si="41"/>
        <v>2119.9357678151428</v>
      </c>
      <c r="V77" s="77">
        <f t="shared" si="42"/>
        <v>179888.56999750336</v>
      </c>
      <c r="X77" s="78">
        <f t="shared" si="43"/>
        <v>8753.4682673933512</v>
      </c>
      <c r="Y77" s="78">
        <f t="shared" si="44"/>
        <v>172483.47161080502</v>
      </c>
      <c r="Z77" s="78">
        <f t="shared" si="45"/>
        <v>16172.151489579397</v>
      </c>
      <c r="AA77" s="78">
        <f t="shared" si="46"/>
        <v>11606.999623495209</v>
      </c>
      <c r="AB77" s="77">
        <f t="shared" si="47"/>
        <v>209016.090991273</v>
      </c>
    </row>
    <row r="78" spans="1:28" x14ac:dyDescent="0.3">
      <c r="A78" s="22">
        <v>42839</v>
      </c>
      <c r="B78">
        <v>35.76</v>
      </c>
      <c r="C78">
        <v>193</v>
      </c>
      <c r="D78">
        <v>0.55679999999999996</v>
      </c>
      <c r="E78">
        <v>97.55</v>
      </c>
      <c r="G78" s="20">
        <f t="shared" si="30"/>
        <v>9.3577981651375985E-2</v>
      </c>
      <c r="H78" s="20">
        <f t="shared" si="31"/>
        <v>-5.1546391752577319E-3</v>
      </c>
      <c r="I78" s="20">
        <f t="shared" si="32"/>
        <v>0.10257425742574248</v>
      </c>
      <c r="J78" s="20">
        <f t="shared" si="29"/>
        <v>2.6625973479267536E-2</v>
      </c>
      <c r="L78" s="78">
        <f t="shared" si="33"/>
        <v>14617.677401647496</v>
      </c>
      <c r="M78" s="78">
        <f t="shared" si="34"/>
        <v>155899.05944709323</v>
      </c>
      <c r="N78" s="78">
        <f t="shared" si="35"/>
        <v>14764.361152912834</v>
      </c>
      <c r="O78" s="78">
        <f t="shared" si="36"/>
        <v>11673.831517148748</v>
      </c>
      <c r="P78" s="77">
        <f t="shared" si="37"/>
        <v>196954.92951880232</v>
      </c>
      <c r="R78" s="78">
        <f t="shared" si="38"/>
        <v>23497.835677998191</v>
      </c>
      <c r="S78" s="78">
        <f t="shared" si="39"/>
        <v>144456.13976220562</v>
      </c>
      <c r="T78" s="78">
        <f t="shared" si="40"/>
        <v>12213.107239361891</v>
      </c>
      <c r="U78" s="78">
        <f t="shared" si="41"/>
        <v>2176.3811213467393</v>
      </c>
      <c r="V78" s="77">
        <f t="shared" si="42"/>
        <v>182343.46380091243</v>
      </c>
      <c r="X78" s="78">
        <f t="shared" si="43"/>
        <v>9572.6001603053883</v>
      </c>
      <c r="Y78" s="78">
        <f t="shared" si="44"/>
        <v>171594.3815509555</v>
      </c>
      <c r="Z78" s="78">
        <f t="shared" si="45"/>
        <v>17830.99791959962</v>
      </c>
      <c r="AA78" s="78">
        <f t="shared" si="46"/>
        <v>11916.04728764426</v>
      </c>
      <c r="AB78" s="77">
        <f t="shared" si="47"/>
        <v>210914.02691850477</v>
      </c>
    </row>
    <row r="79" spans="1:28" x14ac:dyDescent="0.3">
      <c r="A79" s="22">
        <v>42842</v>
      </c>
      <c r="B79">
        <v>38</v>
      </c>
      <c r="C79">
        <v>192</v>
      </c>
      <c r="D79">
        <v>0.54210000000000003</v>
      </c>
      <c r="E79">
        <v>95.33</v>
      </c>
      <c r="G79" s="20">
        <f t="shared" si="30"/>
        <v>6.2639821029082832E-2</v>
      </c>
      <c r="H79" s="20">
        <f t="shared" si="31"/>
        <v>-5.1813471502590676E-3</v>
      </c>
      <c r="I79" s="20">
        <f t="shared" si="32"/>
        <v>-2.6400862068965403E-2</v>
      </c>
      <c r="J79" s="20">
        <f t="shared" si="29"/>
        <v>-2.2757560225525362E-2</v>
      </c>
      <c r="L79" s="78">
        <f t="shared" si="33"/>
        <v>15533.326097947564</v>
      </c>
      <c r="M79" s="78">
        <f t="shared" si="34"/>
        <v>155091.29229969895</v>
      </c>
      <c r="N79" s="78">
        <f t="shared" si="35"/>
        <v>14374.569290578391</v>
      </c>
      <c r="O79" s="78">
        <f t="shared" si="36"/>
        <v>11408.163593334599</v>
      </c>
      <c r="P79" s="77">
        <f t="shared" si="37"/>
        <v>196407.35128155953</v>
      </c>
      <c r="R79" s="78">
        <f t="shared" si="38"/>
        <v>24969.735899438794</v>
      </c>
      <c r="S79" s="78">
        <f t="shared" si="39"/>
        <v>143707.66235411129</v>
      </c>
      <c r="T79" s="78">
        <f t="shared" si="40"/>
        <v>11890.670679702014</v>
      </c>
      <c r="U79" s="78">
        <f t="shared" si="41"/>
        <v>2126.8519969039944</v>
      </c>
      <c r="V79" s="77">
        <f t="shared" si="42"/>
        <v>182694.92093015611</v>
      </c>
      <c r="X79" s="78">
        <f t="shared" si="43"/>
        <v>10172.226121129888</v>
      </c>
      <c r="Y79" s="78">
        <f t="shared" si="44"/>
        <v>170705.29149110598</v>
      </c>
      <c r="Z79" s="78">
        <f t="shared" si="45"/>
        <v>17360.244202972262</v>
      </c>
      <c r="AA79" s="78">
        <f t="shared" si="46"/>
        <v>11644.867123845488</v>
      </c>
      <c r="AB79" s="77">
        <f t="shared" si="47"/>
        <v>209882.62893905363</v>
      </c>
    </row>
    <row r="80" spans="1:28" x14ac:dyDescent="0.3">
      <c r="A80" s="22">
        <v>42843</v>
      </c>
      <c r="B80">
        <v>38.28</v>
      </c>
      <c r="C80">
        <v>186</v>
      </c>
      <c r="D80">
        <v>0.57199999999999995</v>
      </c>
      <c r="E80">
        <v>97.15</v>
      </c>
      <c r="G80" s="20">
        <f t="shared" si="30"/>
        <v>7.3684210526316091E-3</v>
      </c>
      <c r="H80" s="20">
        <f t="shared" si="31"/>
        <v>-3.125E-2</v>
      </c>
      <c r="I80" s="20">
        <f t="shared" si="32"/>
        <v>5.5155875299760057E-2</v>
      </c>
      <c r="J80" s="20">
        <f t="shared" si="29"/>
        <v>1.9091576628553524E-2</v>
      </c>
      <c r="L80" s="78">
        <f t="shared" si="33"/>
        <v>15647.782184985072</v>
      </c>
      <c r="M80" s="78">
        <f t="shared" si="34"/>
        <v>150244.68941533336</v>
      </c>
      <c r="N80" s="78">
        <f t="shared" si="35"/>
        <v>15167.411241857293</v>
      </c>
      <c r="O80" s="78">
        <f t="shared" si="36"/>
        <v>11625.963422767822</v>
      </c>
      <c r="P80" s="77">
        <f t="shared" si="37"/>
        <v>192685.84626494354</v>
      </c>
      <c r="R80" s="78">
        <f t="shared" si="38"/>
        <v>25153.723427118872</v>
      </c>
      <c r="S80" s="78">
        <f t="shared" si="39"/>
        <v>139216.7979055453</v>
      </c>
      <c r="T80" s="78">
        <f t="shared" si="40"/>
        <v>12546.511028942172</v>
      </c>
      <c r="U80" s="78">
        <f t="shared" si="41"/>
        <v>2167.456954780479</v>
      </c>
      <c r="V80" s="77">
        <f t="shared" si="42"/>
        <v>179084.48931638684</v>
      </c>
      <c r="X80" s="78">
        <f t="shared" si="43"/>
        <v>10247.179366232951</v>
      </c>
      <c r="Y80" s="78">
        <f t="shared" si="44"/>
        <v>165370.75113200891</v>
      </c>
      <c r="Z80" s="78">
        <f t="shared" si="45"/>
        <v>18317.763667404783</v>
      </c>
      <c r="AA80" s="78">
        <f t="shared" si="46"/>
        <v>11867.185996869708</v>
      </c>
      <c r="AB80" s="77">
        <f t="shared" si="47"/>
        <v>205802.88016251632</v>
      </c>
    </row>
    <row r="81" spans="1:28" x14ac:dyDescent="0.3">
      <c r="A81" s="22">
        <v>42844</v>
      </c>
      <c r="B81">
        <v>39.200000000000003</v>
      </c>
      <c r="C81">
        <v>188.5</v>
      </c>
      <c r="D81">
        <v>0.58750000000000002</v>
      </c>
      <c r="E81">
        <v>104.5</v>
      </c>
      <c r="G81" s="20">
        <f t="shared" si="30"/>
        <v>2.4033437826541319E-2</v>
      </c>
      <c r="H81" s="20">
        <f t="shared" si="31"/>
        <v>1.3440860215053764E-2</v>
      </c>
      <c r="I81" s="20">
        <f t="shared" si="32"/>
        <v>2.7097902097902221E-2</v>
      </c>
      <c r="J81" s="20">
        <f t="shared" si="29"/>
        <v>7.5656201749871269E-2</v>
      </c>
      <c r="L81" s="78">
        <f t="shared" si="33"/>
        <v>16023.852185251171</v>
      </c>
      <c r="M81" s="78">
        <f t="shared" si="34"/>
        <v>152264.10728381903</v>
      </c>
      <c r="N81" s="78">
        <f t="shared" si="35"/>
        <v>15578.416266767763</v>
      </c>
      <c r="O81" s="78">
        <f t="shared" si="36"/>
        <v>12505.539657017367</v>
      </c>
      <c r="P81" s="77">
        <f t="shared" si="37"/>
        <v>196371.91539285533</v>
      </c>
      <c r="R81" s="78">
        <f t="shared" si="38"/>
        <v>25758.25387521055</v>
      </c>
      <c r="S81" s="78">
        <f t="shared" si="39"/>
        <v>141087.99142578113</v>
      </c>
      <c r="T81" s="78">
        <f t="shared" si="40"/>
        <v>12886.495156474697</v>
      </c>
      <c r="U81" s="78">
        <f t="shared" si="41"/>
        <v>2331.4385154355127</v>
      </c>
      <c r="V81" s="77">
        <f t="shared" si="42"/>
        <v>182064.17897290192</v>
      </c>
      <c r="X81" s="78">
        <f t="shared" si="43"/>
        <v>10493.454314428727</v>
      </c>
      <c r="Y81" s="78">
        <f t="shared" si="44"/>
        <v>167593.4762816327</v>
      </c>
      <c r="Z81" s="78">
        <f t="shared" si="45"/>
        <v>18814.136633916627</v>
      </c>
      <c r="AA81" s="78">
        <f t="shared" si="46"/>
        <v>12765.01221485213</v>
      </c>
      <c r="AB81" s="77">
        <f t="shared" si="47"/>
        <v>209666.07944483016</v>
      </c>
    </row>
    <row r="82" spans="1:28" x14ac:dyDescent="0.3">
      <c r="A82" s="22">
        <v>42845</v>
      </c>
      <c r="B82">
        <v>38.15</v>
      </c>
      <c r="C82">
        <v>192</v>
      </c>
      <c r="D82">
        <v>0.59850000000000003</v>
      </c>
      <c r="E82">
        <v>105.27</v>
      </c>
      <c r="G82" s="20">
        <f t="shared" si="30"/>
        <v>-2.6785714285714392E-2</v>
      </c>
      <c r="H82" s="20">
        <f t="shared" si="31"/>
        <v>1.8567639257294429E-2</v>
      </c>
      <c r="I82" s="20">
        <f t="shared" si="32"/>
        <v>1.8723404255319164E-2</v>
      </c>
      <c r="J82" s="20">
        <f t="shared" si="29"/>
        <v>7.3684210526315406E-3</v>
      </c>
      <c r="L82" s="78">
        <f t="shared" si="33"/>
        <v>15594.641858860514</v>
      </c>
      <c r="M82" s="78">
        <f t="shared" si="34"/>
        <v>155091.29229969895</v>
      </c>
      <c r="N82" s="78">
        <f t="shared" si="35"/>
        <v>15870.097252188096</v>
      </c>
      <c r="O82" s="78">
        <f t="shared" si="36"/>
        <v>12597.685738700653</v>
      </c>
      <c r="P82" s="77">
        <f t="shared" si="37"/>
        <v>199153.7171494482</v>
      </c>
      <c r="R82" s="78">
        <f t="shared" si="38"/>
        <v>25068.300646410265</v>
      </c>
      <c r="S82" s="78">
        <f t="shared" si="39"/>
        <v>143707.66235411129</v>
      </c>
      <c r="T82" s="78">
        <f t="shared" si="40"/>
        <v>13127.774214723586</v>
      </c>
      <c r="U82" s="78">
        <f t="shared" si="41"/>
        <v>2348.6175360755637</v>
      </c>
      <c r="V82" s="77">
        <f t="shared" si="42"/>
        <v>184252.3547513207</v>
      </c>
      <c r="X82" s="78">
        <f t="shared" si="43"/>
        <v>10212.379645292242</v>
      </c>
      <c r="Y82" s="78">
        <f t="shared" si="44"/>
        <v>170705.29149110598</v>
      </c>
      <c r="Z82" s="78">
        <f t="shared" si="45"/>
        <v>19166.401319828259</v>
      </c>
      <c r="AA82" s="78">
        <f t="shared" si="46"/>
        <v>12859.070199593145</v>
      </c>
      <c r="AB82" s="77">
        <f t="shared" si="47"/>
        <v>212943.14265581963</v>
      </c>
    </row>
    <row r="83" spans="1:28" x14ac:dyDescent="0.3">
      <c r="A83" s="22">
        <v>42846</v>
      </c>
      <c r="B83">
        <v>40.700000000000003</v>
      </c>
      <c r="C83">
        <v>194.8</v>
      </c>
      <c r="D83">
        <v>0.61319999999999997</v>
      </c>
      <c r="E83">
        <v>105.46</v>
      </c>
      <c r="G83" s="20">
        <f t="shared" si="30"/>
        <v>6.6841415465268797E-2</v>
      </c>
      <c r="H83" s="20">
        <f t="shared" si="31"/>
        <v>1.4583333333333393E-2</v>
      </c>
      <c r="I83" s="20">
        <f t="shared" si="32"/>
        <v>2.4561403508771819E-2</v>
      </c>
      <c r="J83" s="20">
        <f t="shared" si="29"/>
        <v>1.8048826826256078E-3</v>
      </c>
      <c r="L83" s="78">
        <f t="shared" si="33"/>
        <v>16637.00979438068</v>
      </c>
      <c r="M83" s="78">
        <f t="shared" si="34"/>
        <v>157353.04031240291</v>
      </c>
      <c r="N83" s="78">
        <f t="shared" si="35"/>
        <v>16259.889114522539</v>
      </c>
      <c r="O83" s="78">
        <f t="shared" si="36"/>
        <v>12620.423083531594</v>
      </c>
      <c r="P83" s="77">
        <f t="shared" si="37"/>
        <v>202870.36230483773</v>
      </c>
      <c r="R83" s="78">
        <f t="shared" si="38"/>
        <v>26743.901344925242</v>
      </c>
      <c r="S83" s="78">
        <f t="shared" si="39"/>
        <v>145803.39909677542</v>
      </c>
      <c r="T83" s="78">
        <f t="shared" si="40"/>
        <v>13450.210774383462</v>
      </c>
      <c r="U83" s="78">
        <f t="shared" si="41"/>
        <v>2352.8565151945372</v>
      </c>
      <c r="V83" s="77">
        <f t="shared" si="42"/>
        <v>188350.36773127867</v>
      </c>
      <c r="X83" s="78">
        <f t="shared" si="43"/>
        <v>10894.989556052275</v>
      </c>
      <c r="Y83" s="78">
        <f t="shared" si="44"/>
        <v>173194.74365868463</v>
      </c>
      <c r="Z83" s="78">
        <f t="shared" si="45"/>
        <v>19637.155036455617</v>
      </c>
      <c r="AA83" s="78">
        <f t="shared" si="46"/>
        <v>12882.279312711058</v>
      </c>
      <c r="AB83" s="77">
        <f t="shared" si="47"/>
        <v>216609.16756390358</v>
      </c>
    </row>
    <row r="84" spans="1:28" x14ac:dyDescent="0.3">
      <c r="A84" s="22">
        <v>42849</v>
      </c>
      <c r="B84">
        <v>40.61</v>
      </c>
      <c r="C84">
        <v>199.8</v>
      </c>
      <c r="D84">
        <v>0.61370000000000002</v>
      </c>
      <c r="E84">
        <v>101.8</v>
      </c>
      <c r="G84" s="20">
        <f t="shared" si="30"/>
        <v>-2.2113022113022947E-3</v>
      </c>
      <c r="H84" s="20">
        <f t="shared" si="31"/>
        <v>2.5667351129363448E-2</v>
      </c>
      <c r="I84" s="20">
        <f t="shared" si="32"/>
        <v>8.1539465101118061E-4</v>
      </c>
      <c r="J84" s="20">
        <f t="shared" si="29"/>
        <v>-3.4705101460269269E-2</v>
      </c>
      <c r="L84" s="78">
        <f t="shared" si="33"/>
        <v>16600.220337832907</v>
      </c>
      <c r="M84" s="78">
        <f t="shared" si="34"/>
        <v>161391.87604937423</v>
      </c>
      <c r="N84" s="78">
        <f t="shared" si="35"/>
        <v>16273.147341132555</v>
      </c>
      <c r="O84" s="78">
        <f t="shared" si="36"/>
        <v>12182.430019946105</v>
      </c>
      <c r="P84" s="77">
        <f t="shared" si="37"/>
        <v>206447.67374828577</v>
      </c>
      <c r="R84" s="78">
        <f t="shared" si="38"/>
        <v>26684.762496742358</v>
      </c>
      <c r="S84" s="78">
        <f t="shared" si="39"/>
        <v>149545.78613724708</v>
      </c>
      <c r="T84" s="78">
        <f t="shared" si="40"/>
        <v>13461.178004303867</v>
      </c>
      <c r="U84" s="78">
        <f t="shared" si="41"/>
        <v>2271.2003911132551</v>
      </c>
      <c r="V84" s="77">
        <f t="shared" si="42"/>
        <v>191962.92702940656</v>
      </c>
      <c r="X84" s="78">
        <f t="shared" si="43"/>
        <v>10870.89744155486</v>
      </c>
      <c r="Y84" s="78">
        <f t="shared" si="44"/>
        <v>177640.19395793218</v>
      </c>
      <c r="Z84" s="78">
        <f t="shared" si="45"/>
        <v>19653.167067633422</v>
      </c>
      <c r="AA84" s="78">
        <f t="shared" si="46"/>
        <v>12435.198502123892</v>
      </c>
      <c r="AB84" s="77">
        <f t="shared" si="47"/>
        <v>220599.45696924435</v>
      </c>
    </row>
    <row r="85" spans="1:28" x14ac:dyDescent="0.3">
      <c r="A85" s="22">
        <v>42850</v>
      </c>
      <c r="B85">
        <v>41.2</v>
      </c>
      <c r="C85">
        <v>203.2</v>
      </c>
      <c r="D85">
        <v>0.57999999999999996</v>
      </c>
      <c r="E85">
        <v>101.75</v>
      </c>
      <c r="G85" s="20">
        <f t="shared" si="30"/>
        <v>1.4528441270623084E-2</v>
      </c>
      <c r="H85" s="20">
        <f t="shared" si="31"/>
        <v>1.7017017017016901E-2</v>
      </c>
      <c r="I85" s="20">
        <f t="shared" si="32"/>
        <v>-5.4912823855303994E-2</v>
      </c>
      <c r="J85" s="20">
        <f t="shared" si="29"/>
        <v>-4.9115913555989352E-4</v>
      </c>
      <c r="L85" s="78">
        <f t="shared" si="33"/>
        <v>16841.395664090516</v>
      </c>
      <c r="M85" s="78">
        <f t="shared" si="34"/>
        <v>164138.2843505147</v>
      </c>
      <c r="N85" s="78">
        <f t="shared" si="35"/>
        <v>15379.542867617534</v>
      </c>
      <c r="O85" s="78">
        <f t="shared" si="36"/>
        <v>12176.446508148489</v>
      </c>
      <c r="P85" s="77">
        <f t="shared" si="37"/>
        <v>208535.66939037124</v>
      </c>
      <c r="R85" s="78">
        <f t="shared" si="38"/>
        <v>27072.450501496805</v>
      </c>
      <c r="S85" s="78">
        <f t="shared" si="39"/>
        <v>152090.60932476778</v>
      </c>
      <c r="T85" s="78">
        <f t="shared" si="40"/>
        <v>12721.986707668637</v>
      </c>
      <c r="U85" s="78">
        <f t="shared" si="41"/>
        <v>2270.0848702924727</v>
      </c>
      <c r="V85" s="77">
        <f t="shared" si="42"/>
        <v>194155.13140422571</v>
      </c>
      <c r="X85" s="78">
        <f t="shared" si="43"/>
        <v>11028.834636593456</v>
      </c>
      <c r="Y85" s="78">
        <f t="shared" si="44"/>
        <v>180663.1001614205</v>
      </c>
      <c r="Z85" s="78">
        <f t="shared" si="45"/>
        <v>18573.956166249605</v>
      </c>
      <c r="AA85" s="78">
        <f t="shared" si="46"/>
        <v>12429.090840777073</v>
      </c>
      <c r="AB85" s="77">
        <f t="shared" si="47"/>
        <v>222694.98180504062</v>
      </c>
    </row>
    <row r="86" spans="1:28" x14ac:dyDescent="0.3">
      <c r="A86" s="22">
        <v>42851</v>
      </c>
      <c r="B86">
        <v>41.1</v>
      </c>
      <c r="C86">
        <v>183.1</v>
      </c>
      <c r="D86">
        <v>0.58730000000000004</v>
      </c>
      <c r="E86">
        <v>95.85</v>
      </c>
      <c r="G86" s="20">
        <f t="shared" si="30"/>
        <v>-2.427184466019452E-3</v>
      </c>
      <c r="H86" s="20">
        <f t="shared" si="31"/>
        <v>-9.8917322834645646E-2</v>
      </c>
      <c r="I86" s="20">
        <f t="shared" si="32"/>
        <v>1.258620689655187E-2</v>
      </c>
      <c r="J86" s="20">
        <f t="shared" si="29"/>
        <v>-5.798525798525804E-2</v>
      </c>
      <c r="L86" s="78">
        <f t="shared" si="33"/>
        <v>16800.518490148548</v>
      </c>
      <c r="M86" s="78">
        <f t="shared" si="34"/>
        <v>147902.16468788998</v>
      </c>
      <c r="N86" s="78">
        <f t="shared" si="35"/>
        <v>15573.112976123757</v>
      </c>
      <c r="O86" s="78">
        <f t="shared" si="36"/>
        <v>11470.392116029805</v>
      </c>
      <c r="P86" s="77">
        <f t="shared" si="37"/>
        <v>191746.18827019207</v>
      </c>
      <c r="R86" s="78">
        <f t="shared" si="38"/>
        <v>27006.740670182491</v>
      </c>
      <c r="S86" s="78">
        <f t="shared" si="39"/>
        <v>137046.21342207177</v>
      </c>
      <c r="T86" s="78">
        <f t="shared" si="40"/>
        <v>12882.108264506536</v>
      </c>
      <c r="U86" s="78">
        <f t="shared" si="41"/>
        <v>2138.4534134401329</v>
      </c>
      <c r="V86" s="77">
        <f t="shared" si="42"/>
        <v>179073.51577020093</v>
      </c>
      <c r="X86" s="78">
        <f t="shared" si="43"/>
        <v>11002.065620485218</v>
      </c>
      <c r="Y86" s="78">
        <f t="shared" si="44"/>
        <v>162792.38995844533</v>
      </c>
      <c r="Z86" s="78">
        <f t="shared" si="45"/>
        <v>18807.731821445508</v>
      </c>
      <c r="AA86" s="78">
        <f t="shared" si="46"/>
        <v>11708.386801852406</v>
      </c>
      <c r="AB86" s="77">
        <f t="shared" si="47"/>
        <v>204310.57420222848</v>
      </c>
    </row>
    <row r="87" spans="1:28" x14ac:dyDescent="0.3">
      <c r="A87" s="22">
        <v>42852</v>
      </c>
      <c r="B87">
        <v>39.799999999999997</v>
      </c>
      <c r="C87">
        <v>189</v>
      </c>
      <c r="D87">
        <v>0.58850000000000002</v>
      </c>
      <c r="E87">
        <v>85.5</v>
      </c>
      <c r="G87" s="20">
        <f t="shared" si="30"/>
        <v>-3.1630170316301803E-2</v>
      </c>
      <c r="H87" s="20">
        <f t="shared" si="31"/>
        <v>3.2222829055161148E-2</v>
      </c>
      <c r="I87" s="20">
        <f t="shared" si="32"/>
        <v>2.0432487655371681E-3</v>
      </c>
      <c r="J87" s="20">
        <f t="shared" si="29"/>
        <v>-0.10798122065727694</v>
      </c>
      <c r="L87" s="78">
        <f t="shared" si="33"/>
        <v>16269.115228902972</v>
      </c>
      <c r="M87" s="78">
        <f t="shared" si="34"/>
        <v>152667.99085751615</v>
      </c>
      <c r="N87" s="78">
        <f t="shared" si="35"/>
        <v>15604.932719987793</v>
      </c>
      <c r="O87" s="78">
        <f t="shared" si="36"/>
        <v>10231.805173923301</v>
      </c>
      <c r="P87" s="77">
        <f t="shared" si="37"/>
        <v>194773.84398033022</v>
      </c>
      <c r="R87" s="78">
        <f t="shared" si="38"/>
        <v>26152.512863096425</v>
      </c>
      <c r="S87" s="78">
        <f t="shared" si="39"/>
        <v>141462.23012982833</v>
      </c>
      <c r="T87" s="78">
        <f t="shared" si="40"/>
        <v>12908.429616315505</v>
      </c>
      <c r="U87" s="78">
        <f t="shared" si="41"/>
        <v>1907.5406035381468</v>
      </c>
      <c r="V87" s="77">
        <f t="shared" si="42"/>
        <v>182430.71321277841</v>
      </c>
      <c r="X87" s="78">
        <f t="shared" si="43"/>
        <v>10654.068411078142</v>
      </c>
      <c r="Y87" s="78">
        <f t="shared" si="44"/>
        <v>168038.02131155744</v>
      </c>
      <c r="Z87" s="78">
        <f t="shared" si="45"/>
        <v>18846.160696272229</v>
      </c>
      <c r="AA87" s="78">
        <f t="shared" si="46"/>
        <v>10444.100903060833</v>
      </c>
      <c r="AB87" s="77">
        <f t="shared" si="47"/>
        <v>207982.35132196863</v>
      </c>
    </row>
    <row r="88" spans="1:28" x14ac:dyDescent="0.3">
      <c r="A88" s="22">
        <v>42853</v>
      </c>
      <c r="B88">
        <v>39.78</v>
      </c>
      <c r="C88">
        <v>178.5</v>
      </c>
      <c r="D88">
        <v>0.58050000000000002</v>
      </c>
      <c r="E88">
        <v>78.78</v>
      </c>
      <c r="G88" s="20">
        <f t="shared" si="30"/>
        <v>-5.0251256281397044E-4</v>
      </c>
      <c r="H88" s="20">
        <f t="shared" si="31"/>
        <v>-5.5555555555555552E-2</v>
      </c>
      <c r="I88" s="20">
        <f t="shared" si="32"/>
        <v>-1.359388275276127E-2</v>
      </c>
      <c r="J88" s="20">
        <f t="shared" ref="J88:J92" si="48">(E88-E87)/E87</f>
        <v>-7.8596491228070164E-2</v>
      </c>
      <c r="L88" s="78">
        <f t="shared" si="33"/>
        <v>16260.93979411458</v>
      </c>
      <c r="M88" s="78">
        <f t="shared" si="34"/>
        <v>144186.43580987636</v>
      </c>
      <c r="N88" s="78">
        <f t="shared" si="35"/>
        <v>15392.80109422755</v>
      </c>
      <c r="O88" s="78">
        <f t="shared" si="36"/>
        <v>9427.6211883237156</v>
      </c>
      <c r="P88" s="77">
        <f t="shared" si="37"/>
        <v>185267.79788654222</v>
      </c>
      <c r="R88" s="78">
        <f t="shared" si="38"/>
        <v>26139.370896833563</v>
      </c>
      <c r="S88" s="78">
        <f t="shared" si="39"/>
        <v>133603.21734483787</v>
      </c>
      <c r="T88" s="78">
        <f t="shared" si="40"/>
        <v>12732.953937589042</v>
      </c>
      <c r="U88" s="78">
        <f t="shared" si="41"/>
        <v>1757.6146052249733</v>
      </c>
      <c r="V88" s="77">
        <f t="shared" si="42"/>
        <v>174233.15678448547</v>
      </c>
      <c r="X88" s="78">
        <f t="shared" si="43"/>
        <v>10648.714607856497</v>
      </c>
      <c r="Y88" s="78">
        <f t="shared" si="44"/>
        <v>158702.57568313758</v>
      </c>
      <c r="Z88" s="78">
        <f t="shared" si="45"/>
        <v>18589.968197427406</v>
      </c>
      <c r="AA88" s="78">
        <f t="shared" si="46"/>
        <v>9623.2312180483332</v>
      </c>
      <c r="AB88" s="77">
        <f t="shared" si="47"/>
        <v>197564.48970646982</v>
      </c>
    </row>
    <row r="89" spans="1:28" x14ac:dyDescent="0.3">
      <c r="A89" s="22">
        <v>42857</v>
      </c>
      <c r="B89">
        <v>37.9</v>
      </c>
      <c r="C89">
        <v>180</v>
      </c>
      <c r="D89">
        <v>0.57979999999999998</v>
      </c>
      <c r="E89">
        <v>77.790000000000006</v>
      </c>
      <c r="G89" s="20">
        <f t="shared" si="30"/>
        <v>-4.725992961287085E-2</v>
      </c>
      <c r="H89" s="20">
        <f t="shared" si="31"/>
        <v>8.4033613445378148E-3</v>
      </c>
      <c r="I89" s="20">
        <f t="shared" si="32"/>
        <v>-1.2058570198105667E-3</v>
      </c>
      <c r="J89" s="20">
        <f t="shared" si="48"/>
        <v>-1.2566641279512502E-2</v>
      </c>
      <c r="L89" s="78">
        <f t="shared" si="33"/>
        <v>15492.448924005594</v>
      </c>
      <c r="M89" s="78">
        <f t="shared" si="34"/>
        <v>145398.08653096776</v>
      </c>
      <c r="N89" s="78">
        <f t="shared" si="35"/>
        <v>15374.239576973529</v>
      </c>
      <c r="O89" s="78">
        <f t="shared" si="36"/>
        <v>9309.1476547309194</v>
      </c>
      <c r="P89" s="77">
        <f t="shared" si="37"/>
        <v>185573.92268667778</v>
      </c>
      <c r="R89" s="78">
        <f t="shared" si="38"/>
        <v>24904.026068124484</v>
      </c>
      <c r="S89" s="78">
        <f t="shared" si="39"/>
        <v>134725.93345697937</v>
      </c>
      <c r="T89" s="78">
        <f t="shared" si="40"/>
        <v>12717.599815700476</v>
      </c>
      <c r="U89" s="78">
        <f t="shared" si="41"/>
        <v>1735.527292973479</v>
      </c>
      <c r="V89" s="77">
        <f t="shared" si="42"/>
        <v>174083.0866337778</v>
      </c>
      <c r="X89" s="78">
        <f t="shared" si="43"/>
        <v>10145.457105021649</v>
      </c>
      <c r="Y89" s="78">
        <f t="shared" si="44"/>
        <v>160036.21077291184</v>
      </c>
      <c r="Z89" s="78">
        <f t="shared" si="45"/>
        <v>18567.551353778483</v>
      </c>
      <c r="AA89" s="78">
        <f t="shared" si="46"/>
        <v>9502.2995233813144</v>
      </c>
      <c r="AB89" s="77">
        <f t="shared" si="47"/>
        <v>198251.5187550933</v>
      </c>
    </row>
    <row r="90" spans="1:28" x14ac:dyDescent="0.3">
      <c r="A90" s="22">
        <v>42858</v>
      </c>
      <c r="B90">
        <v>39.159999999999997</v>
      </c>
      <c r="C90">
        <v>180</v>
      </c>
      <c r="D90">
        <v>0.54049999999999998</v>
      </c>
      <c r="E90">
        <v>82.4</v>
      </c>
      <c r="G90" s="20">
        <f t="shared" si="30"/>
        <v>3.324538258575193E-2</v>
      </c>
      <c r="H90" s="20">
        <f t="shared" si="31"/>
        <v>0</v>
      </c>
      <c r="I90" s="20">
        <f t="shared" si="32"/>
        <v>-6.7781993790962405E-2</v>
      </c>
      <c r="J90" s="20">
        <f t="shared" si="48"/>
        <v>5.9262115953207344E-2</v>
      </c>
      <c r="L90" s="78">
        <f t="shared" si="33"/>
        <v>16007.501315674381</v>
      </c>
      <c r="M90" s="78">
        <f t="shared" si="34"/>
        <v>145398.08653096776</v>
      </c>
      <c r="N90" s="78">
        <f t="shared" si="35"/>
        <v>14332.142965426341</v>
      </c>
      <c r="O90" s="78">
        <f t="shared" si="36"/>
        <v>9860.8274424711108</v>
      </c>
      <c r="P90" s="77">
        <f t="shared" si="37"/>
        <v>185598.55825453959</v>
      </c>
      <c r="R90" s="78">
        <f t="shared" si="38"/>
        <v>25731.96994268482</v>
      </c>
      <c r="S90" s="78">
        <f t="shared" si="39"/>
        <v>134725.93345697937</v>
      </c>
      <c r="T90" s="78">
        <f t="shared" si="40"/>
        <v>11855.575543956722</v>
      </c>
      <c r="U90" s="78">
        <f t="shared" si="41"/>
        <v>1838.3783126496294</v>
      </c>
      <c r="V90" s="77">
        <f t="shared" si="42"/>
        <v>174151.85725627054</v>
      </c>
      <c r="X90" s="78">
        <f t="shared" si="43"/>
        <v>10482.746707985429</v>
      </c>
      <c r="Y90" s="78">
        <f t="shared" si="44"/>
        <v>160036.21077291184</v>
      </c>
      <c r="Z90" s="78">
        <f t="shared" si="45"/>
        <v>17309.005703203293</v>
      </c>
      <c r="AA90" s="78">
        <f t="shared" si="46"/>
        <v>10065.425899558044</v>
      </c>
      <c r="AB90" s="77">
        <f t="shared" si="47"/>
        <v>197893.38908365861</v>
      </c>
    </row>
    <row r="91" spans="1:28" x14ac:dyDescent="0.3">
      <c r="A91" s="22">
        <v>42859</v>
      </c>
      <c r="B91">
        <v>37.049999999999997</v>
      </c>
      <c r="C91">
        <v>182.1</v>
      </c>
      <c r="D91">
        <v>0.54179999999999995</v>
      </c>
      <c r="E91">
        <v>83.2</v>
      </c>
      <c r="G91" s="20">
        <f t="shared" si="30"/>
        <v>-5.3881511746680273E-2</v>
      </c>
      <c r="H91" s="20">
        <f t="shared" si="31"/>
        <v>1.1666666666666634E-2</v>
      </c>
      <c r="I91" s="20">
        <f t="shared" si="32"/>
        <v>2.4051803885290803E-3</v>
      </c>
      <c r="J91" s="20">
        <f t="shared" si="48"/>
        <v>9.7087378640776344E-3</v>
      </c>
      <c r="L91" s="78">
        <f t="shared" si="33"/>
        <v>15144.992945498872</v>
      </c>
      <c r="M91" s="78">
        <f t="shared" si="34"/>
        <v>147094.3975404957</v>
      </c>
      <c r="N91" s="78">
        <f t="shared" si="35"/>
        <v>14366.61435461238</v>
      </c>
      <c r="O91" s="78">
        <f t="shared" si="36"/>
        <v>9956.5636312329661</v>
      </c>
      <c r="P91" s="77">
        <f t="shared" si="37"/>
        <v>186562.56847183994</v>
      </c>
      <c r="R91" s="78">
        <f t="shared" si="38"/>
        <v>24345.492501952824</v>
      </c>
      <c r="S91" s="78">
        <f t="shared" si="39"/>
        <v>136297.73601397747</v>
      </c>
      <c r="T91" s="78">
        <f t="shared" si="40"/>
        <v>11884.090341749772</v>
      </c>
      <c r="U91" s="78">
        <f t="shared" si="41"/>
        <v>1856.2266457821499</v>
      </c>
      <c r="V91" s="77">
        <f t="shared" si="42"/>
        <v>174383.54550346223</v>
      </c>
      <c r="X91" s="78">
        <f t="shared" si="43"/>
        <v>9917.9204681016381</v>
      </c>
      <c r="Y91" s="78">
        <f t="shared" si="44"/>
        <v>161903.29989859581</v>
      </c>
      <c r="Z91" s="78">
        <f t="shared" si="45"/>
        <v>17350.636984265577</v>
      </c>
      <c r="AA91" s="78">
        <f t="shared" si="46"/>
        <v>10163.148481107151</v>
      </c>
      <c r="AB91" s="77">
        <f t="shared" si="47"/>
        <v>199335.00583207016</v>
      </c>
    </row>
    <row r="92" spans="1:28" x14ac:dyDescent="0.3">
      <c r="A92" s="22">
        <v>42860</v>
      </c>
      <c r="B92">
        <v>38.07</v>
      </c>
      <c r="C92">
        <v>180</v>
      </c>
      <c r="D92">
        <v>0.52</v>
      </c>
      <c r="E92">
        <v>81.489999999999995</v>
      </c>
      <c r="G92" s="20">
        <f t="shared" si="30"/>
        <v>2.7530364372469723E-2</v>
      </c>
      <c r="H92" s="20">
        <f t="shared" si="31"/>
        <v>-1.1532125205930777E-2</v>
      </c>
      <c r="I92" s="20">
        <f t="shared" si="32"/>
        <v>-4.0236249538574999E-2</v>
      </c>
      <c r="J92" s="20">
        <f t="shared" si="48"/>
        <v>-2.0552884615384709E-2</v>
      </c>
      <c r="L92" s="78">
        <f t="shared" si="33"/>
        <v>15561.94011970694</v>
      </c>
      <c r="M92" s="78">
        <f t="shared" si="34"/>
        <v>145398.08653096776</v>
      </c>
      <c r="N92" s="78">
        <f t="shared" si="35"/>
        <v>13788.555674415724</v>
      </c>
      <c r="O92" s="78">
        <f t="shared" si="36"/>
        <v>9751.9275277544984</v>
      </c>
      <c r="P92" s="77">
        <f t="shared" si="37"/>
        <v>184500.50985284493</v>
      </c>
      <c r="R92" s="78">
        <f t="shared" si="38"/>
        <v>25015.732781358813</v>
      </c>
      <c r="S92" s="78">
        <f t="shared" si="39"/>
        <v>134725.93345697937</v>
      </c>
      <c r="T92" s="78">
        <f t="shared" si="40"/>
        <v>11405.919117220159</v>
      </c>
      <c r="U92" s="78">
        <f t="shared" si="41"/>
        <v>1818.0758337113868</v>
      </c>
      <c r="V92" s="77">
        <f t="shared" si="42"/>
        <v>172965.66118926974</v>
      </c>
      <c r="X92" s="78">
        <f t="shared" si="43"/>
        <v>10190.964432405652</v>
      </c>
      <c r="Y92" s="78">
        <f t="shared" si="44"/>
        <v>160036.21077291184</v>
      </c>
      <c r="Z92" s="78">
        <f t="shared" si="45"/>
        <v>16652.512424913439</v>
      </c>
      <c r="AA92" s="78">
        <f t="shared" si="46"/>
        <v>9954.2664630459331</v>
      </c>
      <c r="AB92" s="77">
        <f t="shared" si="47"/>
        <v>196833.95409327687</v>
      </c>
    </row>
    <row r="93" spans="1:28" x14ac:dyDescent="0.3">
      <c r="A93" s="22">
        <v>42865</v>
      </c>
      <c r="B93">
        <v>39.549999999999997</v>
      </c>
      <c r="C93">
        <v>180.3</v>
      </c>
      <c r="D93">
        <v>0.53590000000000004</v>
      </c>
      <c r="E93">
        <v>69.989999999999995</v>
      </c>
      <c r="G93" s="20">
        <f t="shared" si="30"/>
        <v>3.887575518781184E-2</v>
      </c>
      <c r="H93" s="20">
        <f t="shared" si="31"/>
        <v>1.6666666666667299E-3</v>
      </c>
      <c r="I93" s="20">
        <f t="shared" si="32"/>
        <v>3.0576923076923123E-2</v>
      </c>
      <c r="J93" s="20">
        <f t="shared" ref="J93:J113" si="49">(E93-E92)/E92</f>
        <v>-0.1411216100134986</v>
      </c>
      <c r="L93" s="78">
        <f t="shared" si="33"/>
        <v>16166.922294048054</v>
      </c>
      <c r="M93" s="78">
        <f t="shared" si="34"/>
        <v>145640.41667518605</v>
      </c>
      <c r="N93" s="78">
        <f t="shared" si="35"/>
        <v>14210.167280614205</v>
      </c>
      <c r="O93" s="78">
        <f t="shared" si="36"/>
        <v>8375.7198143028272</v>
      </c>
      <c r="P93" s="77">
        <f t="shared" si="37"/>
        <v>184393.22606415112</v>
      </c>
      <c r="R93" s="78">
        <f t="shared" si="38"/>
        <v>25988.238284810635</v>
      </c>
      <c r="S93" s="78">
        <f t="shared" si="39"/>
        <v>134950.47667940767</v>
      </c>
      <c r="T93" s="78">
        <f t="shared" si="40"/>
        <v>11754.677028689006</v>
      </c>
      <c r="U93" s="78">
        <f t="shared" si="41"/>
        <v>1561.5060449314021</v>
      </c>
      <c r="V93" s="77">
        <f t="shared" si="42"/>
        <v>174254.89803783872</v>
      </c>
      <c r="X93" s="78">
        <f t="shared" si="43"/>
        <v>10587.145870807552</v>
      </c>
      <c r="Y93" s="78">
        <f t="shared" si="44"/>
        <v>160302.93779086671</v>
      </c>
      <c r="Z93" s="78">
        <f t="shared" si="45"/>
        <v>17161.695016367525</v>
      </c>
      <c r="AA93" s="78">
        <f t="shared" si="46"/>
        <v>8549.5043532775162</v>
      </c>
      <c r="AB93" s="77">
        <f t="shared" si="47"/>
        <v>196601.28303131933</v>
      </c>
    </row>
    <row r="94" spans="1:28" x14ac:dyDescent="0.3">
      <c r="A94" s="22">
        <v>42866</v>
      </c>
      <c r="B94">
        <v>39.130000000000003</v>
      </c>
      <c r="C94">
        <v>151.19999999999999</v>
      </c>
      <c r="D94">
        <v>0.51539999999999997</v>
      </c>
      <c r="E94">
        <v>70.44</v>
      </c>
      <c r="G94" s="20">
        <f t="shared" si="30"/>
        <v>-1.0619469026548537E-2</v>
      </c>
      <c r="H94" s="20">
        <f t="shared" si="31"/>
        <v>-0.16139767054908497</v>
      </c>
      <c r="I94" s="20">
        <f t="shared" si="32"/>
        <v>-3.8253405486098284E-2</v>
      </c>
      <c r="J94" s="20">
        <f t="shared" si="49"/>
        <v>6.4294899271324889E-3</v>
      </c>
      <c r="L94" s="78">
        <f t="shared" si="33"/>
        <v>15995.238163491793</v>
      </c>
      <c r="M94" s="78">
        <f t="shared" si="34"/>
        <v>122134.39268601291</v>
      </c>
      <c r="N94" s="78">
        <f t="shared" si="35"/>
        <v>13666.579989603582</v>
      </c>
      <c r="O94" s="78">
        <f t="shared" si="36"/>
        <v>8429.5714204813721</v>
      </c>
      <c r="P94" s="77">
        <f t="shared" si="37"/>
        <v>160225.78225958964</v>
      </c>
      <c r="R94" s="78">
        <f t="shared" si="38"/>
        <v>25712.256993290524</v>
      </c>
      <c r="S94" s="78">
        <f t="shared" si="39"/>
        <v>113169.78410386265</v>
      </c>
      <c r="T94" s="78">
        <f t="shared" si="40"/>
        <v>11305.020601952441</v>
      </c>
      <c r="U94" s="78">
        <f t="shared" si="41"/>
        <v>1571.5457323184451</v>
      </c>
      <c r="V94" s="77">
        <f t="shared" si="42"/>
        <v>151758.60743142408</v>
      </c>
      <c r="X94" s="78">
        <f t="shared" si="43"/>
        <v>10474.71600315296</v>
      </c>
      <c r="Y94" s="78">
        <f t="shared" si="44"/>
        <v>134430.41704924594</v>
      </c>
      <c r="Z94" s="78">
        <f t="shared" si="45"/>
        <v>16505.201738077667</v>
      </c>
      <c r="AA94" s="78">
        <f t="shared" si="46"/>
        <v>8604.4733053988894</v>
      </c>
      <c r="AB94" s="77">
        <f t="shared" si="47"/>
        <v>170014.80809587543</v>
      </c>
    </row>
    <row r="95" spans="1:28" x14ac:dyDescent="0.3">
      <c r="A95" s="22">
        <v>42867</v>
      </c>
      <c r="B95">
        <v>39.35</v>
      </c>
      <c r="C95">
        <v>172.8</v>
      </c>
      <c r="D95">
        <v>0.53490000000000004</v>
      </c>
      <c r="E95">
        <v>68.22</v>
      </c>
      <c r="G95" s="20">
        <f t="shared" si="30"/>
        <v>5.6222846920521048E-3</v>
      </c>
      <c r="H95" s="20">
        <f t="shared" si="31"/>
        <v>0.14285714285714302</v>
      </c>
      <c r="I95" s="20">
        <f t="shared" si="32"/>
        <v>3.7834691501746363E-2</v>
      </c>
      <c r="J95" s="20">
        <f t="shared" si="49"/>
        <v>-3.1516183986371363E-2</v>
      </c>
      <c r="L95" s="78">
        <f t="shared" si="33"/>
        <v>16085.16794616412</v>
      </c>
      <c r="M95" s="78">
        <f t="shared" si="34"/>
        <v>139582.16306972905</v>
      </c>
      <c r="N95" s="78">
        <f t="shared" si="35"/>
        <v>14183.650827394174</v>
      </c>
      <c r="O95" s="78">
        <f t="shared" si="36"/>
        <v>8163.9034966672234</v>
      </c>
      <c r="P95" s="77">
        <f t="shared" si="37"/>
        <v>178014.88533995458</v>
      </c>
      <c r="R95" s="78">
        <f t="shared" si="38"/>
        <v>25856.818622182011</v>
      </c>
      <c r="S95" s="78">
        <f t="shared" si="39"/>
        <v>129336.89611870018</v>
      </c>
      <c r="T95" s="78">
        <f t="shared" si="40"/>
        <v>11732.742568848198</v>
      </c>
      <c r="U95" s="78">
        <f t="shared" si="41"/>
        <v>1522.0166078757002</v>
      </c>
      <c r="V95" s="77">
        <f t="shared" si="42"/>
        <v>168448.47391760608</v>
      </c>
      <c r="X95" s="78">
        <f t="shared" si="43"/>
        <v>10533.607838591081</v>
      </c>
      <c r="Y95" s="78">
        <f t="shared" si="44"/>
        <v>153634.76234199537</v>
      </c>
      <c r="Z95" s="78">
        <f t="shared" si="45"/>
        <v>17129.670954011923</v>
      </c>
      <c r="AA95" s="78">
        <f t="shared" si="46"/>
        <v>8333.2931416001175</v>
      </c>
      <c r="AB95" s="77">
        <f t="shared" si="47"/>
        <v>189631.33427619853</v>
      </c>
    </row>
    <row r="96" spans="1:28" x14ac:dyDescent="0.3">
      <c r="A96" s="22">
        <v>42870</v>
      </c>
      <c r="B96">
        <v>40.520000000000003</v>
      </c>
      <c r="C96">
        <v>165</v>
      </c>
      <c r="D96">
        <v>0.53739999999999999</v>
      </c>
      <c r="E96">
        <v>80.72</v>
      </c>
      <c r="G96" s="20">
        <f t="shared" si="30"/>
        <v>2.9733163913595977E-2</v>
      </c>
      <c r="H96" s="20">
        <f t="shared" si="31"/>
        <v>-4.5138888888888951E-2</v>
      </c>
      <c r="I96" s="20">
        <f t="shared" si="32"/>
        <v>4.6737707982799524E-3</v>
      </c>
      <c r="J96" s="20">
        <f t="shared" si="49"/>
        <v>0.18323072412782176</v>
      </c>
      <c r="L96" s="78">
        <f t="shared" si="33"/>
        <v>16563.430881285138</v>
      </c>
      <c r="M96" s="78">
        <f t="shared" si="34"/>
        <v>133281.57932005377</v>
      </c>
      <c r="N96" s="78">
        <f t="shared" si="35"/>
        <v>14249.941960444248</v>
      </c>
      <c r="O96" s="78">
        <f t="shared" si="36"/>
        <v>9659.7814460712143</v>
      </c>
      <c r="P96" s="77">
        <f t="shared" si="37"/>
        <v>173754.73360785437</v>
      </c>
      <c r="R96" s="78">
        <f t="shared" si="38"/>
        <v>26625.623648559471</v>
      </c>
      <c r="S96" s="78">
        <f t="shared" si="39"/>
        <v>123498.7723355644</v>
      </c>
      <c r="T96" s="78">
        <f t="shared" si="40"/>
        <v>11787.578718450217</v>
      </c>
      <c r="U96" s="78">
        <f t="shared" si="41"/>
        <v>1800.8968130713356</v>
      </c>
      <c r="V96" s="77">
        <f t="shared" si="42"/>
        <v>163712.87151564541</v>
      </c>
      <c r="X96" s="78">
        <f t="shared" si="43"/>
        <v>10846.805327057449</v>
      </c>
      <c r="Y96" s="78">
        <f t="shared" si="44"/>
        <v>146699.85987516918</v>
      </c>
      <c r="Z96" s="78">
        <f t="shared" si="45"/>
        <v>17209.731109900928</v>
      </c>
      <c r="AA96" s="78">
        <f t="shared" si="46"/>
        <v>9860.2084783049177</v>
      </c>
      <c r="AB96" s="77">
        <f t="shared" si="47"/>
        <v>184616.60479043247</v>
      </c>
    </row>
    <row r="97" spans="1:28" x14ac:dyDescent="0.3">
      <c r="A97" s="22">
        <v>42871</v>
      </c>
      <c r="B97">
        <v>39.869999999999997</v>
      </c>
      <c r="C97">
        <v>181.5</v>
      </c>
      <c r="D97">
        <v>0.53600000000000003</v>
      </c>
      <c r="E97">
        <v>81.900000000000006</v>
      </c>
      <c r="G97" s="20">
        <f t="shared" si="30"/>
        <v>-1.6041461006910306E-2</v>
      </c>
      <c r="H97" s="20">
        <f t="shared" si="31"/>
        <v>0.1</v>
      </c>
      <c r="I97" s="20">
        <f t="shared" si="32"/>
        <v>-2.6051358392258223E-3</v>
      </c>
      <c r="J97" s="20">
        <f t="shared" si="49"/>
        <v>1.4618434093161631E-2</v>
      </c>
      <c r="L97" s="78">
        <f t="shared" si="33"/>
        <v>16297.729250662349</v>
      </c>
      <c r="M97" s="78">
        <f t="shared" si="34"/>
        <v>146609.73725205916</v>
      </c>
      <c r="N97" s="78">
        <f t="shared" si="35"/>
        <v>14212.818925936208</v>
      </c>
      <c r="O97" s="78">
        <f t="shared" si="36"/>
        <v>9800.9923244949514</v>
      </c>
      <c r="P97" s="77">
        <f t="shared" si="37"/>
        <v>186921.27775315268</v>
      </c>
      <c r="R97" s="78">
        <f t="shared" si="38"/>
        <v>26198.509745016436</v>
      </c>
      <c r="S97" s="78">
        <f t="shared" si="39"/>
        <v>135848.64956912084</v>
      </c>
      <c r="T97" s="78">
        <f t="shared" si="40"/>
        <v>11756.870474673087</v>
      </c>
      <c r="U97" s="78">
        <f t="shared" si="41"/>
        <v>1827.2231044418038</v>
      </c>
      <c r="V97" s="77">
        <f t="shared" si="42"/>
        <v>175631.25289325215</v>
      </c>
      <c r="X97" s="78">
        <f t="shared" si="43"/>
        <v>10672.806722353911</v>
      </c>
      <c r="Y97" s="78">
        <f t="shared" si="44"/>
        <v>161369.84586268608</v>
      </c>
      <c r="Z97" s="78">
        <f t="shared" si="45"/>
        <v>17164.897422603084</v>
      </c>
      <c r="AA97" s="78">
        <f t="shared" si="46"/>
        <v>10004.349286089851</v>
      </c>
      <c r="AB97" s="77">
        <f t="shared" si="47"/>
        <v>199211.89929373292</v>
      </c>
    </row>
    <row r="98" spans="1:28" x14ac:dyDescent="0.3">
      <c r="A98" s="22">
        <v>42872</v>
      </c>
      <c r="B98">
        <v>39</v>
      </c>
      <c r="C98">
        <v>182.9</v>
      </c>
      <c r="D98">
        <v>0.52059999999999995</v>
      </c>
      <c r="E98">
        <v>85.4</v>
      </c>
      <c r="G98" s="20">
        <f t="shared" si="30"/>
        <v>-2.1820917983446136E-2</v>
      </c>
      <c r="H98" s="20">
        <f t="shared" si="31"/>
        <v>7.7134986225895633E-3</v>
      </c>
      <c r="I98" s="20">
        <f t="shared" si="32"/>
        <v>-2.8731343283582237E-2</v>
      </c>
      <c r="J98" s="20">
        <f t="shared" si="49"/>
        <v>4.2735042735042729E-2</v>
      </c>
      <c r="L98" s="78">
        <f t="shared" si="33"/>
        <v>15942.097837367235</v>
      </c>
      <c r="M98" s="78">
        <f t="shared" si="34"/>
        <v>147740.61125841114</v>
      </c>
      <c r="N98" s="78">
        <f t="shared" si="35"/>
        <v>13804.465546347739</v>
      </c>
      <c r="O98" s="78">
        <f t="shared" si="36"/>
        <v>10219.838150328069</v>
      </c>
      <c r="P98" s="77">
        <f t="shared" si="37"/>
        <v>187707.01279245422</v>
      </c>
      <c r="R98" s="78">
        <f t="shared" si="38"/>
        <v>25626.834212581918</v>
      </c>
      <c r="S98" s="78">
        <f t="shared" si="39"/>
        <v>136896.5179404529</v>
      </c>
      <c r="T98" s="78">
        <f t="shared" si="40"/>
        <v>11419.079793124642</v>
      </c>
      <c r="U98" s="78">
        <f t="shared" si="41"/>
        <v>1905.3095618965817</v>
      </c>
      <c r="V98" s="77">
        <f t="shared" si="42"/>
        <v>175847.74150805603</v>
      </c>
      <c r="X98" s="78">
        <f t="shared" si="43"/>
        <v>10439.916282212254</v>
      </c>
      <c r="Y98" s="78">
        <f t="shared" si="44"/>
        <v>162614.57194647539</v>
      </c>
      <c r="Z98" s="78">
        <f t="shared" si="45"/>
        <v>16671.726862326799</v>
      </c>
      <c r="AA98" s="78">
        <f t="shared" si="46"/>
        <v>10431.885580367196</v>
      </c>
      <c r="AB98" s="77">
        <f t="shared" si="47"/>
        <v>200158.10067138163</v>
      </c>
    </row>
    <row r="99" spans="1:28" x14ac:dyDescent="0.3">
      <c r="A99" s="22">
        <v>42873</v>
      </c>
      <c r="B99">
        <v>39.04</v>
      </c>
      <c r="C99">
        <v>193.2</v>
      </c>
      <c r="D99">
        <v>0.53280000000000005</v>
      </c>
      <c r="E99">
        <v>80.900000000000006</v>
      </c>
      <c r="G99" s="20">
        <f t="shared" si="30"/>
        <v>1.0256410256410037E-3</v>
      </c>
      <c r="H99" s="20">
        <f t="shared" si="31"/>
        <v>5.6314926189174316E-2</v>
      </c>
      <c r="I99" s="20">
        <f t="shared" si="32"/>
        <v>2.343449865539781E-2</v>
      </c>
      <c r="J99" s="20">
        <f t="shared" si="49"/>
        <v>-5.2693208430913345E-2</v>
      </c>
      <c r="L99" s="78">
        <f t="shared" si="33"/>
        <v>15958.448706944022</v>
      </c>
      <c r="M99" s="78">
        <f t="shared" si="34"/>
        <v>156060.61287657206</v>
      </c>
      <c r="N99" s="78">
        <f t="shared" si="35"/>
        <v>14127.96627563211</v>
      </c>
      <c r="O99" s="78">
        <f t="shared" si="36"/>
        <v>9681.3220885426326</v>
      </c>
      <c r="P99" s="77">
        <f t="shared" si="37"/>
        <v>195828.34994769082</v>
      </c>
      <c r="R99" s="78">
        <f t="shared" si="38"/>
        <v>25653.118145107641</v>
      </c>
      <c r="S99" s="78">
        <f t="shared" si="39"/>
        <v>144605.83524382449</v>
      </c>
      <c r="T99" s="78">
        <f t="shared" si="40"/>
        <v>11686.680203182501</v>
      </c>
      <c r="U99" s="78">
        <f t="shared" si="41"/>
        <v>1804.9126880261529</v>
      </c>
      <c r="V99" s="77">
        <f t="shared" si="42"/>
        <v>183750.54628014078</v>
      </c>
      <c r="X99" s="78">
        <f t="shared" si="43"/>
        <v>10450.623888655549</v>
      </c>
      <c r="Y99" s="78">
        <f t="shared" si="44"/>
        <v>171772.19956292532</v>
      </c>
      <c r="Z99" s="78">
        <f t="shared" si="45"/>
        <v>17062.420423065156</v>
      </c>
      <c r="AA99" s="78">
        <f t="shared" si="46"/>
        <v>9882.196059153468</v>
      </c>
      <c r="AB99" s="77">
        <f t="shared" si="47"/>
        <v>209167.4399337995</v>
      </c>
    </row>
    <row r="100" spans="1:28" x14ac:dyDescent="0.3">
      <c r="A100" s="22">
        <v>42874</v>
      </c>
      <c r="B100">
        <v>34.85</v>
      </c>
      <c r="C100">
        <v>182.7</v>
      </c>
      <c r="D100">
        <v>0.55059999999999998</v>
      </c>
      <c r="E100">
        <v>80.8</v>
      </c>
      <c r="G100" s="20">
        <f t="shared" si="30"/>
        <v>-0.10732581967213109</v>
      </c>
      <c r="H100" s="20">
        <f t="shared" si="31"/>
        <v>-5.4347826086956527E-2</v>
      </c>
      <c r="I100" s="20">
        <f t="shared" si="32"/>
        <v>3.3408408408408266E-2</v>
      </c>
      <c r="J100" s="20">
        <f t="shared" si="49"/>
        <v>-1.2360939431397839E-3</v>
      </c>
      <c r="L100" s="78">
        <f t="shared" si="33"/>
        <v>14245.695118775595</v>
      </c>
      <c r="M100" s="78">
        <f t="shared" si="34"/>
        <v>147579.05782893227</v>
      </c>
      <c r="N100" s="78">
        <f t="shared" si="35"/>
        <v>14599.959142948646</v>
      </c>
      <c r="O100" s="78">
        <f t="shared" si="36"/>
        <v>9669.3550649474</v>
      </c>
      <c r="P100" s="77">
        <f t="shared" si="37"/>
        <v>186094.0671556039</v>
      </c>
      <c r="R100" s="78">
        <f t="shared" si="38"/>
        <v>22899.876213037944</v>
      </c>
      <c r="S100" s="78">
        <f t="shared" si="39"/>
        <v>136746.82245883404</v>
      </c>
      <c r="T100" s="78">
        <f t="shared" si="40"/>
        <v>12077.113588348882</v>
      </c>
      <c r="U100" s="78">
        <f t="shared" si="41"/>
        <v>1802.6816463845876</v>
      </c>
      <c r="V100" s="77">
        <f t="shared" si="42"/>
        <v>173526.49390660544</v>
      </c>
      <c r="X100" s="78">
        <f t="shared" si="43"/>
        <v>9329.0021137204385</v>
      </c>
      <c r="Y100" s="78">
        <f t="shared" si="44"/>
        <v>162436.75393450545</v>
      </c>
      <c r="Z100" s="78">
        <f t="shared" si="45"/>
        <v>17632.448732994882</v>
      </c>
      <c r="AA100" s="78">
        <f t="shared" si="46"/>
        <v>9869.9807364598291</v>
      </c>
      <c r="AB100" s="77">
        <f t="shared" si="47"/>
        <v>199268.1855176806</v>
      </c>
    </row>
    <row r="101" spans="1:28" x14ac:dyDescent="0.3">
      <c r="A101" s="22">
        <v>42877</v>
      </c>
      <c r="B101">
        <v>35.549999999999997</v>
      </c>
      <c r="C101">
        <v>198.3</v>
      </c>
      <c r="D101">
        <v>0.5655</v>
      </c>
      <c r="E101">
        <v>80.03</v>
      </c>
      <c r="G101" s="20">
        <f t="shared" si="30"/>
        <v>2.0086083213773191E-2</v>
      </c>
      <c r="H101" s="20">
        <f t="shared" si="31"/>
        <v>8.5385878489326897E-2</v>
      </c>
      <c r="I101" s="20">
        <f t="shared" si="32"/>
        <v>2.7061387577188567E-2</v>
      </c>
      <c r="J101" s="20">
        <f t="shared" si="49"/>
        <v>-9.5297029702969809E-3</v>
      </c>
      <c r="L101" s="78">
        <f t="shared" si="33"/>
        <v>14531.835336369364</v>
      </c>
      <c r="M101" s="78">
        <f t="shared" si="34"/>
        <v>160180.22532828283</v>
      </c>
      <c r="N101" s="78">
        <f t="shared" si="35"/>
        <v>14995.054295927097</v>
      </c>
      <c r="O101" s="78">
        <f t="shared" si="36"/>
        <v>9577.2089832641141</v>
      </c>
      <c r="P101" s="77">
        <f t="shared" si="37"/>
        <v>199284.32394384342</v>
      </c>
      <c r="R101" s="78">
        <f t="shared" si="38"/>
        <v>23359.845032238129</v>
      </c>
      <c r="S101" s="78">
        <f t="shared" si="39"/>
        <v>148423.07002510561</v>
      </c>
      <c r="T101" s="78">
        <f t="shared" si="40"/>
        <v>12403.937039976921</v>
      </c>
      <c r="U101" s="78">
        <f t="shared" si="41"/>
        <v>1785.5026257445365</v>
      </c>
      <c r="V101" s="77">
        <f t="shared" si="42"/>
        <v>185972.35472306519</v>
      </c>
      <c r="X101" s="78">
        <f t="shared" si="43"/>
        <v>9516.3852264780926</v>
      </c>
      <c r="Y101" s="78">
        <f t="shared" si="44"/>
        <v>176306.55886815782</v>
      </c>
      <c r="Z101" s="78">
        <f t="shared" si="45"/>
        <v>18109.607262093363</v>
      </c>
      <c r="AA101" s="78">
        <f t="shared" si="46"/>
        <v>9775.9227517188137</v>
      </c>
      <c r="AB101" s="77">
        <f t="shared" si="47"/>
        <v>213708.47410844811</v>
      </c>
    </row>
    <row r="102" spans="1:28" x14ac:dyDescent="0.3">
      <c r="A102" s="22">
        <v>42878</v>
      </c>
      <c r="B102">
        <v>36.53</v>
      </c>
      <c r="C102">
        <v>181</v>
      </c>
      <c r="D102">
        <v>0.61499999999999999</v>
      </c>
      <c r="E102">
        <v>78.599999999999994</v>
      </c>
      <c r="G102" s="20">
        <f t="shared" si="30"/>
        <v>2.7566807313642871E-2</v>
      </c>
      <c r="H102" s="20">
        <f t="shared" si="31"/>
        <v>-8.7241553202218908E-2</v>
      </c>
      <c r="I102" s="20">
        <f t="shared" si="32"/>
        <v>8.7533156498673714E-2</v>
      </c>
      <c r="J102" s="20">
        <f t="shared" si="49"/>
        <v>-1.7868299387729686E-2</v>
      </c>
      <c r="L102" s="78">
        <f t="shared" si="33"/>
        <v>14932.431641000645</v>
      </c>
      <c r="M102" s="78">
        <f t="shared" si="34"/>
        <v>146205.85367836204</v>
      </c>
      <c r="N102" s="78">
        <f t="shared" si="35"/>
        <v>16307.618730318592</v>
      </c>
      <c r="O102" s="78">
        <f t="shared" si="36"/>
        <v>9406.0805458522973</v>
      </c>
      <c r="P102" s="77">
        <f t="shared" si="37"/>
        <v>186851.98459553358</v>
      </c>
      <c r="R102" s="78">
        <f t="shared" si="38"/>
        <v>24003.801379118395</v>
      </c>
      <c r="S102" s="78">
        <f t="shared" si="39"/>
        <v>135474.4108650737</v>
      </c>
      <c r="T102" s="78">
        <f t="shared" si="40"/>
        <v>13489.692802096917</v>
      </c>
      <c r="U102" s="78">
        <f t="shared" si="41"/>
        <v>1753.5987302701558</v>
      </c>
      <c r="V102" s="77">
        <f t="shared" si="42"/>
        <v>174721.5037765592</v>
      </c>
      <c r="X102" s="78">
        <f t="shared" si="43"/>
        <v>9778.7215843388112</v>
      </c>
      <c r="Y102" s="78">
        <f t="shared" si="44"/>
        <v>160925.30083276128</v>
      </c>
      <c r="Z102" s="78">
        <f t="shared" si="45"/>
        <v>19694.798348695698</v>
      </c>
      <c r="AA102" s="78">
        <f t="shared" si="46"/>
        <v>9601.2436371997846</v>
      </c>
      <c r="AB102" s="77">
        <f t="shared" si="47"/>
        <v>200000.06440299557</v>
      </c>
    </row>
    <row r="103" spans="1:28" x14ac:dyDescent="0.3">
      <c r="A103" s="22">
        <v>42879</v>
      </c>
      <c r="B103">
        <v>35.33</v>
      </c>
      <c r="C103">
        <v>190</v>
      </c>
      <c r="D103">
        <v>0.62239999999999995</v>
      </c>
      <c r="E103">
        <v>89.5</v>
      </c>
      <c r="G103" s="20">
        <f t="shared" ref="G103:G134" si="50">(B103-B102)/B102</f>
        <v>-3.2849712565015135E-2</v>
      </c>
      <c r="H103" s="20">
        <f t="shared" ref="H103:H134" si="51">(C103-C102)/C102</f>
        <v>4.9723756906077346E-2</v>
      </c>
      <c r="I103" s="20">
        <f t="shared" ref="I103:I134" si="52">(D103-D102)/D102</f>
        <v>1.203252032520319E-2</v>
      </c>
      <c r="J103" s="20">
        <f t="shared" si="49"/>
        <v>0.13867684478371509</v>
      </c>
      <c r="L103" s="78">
        <f t="shared" si="33"/>
        <v>14441.905553697037</v>
      </c>
      <c r="M103" s="78">
        <f t="shared" si="34"/>
        <v>153475.75800491043</v>
      </c>
      <c r="N103" s="78">
        <f t="shared" si="35"/>
        <v>16503.840484146815</v>
      </c>
      <c r="O103" s="78">
        <f t="shared" si="36"/>
        <v>10710.486117732578</v>
      </c>
      <c r="P103" s="77">
        <f t="shared" si="37"/>
        <v>195131.99016048684</v>
      </c>
      <c r="R103" s="78">
        <f t="shared" si="38"/>
        <v>23215.283403346642</v>
      </c>
      <c r="S103" s="78">
        <f t="shared" si="39"/>
        <v>142210.70753792266</v>
      </c>
      <c r="T103" s="78">
        <f t="shared" si="40"/>
        <v>13652.007804918896</v>
      </c>
      <c r="U103" s="78">
        <f t="shared" si="41"/>
        <v>1996.7822692007501</v>
      </c>
      <c r="V103" s="77">
        <f t="shared" si="42"/>
        <v>181074.78101538893</v>
      </c>
      <c r="X103" s="78">
        <f t="shared" si="43"/>
        <v>9457.4933910399723</v>
      </c>
      <c r="Y103" s="78">
        <f t="shared" si="44"/>
        <v>168927.11137140688</v>
      </c>
      <c r="Z103" s="78">
        <f t="shared" si="45"/>
        <v>19931.776410127157</v>
      </c>
      <c r="AA103" s="78">
        <f t="shared" si="46"/>
        <v>10932.713810806372</v>
      </c>
      <c r="AB103" s="77">
        <f t="shared" si="47"/>
        <v>209249.09498338038</v>
      </c>
    </row>
    <row r="104" spans="1:28" x14ac:dyDescent="0.3">
      <c r="A104" s="22">
        <v>42880</v>
      </c>
      <c r="B104">
        <v>38.799999999999997</v>
      </c>
      <c r="C104">
        <v>192.6</v>
      </c>
      <c r="D104">
        <v>0.58240000000000003</v>
      </c>
      <c r="E104">
        <v>82.26</v>
      </c>
      <c r="G104" s="20">
        <f t="shared" si="50"/>
        <v>9.8216812906877976E-2</v>
      </c>
      <c r="H104" s="20">
        <f t="shared" si="51"/>
        <v>1.3684210526315759E-2</v>
      </c>
      <c r="I104" s="20">
        <f t="shared" si="52"/>
        <v>-6.426735218508986E-2</v>
      </c>
      <c r="J104" s="20">
        <f t="shared" si="49"/>
        <v>-8.0893854748603292E-2</v>
      </c>
      <c r="L104" s="78">
        <f t="shared" si="33"/>
        <v>15860.343489483301</v>
      </c>
      <c r="M104" s="78">
        <f t="shared" si="34"/>
        <v>155575.95258813552</v>
      </c>
      <c r="N104" s="78">
        <f t="shared" si="35"/>
        <v>15443.182355345607</v>
      </c>
      <c r="O104" s="78">
        <f t="shared" si="36"/>
        <v>9844.0736094377862</v>
      </c>
      <c r="P104" s="77">
        <f t="shared" si="37"/>
        <v>196723.55204240221</v>
      </c>
      <c r="R104" s="78">
        <f t="shared" si="38"/>
        <v>25495.41454995329</v>
      </c>
      <c r="S104" s="78">
        <f t="shared" si="39"/>
        <v>144156.74879896792</v>
      </c>
      <c r="T104" s="78">
        <f t="shared" si="40"/>
        <v>12774.629411286578</v>
      </c>
      <c r="U104" s="78">
        <f t="shared" si="41"/>
        <v>1835.2548543514381</v>
      </c>
      <c r="V104" s="77">
        <f t="shared" si="42"/>
        <v>184262.04761455924</v>
      </c>
      <c r="X104" s="78">
        <f t="shared" si="43"/>
        <v>10386.37824999578</v>
      </c>
      <c r="Y104" s="78">
        <f t="shared" si="44"/>
        <v>171238.74552701559</v>
      </c>
      <c r="Z104" s="78">
        <f t="shared" si="45"/>
        <v>18650.813915903047</v>
      </c>
      <c r="AA104" s="78">
        <f t="shared" si="46"/>
        <v>10048.324447786952</v>
      </c>
      <c r="AB104" s="77">
        <f t="shared" si="47"/>
        <v>210324.26214070138</v>
      </c>
    </row>
    <row r="105" spans="1:28" x14ac:dyDescent="0.3">
      <c r="A105" s="22">
        <v>42881</v>
      </c>
      <c r="B105">
        <v>43.31</v>
      </c>
      <c r="C105">
        <v>220.5</v>
      </c>
      <c r="D105">
        <v>0.61780000000000002</v>
      </c>
      <c r="E105">
        <v>80.62</v>
      </c>
      <c r="G105" s="20">
        <f t="shared" si="50"/>
        <v>0.116237113402062</v>
      </c>
      <c r="H105" s="20">
        <f t="shared" si="51"/>
        <v>0.14485981308411219</v>
      </c>
      <c r="I105" s="20">
        <f t="shared" si="52"/>
        <v>6.0782967032967004E-2</v>
      </c>
      <c r="J105" s="20">
        <f t="shared" si="49"/>
        <v>-1.993678580111841E-2</v>
      </c>
      <c r="L105" s="78">
        <f t="shared" si="33"/>
        <v>17703.904034266026</v>
      </c>
      <c r="M105" s="78">
        <f t="shared" si="34"/>
        <v>178112.65600043553</v>
      </c>
      <c r="N105" s="78">
        <f t="shared" si="35"/>
        <v>16381.864799334677</v>
      </c>
      <c r="O105" s="78">
        <f t="shared" si="36"/>
        <v>9647.8144224759817</v>
      </c>
      <c r="P105" s="77">
        <f t="shared" si="37"/>
        <v>221846.2392565122</v>
      </c>
      <c r="R105" s="78">
        <f t="shared" si="38"/>
        <v>28458.927942228791</v>
      </c>
      <c r="S105" s="78">
        <f t="shared" si="39"/>
        <v>165039.26848479972</v>
      </c>
      <c r="T105" s="78">
        <f t="shared" si="40"/>
        <v>13551.10928965118</v>
      </c>
      <c r="U105" s="78">
        <f t="shared" si="41"/>
        <v>1798.6657714297708</v>
      </c>
      <c r="V105" s="77">
        <f t="shared" si="42"/>
        <v>208847.97148810947</v>
      </c>
      <c r="X105" s="78">
        <f t="shared" si="43"/>
        <v>11593.66087647725</v>
      </c>
      <c r="Y105" s="78">
        <f t="shared" si="44"/>
        <v>196044.35819681693</v>
      </c>
      <c r="Z105" s="78">
        <f t="shared" si="45"/>
        <v>19784.465723291385</v>
      </c>
      <c r="AA105" s="78">
        <f t="shared" si="46"/>
        <v>9847.9931556112824</v>
      </c>
      <c r="AB105" s="77">
        <f t="shared" si="47"/>
        <v>237270.47795219684</v>
      </c>
    </row>
    <row r="106" spans="1:28" x14ac:dyDescent="0.3">
      <c r="A106" s="22">
        <v>42884</v>
      </c>
      <c r="B106">
        <v>48.9</v>
      </c>
      <c r="C106">
        <v>223.4</v>
      </c>
      <c r="D106">
        <v>0.64100000000000001</v>
      </c>
      <c r="E106">
        <v>80</v>
      </c>
      <c r="G106" s="20">
        <f t="shared" si="50"/>
        <v>0.12906949896097888</v>
      </c>
      <c r="H106" s="20">
        <f t="shared" si="51"/>
        <v>1.315192743764175E-2</v>
      </c>
      <c r="I106" s="20">
        <f t="shared" si="52"/>
        <v>3.7552606021366133E-2</v>
      </c>
      <c r="J106" s="20">
        <f t="shared" si="49"/>
        <v>-7.6903994046142957E-3</v>
      </c>
      <c r="L106" s="78">
        <f t="shared" si="33"/>
        <v>19988.938057621996</v>
      </c>
      <c r="M106" s="78">
        <f t="shared" si="34"/>
        <v>180455.18072787891</v>
      </c>
      <c r="N106" s="78">
        <f t="shared" si="35"/>
        <v>16997.046514039379</v>
      </c>
      <c r="O106" s="78">
        <f t="shared" si="36"/>
        <v>9573.6188761855428</v>
      </c>
      <c r="P106" s="77">
        <f t="shared" si="37"/>
        <v>227014.7841757258</v>
      </c>
      <c r="R106" s="78">
        <f t="shared" si="38"/>
        <v>32132.107512698862</v>
      </c>
      <c r="S106" s="78">
        <f t="shared" si="39"/>
        <v>167209.85296827328</v>
      </c>
      <c r="T106" s="78">
        <f t="shared" si="40"/>
        <v>14059.988757957926</v>
      </c>
      <c r="U106" s="78">
        <f t="shared" si="41"/>
        <v>1784.8333132520672</v>
      </c>
      <c r="V106" s="77">
        <f t="shared" si="42"/>
        <v>215186.78255218215</v>
      </c>
      <c r="X106" s="78">
        <f t="shared" si="43"/>
        <v>13090.048876927673</v>
      </c>
      <c r="Y106" s="78">
        <f t="shared" si="44"/>
        <v>198622.71937038051</v>
      </c>
      <c r="Z106" s="78">
        <f t="shared" si="45"/>
        <v>20527.42396994137</v>
      </c>
      <c r="AA106" s="78">
        <f t="shared" si="46"/>
        <v>9772.2581549107235</v>
      </c>
      <c r="AB106" s="77">
        <f t="shared" si="47"/>
        <v>242012.45037216027</v>
      </c>
    </row>
    <row r="107" spans="1:28" x14ac:dyDescent="0.3">
      <c r="A107" s="22">
        <v>42885</v>
      </c>
      <c r="B107">
        <v>48.26</v>
      </c>
      <c r="C107">
        <v>220.9</v>
      </c>
      <c r="D107">
        <v>0.67100000000000004</v>
      </c>
      <c r="E107">
        <v>79.400000000000006</v>
      </c>
      <c r="G107" s="20">
        <f t="shared" si="50"/>
        <v>-1.3087934560327211E-2</v>
      </c>
      <c r="H107" s="20">
        <f t="shared" si="51"/>
        <v>-1.1190689346463742E-2</v>
      </c>
      <c r="I107" s="20">
        <f t="shared" si="52"/>
        <v>4.6801872074883039E-2</v>
      </c>
      <c r="J107" s="20">
        <f t="shared" si="49"/>
        <v>-7.4999999999999286E-3</v>
      </c>
      <c r="L107" s="78">
        <f t="shared" si="33"/>
        <v>19727.324144393406</v>
      </c>
      <c r="M107" s="78">
        <f t="shared" si="34"/>
        <v>178435.76285939323</v>
      </c>
      <c r="N107" s="78">
        <f t="shared" si="35"/>
        <v>17792.540110640286</v>
      </c>
      <c r="O107" s="78">
        <f t="shared" si="36"/>
        <v>9501.8167346141527</v>
      </c>
      <c r="P107" s="77">
        <f t="shared" si="37"/>
        <v>225457.44384904107</v>
      </c>
      <c r="R107" s="78">
        <f t="shared" si="38"/>
        <v>31711.564592287261</v>
      </c>
      <c r="S107" s="78">
        <f t="shared" si="39"/>
        <v>165338.65944803745</v>
      </c>
      <c r="T107" s="78">
        <f t="shared" si="40"/>
        <v>14718.022553182167</v>
      </c>
      <c r="U107" s="78">
        <f t="shared" si="41"/>
        <v>1771.4470634026768</v>
      </c>
      <c r="V107" s="77">
        <f t="shared" si="42"/>
        <v>213539.69365690957</v>
      </c>
      <c r="X107" s="78">
        <f t="shared" si="43"/>
        <v>12918.727173834959</v>
      </c>
      <c r="Y107" s="78">
        <f t="shared" si="44"/>
        <v>196399.99422075672</v>
      </c>
      <c r="Z107" s="78">
        <f t="shared" si="45"/>
        <v>21488.145840609453</v>
      </c>
      <c r="AA107" s="78">
        <f t="shared" si="46"/>
        <v>9698.9662187488939</v>
      </c>
      <c r="AB107" s="77">
        <f t="shared" si="47"/>
        <v>240505.83345395001</v>
      </c>
    </row>
    <row r="108" spans="1:28" x14ac:dyDescent="0.3">
      <c r="A108" s="22">
        <v>42886</v>
      </c>
      <c r="B108">
        <v>49</v>
      </c>
      <c r="C108">
        <v>222.5</v>
      </c>
      <c r="D108">
        <v>0.65100000000000002</v>
      </c>
      <c r="E108">
        <v>83.2</v>
      </c>
      <c r="G108" s="20">
        <f t="shared" si="50"/>
        <v>1.5333609614587691E-2</v>
      </c>
      <c r="H108" s="20">
        <f t="shared" si="51"/>
        <v>7.2430964237211147E-3</v>
      </c>
      <c r="I108" s="20">
        <f t="shared" si="52"/>
        <v>-2.980625931445606E-2</v>
      </c>
      <c r="J108" s="20">
        <f t="shared" si="49"/>
        <v>4.7858942065491142E-2</v>
      </c>
      <c r="L108" s="78">
        <f t="shared" si="33"/>
        <v>20029.815231563964</v>
      </c>
      <c r="M108" s="78">
        <f t="shared" si="34"/>
        <v>179728.19029522405</v>
      </c>
      <c r="N108" s="78">
        <f t="shared" si="35"/>
        <v>17262.211046239681</v>
      </c>
      <c r="O108" s="78">
        <f t="shared" si="36"/>
        <v>9956.5636312329661</v>
      </c>
      <c r="P108" s="77">
        <f t="shared" si="37"/>
        <v>226976.78020426066</v>
      </c>
      <c r="R108" s="78">
        <f t="shared" si="38"/>
        <v>32197.817344013176</v>
      </c>
      <c r="S108" s="78">
        <f t="shared" si="39"/>
        <v>166536.22330098838</v>
      </c>
      <c r="T108" s="78">
        <f t="shared" si="40"/>
        <v>14279.333356366007</v>
      </c>
      <c r="U108" s="78">
        <f t="shared" si="41"/>
        <v>1856.2266457821499</v>
      </c>
      <c r="V108" s="77">
        <f t="shared" si="42"/>
        <v>214869.60064714969</v>
      </c>
      <c r="X108" s="78">
        <f t="shared" si="43"/>
        <v>13116.81789303591</v>
      </c>
      <c r="Y108" s="78">
        <f t="shared" si="44"/>
        <v>197822.53831651594</v>
      </c>
      <c r="Z108" s="78">
        <f t="shared" si="45"/>
        <v>20847.664593497397</v>
      </c>
      <c r="AA108" s="78">
        <f t="shared" si="46"/>
        <v>10163.148481107153</v>
      </c>
      <c r="AB108" s="77">
        <f t="shared" si="47"/>
        <v>241950.16928415641</v>
      </c>
    </row>
    <row r="109" spans="1:28" x14ac:dyDescent="0.3">
      <c r="A109" s="22">
        <v>42887</v>
      </c>
      <c r="B109">
        <v>51.94</v>
      </c>
      <c r="C109">
        <v>240</v>
      </c>
      <c r="D109">
        <v>0.64300000000000002</v>
      </c>
      <c r="E109">
        <v>83.6</v>
      </c>
      <c r="G109" s="20">
        <f t="shared" si="50"/>
        <v>5.9999999999999956E-2</v>
      </c>
      <c r="H109" s="20">
        <f t="shared" si="51"/>
        <v>7.8651685393258425E-2</v>
      </c>
      <c r="I109" s="20">
        <f t="shared" si="52"/>
        <v>-1.228878648233488E-2</v>
      </c>
      <c r="J109" s="20">
        <f t="shared" si="49"/>
        <v>4.8076923076922047E-3</v>
      </c>
      <c r="L109" s="78">
        <f t="shared" si="33"/>
        <v>21231.604145457801</v>
      </c>
      <c r="M109" s="78">
        <f t="shared" si="34"/>
        <v>193864.11537462368</v>
      </c>
      <c r="N109" s="78">
        <f t="shared" si="35"/>
        <v>17050.07942047944</v>
      </c>
      <c r="O109" s="78">
        <f t="shared" si="36"/>
        <v>10004.431725613893</v>
      </c>
      <c r="P109" s="77">
        <f t="shared" si="37"/>
        <v>242150.23066617482</v>
      </c>
      <c r="R109" s="78">
        <f t="shared" si="38"/>
        <v>34129.686384653964</v>
      </c>
      <c r="S109" s="78">
        <f t="shared" si="39"/>
        <v>179634.57794263915</v>
      </c>
      <c r="T109" s="78">
        <f t="shared" si="40"/>
        <v>14103.857677639542</v>
      </c>
      <c r="U109" s="78">
        <f t="shared" si="41"/>
        <v>1865.15081234841</v>
      </c>
      <c r="V109" s="77">
        <f t="shared" si="42"/>
        <v>229733.27281728107</v>
      </c>
      <c r="X109" s="78">
        <f t="shared" si="43"/>
        <v>13903.826966618064</v>
      </c>
      <c r="Y109" s="78">
        <f t="shared" si="44"/>
        <v>213381.61436388237</v>
      </c>
      <c r="Z109" s="78">
        <f t="shared" si="45"/>
        <v>20591.472094652574</v>
      </c>
      <c r="AA109" s="78">
        <f t="shared" si="46"/>
        <v>10212.009771881705</v>
      </c>
      <c r="AB109" s="77">
        <f t="shared" si="47"/>
        <v>258088.92319703472</v>
      </c>
    </row>
    <row r="110" spans="1:28" x14ac:dyDescent="0.3">
      <c r="A110" s="22">
        <v>42888</v>
      </c>
      <c r="B110">
        <v>53.39</v>
      </c>
      <c r="C110">
        <v>220.1</v>
      </c>
      <c r="D110">
        <v>0.5655</v>
      </c>
      <c r="E110">
        <v>85.13</v>
      </c>
      <c r="G110" s="20">
        <f t="shared" si="50"/>
        <v>2.7916827108201828E-2</v>
      </c>
      <c r="H110" s="20">
        <f t="shared" si="51"/>
        <v>-8.2916666666666694E-2</v>
      </c>
      <c r="I110" s="20">
        <f t="shared" si="52"/>
        <v>-0.12052877138413688</v>
      </c>
      <c r="J110" s="20">
        <f t="shared" si="49"/>
        <v>1.8301435406698579E-2</v>
      </c>
      <c r="L110" s="78">
        <f t="shared" si="33"/>
        <v>21824.323167616327</v>
      </c>
      <c r="M110" s="78">
        <f t="shared" si="34"/>
        <v>177789.54914147779</v>
      </c>
      <c r="N110" s="78">
        <f t="shared" si="35"/>
        <v>14995.054295927097</v>
      </c>
      <c r="O110" s="78">
        <f t="shared" si="36"/>
        <v>10187.527186620942</v>
      </c>
      <c r="P110" s="77">
        <f t="shared" si="37"/>
        <v>224796.45379164218</v>
      </c>
      <c r="R110" s="78">
        <f t="shared" si="38"/>
        <v>35082.478938711502</v>
      </c>
      <c r="S110" s="78">
        <f t="shared" si="39"/>
        <v>164739.87752156198</v>
      </c>
      <c r="T110" s="78">
        <f t="shared" si="40"/>
        <v>12403.937039976921</v>
      </c>
      <c r="U110" s="78">
        <f t="shared" si="41"/>
        <v>1899.2857494643558</v>
      </c>
      <c r="V110" s="77">
        <f t="shared" si="42"/>
        <v>214125.57924971476</v>
      </c>
      <c r="X110" s="78">
        <f t="shared" si="43"/>
        <v>14291.977700187495</v>
      </c>
      <c r="Y110" s="78">
        <f t="shared" si="44"/>
        <v>195688.72217287711</v>
      </c>
      <c r="Z110" s="78">
        <f t="shared" si="45"/>
        <v>18109.607262093359</v>
      </c>
      <c r="AA110" s="78">
        <f t="shared" si="46"/>
        <v>10398.904209094373</v>
      </c>
      <c r="AB110" s="77">
        <f t="shared" si="47"/>
        <v>238489.21134425237</v>
      </c>
    </row>
    <row r="111" spans="1:28" x14ac:dyDescent="0.3">
      <c r="A111" s="22">
        <v>42891</v>
      </c>
      <c r="B111">
        <v>57.86</v>
      </c>
      <c r="C111">
        <v>225.1</v>
      </c>
      <c r="D111">
        <v>0.59799999999999998</v>
      </c>
      <c r="E111">
        <v>90.8</v>
      </c>
      <c r="G111" s="20">
        <f t="shared" si="50"/>
        <v>8.3723543734781775E-2</v>
      </c>
      <c r="H111" s="20">
        <f t="shared" si="51"/>
        <v>2.271694684234439E-2</v>
      </c>
      <c r="I111" s="20">
        <f t="shared" si="52"/>
        <v>5.7471264367816043E-2</v>
      </c>
      <c r="J111" s="20">
        <f t="shared" si="49"/>
        <v>6.6604017385175643E-2</v>
      </c>
      <c r="L111" s="78">
        <f t="shared" si="33"/>
        <v>23651.532842822264</v>
      </c>
      <c r="M111" s="78">
        <f t="shared" si="34"/>
        <v>181828.38487844911</v>
      </c>
      <c r="N111" s="78">
        <f t="shared" si="35"/>
        <v>15856.83902557808</v>
      </c>
      <c r="O111" s="78">
        <f t="shared" si="36"/>
        <v>10866.057424470593</v>
      </c>
      <c r="P111" s="77">
        <f t="shared" si="37"/>
        <v>232202.81417132006</v>
      </c>
      <c r="R111" s="78">
        <f t="shared" si="38"/>
        <v>38019.708398461276</v>
      </c>
      <c r="S111" s="78">
        <f t="shared" si="39"/>
        <v>168482.26456203364</v>
      </c>
      <c r="T111" s="78">
        <f t="shared" si="40"/>
        <v>13116.806984803181</v>
      </c>
      <c r="U111" s="78">
        <f t="shared" si="41"/>
        <v>2025.7858105410962</v>
      </c>
      <c r="V111" s="77">
        <f t="shared" si="42"/>
        <v>221644.5657558392</v>
      </c>
      <c r="X111" s="78">
        <f t="shared" si="43"/>
        <v>15488.552720225669</v>
      </c>
      <c r="Y111" s="78">
        <f t="shared" si="44"/>
        <v>200134.17247212466</v>
      </c>
      <c r="Z111" s="78">
        <f t="shared" si="45"/>
        <v>19150.389288650447</v>
      </c>
      <c r="AA111" s="78">
        <f t="shared" si="46"/>
        <v>11091.51300582367</v>
      </c>
      <c r="AB111" s="77">
        <f t="shared" si="47"/>
        <v>245864.62748682447</v>
      </c>
    </row>
    <row r="112" spans="1:28" x14ac:dyDescent="0.3">
      <c r="A112" s="22">
        <v>42892</v>
      </c>
      <c r="B112">
        <v>55.42</v>
      </c>
      <c r="C112">
        <v>220.2</v>
      </c>
      <c r="D112">
        <v>0.60470000000000002</v>
      </c>
      <c r="E112">
        <v>94.52</v>
      </c>
      <c r="G112" s="20">
        <f t="shared" si="50"/>
        <v>-4.2170756999654301E-2</v>
      </c>
      <c r="H112" s="20">
        <f t="shared" si="51"/>
        <v>-2.1768103065304335E-2</v>
      </c>
      <c r="I112" s="20">
        <f t="shared" si="52"/>
        <v>1.1204013377926487E-2</v>
      </c>
      <c r="J112" s="20">
        <f t="shared" si="49"/>
        <v>4.09691629955947E-2</v>
      </c>
      <c r="L112" s="78">
        <f t="shared" si="33"/>
        <v>22654.129798638263</v>
      </c>
      <c r="M112" s="78">
        <f t="shared" si="34"/>
        <v>177870.32585621721</v>
      </c>
      <c r="N112" s="78">
        <f t="shared" si="35"/>
        <v>16034.499262152283</v>
      </c>
      <c r="O112" s="78">
        <f t="shared" si="36"/>
        <v>11311.230702213221</v>
      </c>
      <c r="P112" s="77">
        <f t="shared" si="37"/>
        <v>227870.18561922098</v>
      </c>
      <c r="R112" s="78">
        <f t="shared" si="38"/>
        <v>36416.388514392049</v>
      </c>
      <c r="S112" s="78">
        <f t="shared" si="39"/>
        <v>164814.72526237142</v>
      </c>
      <c r="T112" s="78">
        <f t="shared" si="40"/>
        <v>13263.767865736596</v>
      </c>
      <c r="U112" s="78">
        <f t="shared" si="41"/>
        <v>2108.7805596073172</v>
      </c>
      <c r="V112" s="77">
        <f t="shared" si="42"/>
        <v>216603.66220210737</v>
      </c>
      <c r="X112" s="78">
        <f t="shared" si="43"/>
        <v>14835.388727184698</v>
      </c>
      <c r="Y112" s="78">
        <f t="shared" si="44"/>
        <v>195777.63117886207</v>
      </c>
      <c r="Z112" s="78">
        <f t="shared" si="45"/>
        <v>19364.950506432986</v>
      </c>
      <c r="AA112" s="78">
        <f t="shared" si="46"/>
        <v>11545.923010027018</v>
      </c>
      <c r="AB112" s="77">
        <f t="shared" si="47"/>
        <v>241523.89342250678</v>
      </c>
    </row>
    <row r="113" spans="1:28" x14ac:dyDescent="0.3">
      <c r="A113" s="22">
        <v>42893</v>
      </c>
      <c r="B113">
        <v>57.33</v>
      </c>
      <c r="C113">
        <v>222.4</v>
      </c>
      <c r="D113">
        <v>0.60389999999999999</v>
      </c>
      <c r="E113">
        <v>93.94</v>
      </c>
      <c r="G113" s="20">
        <f t="shared" si="50"/>
        <v>3.4464092385420364E-2</v>
      </c>
      <c r="H113" s="20">
        <f t="shared" si="51"/>
        <v>9.9909173478656549E-3</v>
      </c>
      <c r="I113" s="20">
        <f t="shared" si="52"/>
        <v>-1.3229700678022537E-3</v>
      </c>
      <c r="J113" s="20">
        <f t="shared" si="49"/>
        <v>-6.1362674566229191E-3</v>
      </c>
      <c r="L113" s="78">
        <f t="shared" si="33"/>
        <v>23434.883820929837</v>
      </c>
      <c r="M113" s="78">
        <f t="shared" si="34"/>
        <v>179647.4135804846</v>
      </c>
      <c r="N113" s="78">
        <f t="shared" si="35"/>
        <v>16013.286099576258</v>
      </c>
      <c r="O113" s="78">
        <f t="shared" si="36"/>
        <v>11241.821965360876</v>
      </c>
      <c r="P113" s="77">
        <f t="shared" si="37"/>
        <v>230337.40546635154</v>
      </c>
      <c r="R113" s="78">
        <f t="shared" si="38"/>
        <v>37671.44629249542</v>
      </c>
      <c r="S113" s="78">
        <f t="shared" si="39"/>
        <v>166461.37556017895</v>
      </c>
      <c r="T113" s="78">
        <f t="shared" si="40"/>
        <v>13246.220297863949</v>
      </c>
      <c r="U113" s="78">
        <f t="shared" si="41"/>
        <v>2095.8405180862396</v>
      </c>
      <c r="V113" s="77">
        <f t="shared" si="42"/>
        <v>219474.88266862454</v>
      </c>
      <c r="X113" s="78">
        <f t="shared" si="43"/>
        <v>15346.676934852016</v>
      </c>
      <c r="Y113" s="78">
        <f t="shared" si="44"/>
        <v>197733.62931053099</v>
      </c>
      <c r="Z113" s="78">
        <f t="shared" si="45"/>
        <v>19339.331256548503</v>
      </c>
      <c r="AA113" s="78">
        <f t="shared" si="46"/>
        <v>11475.074138403916</v>
      </c>
      <c r="AB113" s="77">
        <f t="shared" si="47"/>
        <v>243894.71164033542</v>
      </c>
    </row>
    <row r="114" spans="1:28" x14ac:dyDescent="0.3">
      <c r="A114" s="22">
        <v>42894</v>
      </c>
      <c r="B114">
        <v>58.5</v>
      </c>
      <c r="C114">
        <v>221.4</v>
      </c>
      <c r="D114">
        <v>0.59450000000000003</v>
      </c>
      <c r="E114">
        <v>96.76</v>
      </c>
      <c r="G114" s="20">
        <f t="shared" si="50"/>
        <v>2.0408163265306152E-2</v>
      </c>
      <c r="H114" s="20">
        <f t="shared" si="51"/>
        <v>-4.4964028776978415E-3</v>
      </c>
      <c r="I114" s="20">
        <f t="shared" si="52"/>
        <v>-1.5565490975326982E-2</v>
      </c>
      <c r="J114" s="20">
        <f t="shared" ref="J114:J141" si="53">(E114-E113)/E113</f>
        <v>3.0019161166702231E-2</v>
      </c>
      <c r="L114" s="78">
        <f t="shared" si="33"/>
        <v>23913.146756050854</v>
      </c>
      <c r="M114" s="78">
        <f t="shared" si="34"/>
        <v>178839.64643309033</v>
      </c>
      <c r="N114" s="78">
        <f t="shared" si="35"/>
        <v>15764.031439307975</v>
      </c>
      <c r="O114" s="78">
        <f t="shared" si="36"/>
        <v>11579.292030746417</v>
      </c>
      <c r="P114" s="77">
        <f t="shared" si="37"/>
        <v>230096.11665919557</v>
      </c>
      <c r="R114" s="78">
        <f t="shared" si="38"/>
        <v>38440.251318872877</v>
      </c>
      <c r="S114" s="78">
        <f t="shared" si="39"/>
        <v>165712.89815208461</v>
      </c>
      <c r="T114" s="78">
        <f t="shared" si="40"/>
        <v>13040.036375360354</v>
      </c>
      <c r="U114" s="78">
        <f t="shared" si="41"/>
        <v>2158.7558923783749</v>
      </c>
      <c r="V114" s="77">
        <f t="shared" si="42"/>
        <v>219351.94173869622</v>
      </c>
      <c r="X114" s="78">
        <f t="shared" si="43"/>
        <v>15659.874423318384</v>
      </c>
      <c r="Y114" s="78">
        <f t="shared" si="44"/>
        <v>196844.53925068147</v>
      </c>
      <c r="Z114" s="78">
        <f t="shared" si="45"/>
        <v>19038.305070405837</v>
      </c>
      <c r="AA114" s="78">
        <f t="shared" si="46"/>
        <v>11819.546238364519</v>
      </c>
      <c r="AB114" s="77">
        <f t="shared" si="47"/>
        <v>243362.2649827702</v>
      </c>
    </row>
    <row r="115" spans="1:28" x14ac:dyDescent="0.3">
      <c r="A115" s="22">
        <v>42895</v>
      </c>
      <c r="B115">
        <v>56.51</v>
      </c>
      <c r="C115">
        <v>216.1</v>
      </c>
      <c r="D115">
        <v>0.66400000000000003</v>
      </c>
      <c r="E115">
        <v>99.02</v>
      </c>
      <c r="G115" s="20">
        <f t="shared" si="50"/>
        <v>-3.4017094017094053E-2</v>
      </c>
      <c r="H115" s="20">
        <f t="shared" si="51"/>
        <v>-2.3938572719060573E-2</v>
      </c>
      <c r="I115" s="20">
        <f t="shared" si="52"/>
        <v>0.11690496215306981</v>
      </c>
      <c r="J115" s="20">
        <f t="shared" si="53"/>
        <v>2.3356758991318633E-2</v>
      </c>
      <c r="L115" s="78">
        <f t="shared" si="33"/>
        <v>23099.690994605706</v>
      </c>
      <c r="M115" s="78">
        <f t="shared" si="34"/>
        <v>174558.48055190072</v>
      </c>
      <c r="N115" s="78">
        <f t="shared" si="35"/>
        <v>17606.924938100077</v>
      </c>
      <c r="O115" s="78">
        <f t="shared" si="36"/>
        <v>11849.746763998657</v>
      </c>
      <c r="P115" s="77">
        <f t="shared" si="37"/>
        <v>227114.84324860515</v>
      </c>
      <c r="R115" s="78">
        <f t="shared" si="38"/>
        <v>37132.625675718053</v>
      </c>
      <c r="S115" s="78">
        <f t="shared" si="39"/>
        <v>161745.96788918466</v>
      </c>
      <c r="T115" s="78">
        <f t="shared" si="40"/>
        <v>14564.48133429651</v>
      </c>
      <c r="U115" s="78">
        <f t="shared" si="41"/>
        <v>2209.1774334777456</v>
      </c>
      <c r="V115" s="77">
        <f t="shared" si="42"/>
        <v>215652.25233267699</v>
      </c>
      <c r="X115" s="78">
        <f t="shared" si="43"/>
        <v>15127.171002764477</v>
      </c>
      <c r="Y115" s="78">
        <f t="shared" si="44"/>
        <v>192132.36193347906</v>
      </c>
      <c r="Z115" s="78">
        <f t="shared" si="45"/>
        <v>21263.977404120229</v>
      </c>
      <c r="AA115" s="78">
        <f t="shared" si="46"/>
        <v>12095.612531240746</v>
      </c>
      <c r="AB115" s="77">
        <f t="shared" si="47"/>
        <v>240619.12287160452</v>
      </c>
    </row>
    <row r="116" spans="1:28" x14ac:dyDescent="0.3">
      <c r="A116" s="22">
        <v>42899</v>
      </c>
      <c r="B116">
        <v>56.74</v>
      </c>
      <c r="C116">
        <v>216.1</v>
      </c>
      <c r="D116">
        <v>0.65859999999999996</v>
      </c>
      <c r="E116">
        <v>101.6</v>
      </c>
      <c r="G116" s="20">
        <f t="shared" si="50"/>
        <v>4.070076092727022E-3</v>
      </c>
      <c r="H116" s="20">
        <f t="shared" si="51"/>
        <v>0</v>
      </c>
      <c r="I116" s="20">
        <f t="shared" si="52"/>
        <v>-8.1325301204820347E-3</v>
      </c>
      <c r="J116" s="20">
        <f t="shared" si="53"/>
        <v>2.6055342355079766E-2</v>
      </c>
      <c r="L116" s="78">
        <f t="shared" si="33"/>
        <v>23193.708494672232</v>
      </c>
      <c r="M116" s="78">
        <f t="shared" si="34"/>
        <v>174558.48055190072</v>
      </c>
      <c r="N116" s="78">
        <f t="shared" si="35"/>
        <v>17463.736090711911</v>
      </c>
      <c r="O116" s="78">
        <f t="shared" si="36"/>
        <v>12158.495972755642</v>
      </c>
      <c r="P116" s="77">
        <f t="shared" si="37"/>
        <v>227374.42111004051</v>
      </c>
      <c r="R116" s="78">
        <f t="shared" si="38"/>
        <v>37283.758287740973</v>
      </c>
      <c r="S116" s="78">
        <f t="shared" si="39"/>
        <v>161745.96788918466</v>
      </c>
      <c r="T116" s="78">
        <f t="shared" si="40"/>
        <v>14446.035251156145</v>
      </c>
      <c r="U116" s="78">
        <f t="shared" si="41"/>
        <v>2266.7383078301245</v>
      </c>
      <c r="V116" s="77">
        <f t="shared" si="42"/>
        <v>215742.4997359119</v>
      </c>
      <c r="X116" s="78">
        <f t="shared" si="43"/>
        <v>15188.739739813422</v>
      </c>
      <c r="Y116" s="78">
        <f t="shared" si="44"/>
        <v>192132.36193347906</v>
      </c>
      <c r="Z116" s="78">
        <f t="shared" si="45"/>
        <v>21091.047467399971</v>
      </c>
      <c r="AA116" s="78">
        <f t="shared" si="46"/>
        <v>12410.767856736617</v>
      </c>
      <c r="AB116" s="77">
        <f t="shared" si="47"/>
        <v>240822.91699742907</v>
      </c>
    </row>
    <row r="117" spans="1:28" x14ac:dyDescent="0.3">
      <c r="A117" s="22">
        <v>42900</v>
      </c>
      <c r="B117">
        <v>56.1</v>
      </c>
      <c r="C117">
        <v>219</v>
      </c>
      <c r="D117">
        <v>0.67900000000000005</v>
      </c>
      <c r="E117">
        <v>99.57</v>
      </c>
      <c r="G117" s="20">
        <f t="shared" si="50"/>
        <v>-1.1279520620373644E-2</v>
      </c>
      <c r="H117" s="20">
        <f t="shared" si="51"/>
        <v>1.3419713095789014E-2</v>
      </c>
      <c r="I117" s="20">
        <f t="shared" si="52"/>
        <v>3.097479501973897E-2</v>
      </c>
      <c r="J117" s="20">
        <f t="shared" si="53"/>
        <v>-1.9980314960629932E-2</v>
      </c>
      <c r="L117" s="78">
        <f t="shared" si="33"/>
        <v>22932.094581443642</v>
      </c>
      <c r="M117" s="78">
        <f t="shared" si="34"/>
        <v>176901.0052793441</v>
      </c>
      <c r="N117" s="78">
        <f t="shared" si="35"/>
        <v>18004.671736400531</v>
      </c>
      <c r="O117" s="78">
        <f t="shared" si="36"/>
        <v>11915.565393772433</v>
      </c>
      <c r="P117" s="77">
        <f t="shared" si="37"/>
        <v>229753.3369909607</v>
      </c>
      <c r="R117" s="78">
        <f t="shared" si="38"/>
        <v>36863.215367329372</v>
      </c>
      <c r="S117" s="78">
        <f t="shared" si="39"/>
        <v>163916.55237265822</v>
      </c>
      <c r="T117" s="78">
        <f t="shared" si="40"/>
        <v>14893.49823190863</v>
      </c>
      <c r="U117" s="78">
        <f t="shared" si="41"/>
        <v>2221.4481625063531</v>
      </c>
      <c r="V117" s="77">
        <f t="shared" si="42"/>
        <v>217894.71413440257</v>
      </c>
      <c r="X117" s="78">
        <f t="shared" si="43"/>
        <v>15017.418036720708</v>
      </c>
      <c r="Y117" s="78">
        <f t="shared" si="44"/>
        <v>194710.72310704264</v>
      </c>
      <c r="Z117" s="78">
        <f t="shared" si="45"/>
        <v>21744.338339454269</v>
      </c>
      <c r="AA117" s="78">
        <f t="shared" si="46"/>
        <v>12162.796806055756</v>
      </c>
      <c r="AB117" s="77">
        <f t="shared" si="47"/>
        <v>243635.27628927337</v>
      </c>
    </row>
    <row r="118" spans="1:28" x14ac:dyDescent="0.3">
      <c r="A118" s="22">
        <v>42901</v>
      </c>
      <c r="B118">
        <v>54.05</v>
      </c>
      <c r="C118">
        <v>212.5</v>
      </c>
      <c r="D118">
        <v>0.67710000000000004</v>
      </c>
      <c r="E118">
        <v>100.18</v>
      </c>
      <c r="G118" s="20">
        <f t="shared" si="50"/>
        <v>-3.6541889483066026E-2</v>
      </c>
      <c r="H118" s="20">
        <f t="shared" si="51"/>
        <v>-2.9680365296803651E-2</v>
      </c>
      <c r="I118" s="20">
        <f t="shared" si="52"/>
        <v>-2.7982326951399303E-3</v>
      </c>
      <c r="J118" s="20">
        <f t="shared" si="53"/>
        <v>6.1263432760873121E-3</v>
      </c>
      <c r="L118" s="78">
        <f t="shared" si="33"/>
        <v>22094.112515633311</v>
      </c>
      <c r="M118" s="78">
        <f t="shared" si="34"/>
        <v>171650.51882128138</v>
      </c>
      <c r="N118" s="78">
        <f t="shared" si="35"/>
        <v>17954.290475282472</v>
      </c>
      <c r="O118" s="78">
        <f t="shared" si="36"/>
        <v>11988.564237703349</v>
      </c>
      <c r="P118" s="77">
        <f t="shared" si="37"/>
        <v>223687.4860499005</v>
      </c>
      <c r="R118" s="78">
        <f t="shared" si="38"/>
        <v>35516.163825385964</v>
      </c>
      <c r="S118" s="78">
        <f t="shared" si="39"/>
        <v>159051.44922004506</v>
      </c>
      <c r="T118" s="78">
        <f t="shared" si="40"/>
        <v>14851.822758211094</v>
      </c>
      <c r="U118" s="78">
        <f t="shared" si="41"/>
        <v>2235.0575165199002</v>
      </c>
      <c r="V118" s="77">
        <f t="shared" si="42"/>
        <v>211654.49332016203</v>
      </c>
      <c r="X118" s="78">
        <f t="shared" si="43"/>
        <v>14468.653206501858</v>
      </c>
      <c r="Y118" s="78">
        <f t="shared" si="44"/>
        <v>188931.63771802082</v>
      </c>
      <c r="Z118" s="78">
        <f t="shared" si="45"/>
        <v>21683.492620978624</v>
      </c>
      <c r="AA118" s="78">
        <f t="shared" si="46"/>
        <v>12237.310274486952</v>
      </c>
      <c r="AB118" s="77">
        <f t="shared" si="47"/>
        <v>237321.09381998825</v>
      </c>
    </row>
    <row r="119" spans="1:28" x14ac:dyDescent="0.3">
      <c r="A119" s="22">
        <v>42902</v>
      </c>
      <c r="B119">
        <v>51.98</v>
      </c>
      <c r="C119">
        <v>211.6</v>
      </c>
      <c r="D119">
        <v>0.61519999999999997</v>
      </c>
      <c r="E119">
        <v>97.6</v>
      </c>
      <c r="G119" s="20">
        <f t="shared" si="50"/>
        <v>-3.8297872340425539E-2</v>
      </c>
      <c r="H119" s="20">
        <f t="shared" si="51"/>
        <v>-4.2352941176470853E-3</v>
      </c>
      <c r="I119" s="20">
        <f t="shared" si="52"/>
        <v>-9.1419288140599714E-2</v>
      </c>
      <c r="J119" s="20">
        <f t="shared" si="53"/>
        <v>-2.5753643441804874E-2</v>
      </c>
      <c r="L119" s="78">
        <f t="shared" si="33"/>
        <v>21247.955015034589</v>
      </c>
      <c r="M119" s="78">
        <f t="shared" si="34"/>
        <v>170923.52838862652</v>
      </c>
      <c r="N119" s="78">
        <f t="shared" si="35"/>
        <v>16312.9220209626</v>
      </c>
      <c r="O119" s="78">
        <f t="shared" si="36"/>
        <v>11679.815028946365</v>
      </c>
      <c r="P119" s="77">
        <f t="shared" si="37"/>
        <v>220164.22045357007</v>
      </c>
      <c r="R119" s="78">
        <f t="shared" si="38"/>
        <v>34155.970317179694</v>
      </c>
      <c r="S119" s="78">
        <f t="shared" si="39"/>
        <v>158377.81955276016</v>
      </c>
      <c r="T119" s="78">
        <f t="shared" si="40"/>
        <v>13494.079694065078</v>
      </c>
      <c r="U119" s="78">
        <f t="shared" si="41"/>
        <v>2177.4966421675208</v>
      </c>
      <c r="V119" s="77">
        <f t="shared" si="42"/>
        <v>208205.36620617248</v>
      </c>
      <c r="X119" s="78">
        <f t="shared" si="43"/>
        <v>13914.534573061361</v>
      </c>
      <c r="Y119" s="78">
        <f t="shared" si="44"/>
        <v>188131.45666415626</v>
      </c>
      <c r="Z119" s="78">
        <f t="shared" si="45"/>
        <v>19701.203161166814</v>
      </c>
      <c r="AA119" s="78">
        <f t="shared" si="46"/>
        <v>11922.154948991079</v>
      </c>
      <c r="AB119" s="77">
        <f t="shared" si="47"/>
        <v>233669.34934737551</v>
      </c>
    </row>
    <row r="120" spans="1:28" x14ac:dyDescent="0.3">
      <c r="A120" s="22">
        <v>42905</v>
      </c>
      <c r="B120">
        <v>52.03</v>
      </c>
      <c r="C120">
        <v>210</v>
      </c>
      <c r="D120">
        <v>0.65</v>
      </c>
      <c r="E120">
        <v>94.86</v>
      </c>
      <c r="G120" s="20">
        <f t="shared" si="50"/>
        <v>9.619084263178966E-4</v>
      </c>
      <c r="H120" s="20">
        <f t="shared" si="51"/>
        <v>-7.5614366729678372E-3</v>
      </c>
      <c r="I120" s="20">
        <f t="shared" si="52"/>
        <v>5.6566970091027395E-2</v>
      </c>
      <c r="J120" s="20">
        <f t="shared" si="53"/>
        <v>-2.8073770491803228E-2</v>
      </c>
      <c r="L120" s="78">
        <f t="shared" si="33"/>
        <v>21268.393602005573</v>
      </c>
      <c r="M120" s="78">
        <f t="shared" si="34"/>
        <v>169631.10095279571</v>
      </c>
      <c r="N120" s="78">
        <f t="shared" si="35"/>
        <v>17235.694593019653</v>
      </c>
      <c r="O120" s="78">
        <f t="shared" si="36"/>
        <v>11351.918582437011</v>
      </c>
      <c r="P120" s="77">
        <f t="shared" si="37"/>
        <v>219487.10773025794</v>
      </c>
      <c r="R120" s="78">
        <f t="shared" si="38"/>
        <v>34188.825232836854</v>
      </c>
      <c r="S120" s="78">
        <f t="shared" si="39"/>
        <v>157180.25569980923</v>
      </c>
      <c r="T120" s="78">
        <f t="shared" si="40"/>
        <v>14257.398896525197</v>
      </c>
      <c r="U120" s="78">
        <f t="shared" si="41"/>
        <v>2116.3661011886375</v>
      </c>
      <c r="V120" s="77">
        <f t="shared" si="42"/>
        <v>207742.84593035994</v>
      </c>
      <c r="X120" s="78">
        <f t="shared" si="43"/>
        <v>13927.91908111548</v>
      </c>
      <c r="Y120" s="78">
        <f t="shared" si="44"/>
        <v>186708.91256839703</v>
      </c>
      <c r="Z120" s="78">
        <f t="shared" si="45"/>
        <v>20815.640531141791</v>
      </c>
      <c r="AA120" s="78">
        <f t="shared" si="46"/>
        <v>11587.455107185388</v>
      </c>
      <c r="AB120" s="77">
        <f t="shared" si="47"/>
        <v>233039.92728783967</v>
      </c>
    </row>
    <row r="121" spans="1:28" x14ac:dyDescent="0.3">
      <c r="A121" s="22">
        <v>42906</v>
      </c>
      <c r="B121">
        <v>50.5</v>
      </c>
      <c r="C121">
        <v>210.1</v>
      </c>
      <c r="D121">
        <v>0.64900000000000002</v>
      </c>
      <c r="E121">
        <v>95.64</v>
      </c>
      <c r="G121" s="20">
        <f t="shared" si="50"/>
        <v>-2.9406111858543169E-2</v>
      </c>
      <c r="H121" s="20">
        <f t="shared" si="51"/>
        <v>4.7619047619044914E-4</v>
      </c>
      <c r="I121" s="20">
        <f t="shared" si="52"/>
        <v>-1.5384615384615398E-3</v>
      </c>
      <c r="J121" s="20">
        <f t="shared" si="53"/>
        <v>8.2226438962681968E-3</v>
      </c>
      <c r="L121" s="78">
        <f t="shared" si="33"/>
        <v>20642.972840693474</v>
      </c>
      <c r="M121" s="78">
        <f t="shared" si="34"/>
        <v>169711.87766753513</v>
      </c>
      <c r="N121" s="78">
        <f t="shared" si="35"/>
        <v>17209.178139799624</v>
      </c>
      <c r="O121" s="78">
        <f t="shared" si="36"/>
        <v>11445.261366479819</v>
      </c>
      <c r="P121" s="77">
        <f t="shared" si="37"/>
        <v>219009.29001450803</v>
      </c>
      <c r="R121" s="78">
        <f t="shared" si="38"/>
        <v>33183.464813727871</v>
      </c>
      <c r="S121" s="78">
        <f t="shared" si="39"/>
        <v>157255.10344061867</v>
      </c>
      <c r="T121" s="78">
        <f t="shared" si="40"/>
        <v>14235.46443668439</v>
      </c>
      <c r="U121" s="78">
        <f t="shared" si="41"/>
        <v>2133.7682259928451</v>
      </c>
      <c r="V121" s="77">
        <f t="shared" si="42"/>
        <v>206807.80091702379</v>
      </c>
      <c r="X121" s="78">
        <f t="shared" si="43"/>
        <v>13518.353134659461</v>
      </c>
      <c r="Y121" s="78">
        <f t="shared" si="44"/>
        <v>186797.82157438199</v>
      </c>
      <c r="Z121" s="78">
        <f t="shared" si="45"/>
        <v>20783.616468786189</v>
      </c>
      <c r="AA121" s="78">
        <f t="shared" si="46"/>
        <v>11682.734624195768</v>
      </c>
      <c r="AB121" s="77">
        <f t="shared" si="47"/>
        <v>232782.52580202339</v>
      </c>
    </row>
    <row r="122" spans="1:28" x14ac:dyDescent="0.3">
      <c r="A122" s="22">
        <v>42907</v>
      </c>
      <c r="B122">
        <v>57.3</v>
      </c>
      <c r="C122">
        <v>210.7</v>
      </c>
      <c r="D122">
        <v>0.67100000000000004</v>
      </c>
      <c r="E122">
        <v>94.18</v>
      </c>
      <c r="G122" s="20">
        <f t="shared" si="50"/>
        <v>0.13465346534653461</v>
      </c>
      <c r="H122" s="20">
        <f t="shared" si="51"/>
        <v>2.8557829604949755E-3</v>
      </c>
      <c r="I122" s="20">
        <f t="shared" si="52"/>
        <v>3.389830508474579E-2</v>
      </c>
      <c r="J122" s="20">
        <f t="shared" si="53"/>
        <v>-1.5265579255541549E-2</v>
      </c>
      <c r="L122" s="78">
        <f t="shared" si="33"/>
        <v>23422.620668747248</v>
      </c>
      <c r="M122" s="78">
        <f t="shared" si="34"/>
        <v>170196.53795597167</v>
      </c>
      <c r="N122" s="78">
        <f t="shared" si="35"/>
        <v>17792.54011064029</v>
      </c>
      <c r="O122" s="78">
        <f t="shared" si="36"/>
        <v>11270.542821989433</v>
      </c>
      <c r="P122" s="77">
        <f t="shared" si="37"/>
        <v>222682.24155734864</v>
      </c>
      <c r="R122" s="78">
        <f t="shared" si="38"/>
        <v>37651.733343101128</v>
      </c>
      <c r="S122" s="78">
        <f t="shared" si="39"/>
        <v>157704.18988547527</v>
      </c>
      <c r="T122" s="78">
        <f t="shared" si="40"/>
        <v>14718.022553182165</v>
      </c>
      <c r="U122" s="78">
        <f t="shared" si="41"/>
        <v>2101.1950180259951</v>
      </c>
      <c r="V122" s="77">
        <f t="shared" si="42"/>
        <v>212175.14079978457</v>
      </c>
      <c r="X122" s="78">
        <f t="shared" si="43"/>
        <v>15338.646230019545</v>
      </c>
      <c r="Y122" s="78">
        <f t="shared" si="44"/>
        <v>187331.27561029169</v>
      </c>
      <c r="Z122" s="78">
        <f t="shared" si="45"/>
        <v>21488.14584060945</v>
      </c>
      <c r="AA122" s="78">
        <f t="shared" si="46"/>
        <v>11504.390912868648</v>
      </c>
      <c r="AB122" s="77">
        <f t="shared" si="47"/>
        <v>235662.45859378931</v>
      </c>
    </row>
    <row r="123" spans="1:28" x14ac:dyDescent="0.3">
      <c r="A123" s="22">
        <v>42908</v>
      </c>
      <c r="B123">
        <v>54.41</v>
      </c>
      <c r="C123">
        <v>209.9</v>
      </c>
      <c r="D123">
        <v>0.6754</v>
      </c>
      <c r="E123">
        <v>95</v>
      </c>
      <c r="G123" s="20">
        <f t="shared" si="50"/>
        <v>-5.0436300174520082E-2</v>
      </c>
      <c r="H123" s="20">
        <f t="shared" si="51"/>
        <v>-3.796867584242919E-3</v>
      </c>
      <c r="I123" s="20">
        <f t="shared" si="52"/>
        <v>6.5573770491802671E-3</v>
      </c>
      <c r="J123" s="20">
        <f t="shared" si="53"/>
        <v>8.706731790188927E-3</v>
      </c>
      <c r="L123" s="78">
        <f t="shared" si="33"/>
        <v>22241.270341824395</v>
      </c>
      <c r="M123" s="78">
        <f t="shared" si="34"/>
        <v>169550.32423805626</v>
      </c>
      <c r="N123" s="78">
        <f t="shared" si="35"/>
        <v>17909.21250480842</v>
      </c>
      <c r="O123" s="78">
        <f t="shared" si="36"/>
        <v>11368.672415470333</v>
      </c>
      <c r="P123" s="77">
        <f t="shared" si="37"/>
        <v>221069.47950015939</v>
      </c>
      <c r="R123" s="78">
        <f t="shared" si="38"/>
        <v>35752.719218117491</v>
      </c>
      <c r="S123" s="78">
        <f t="shared" si="39"/>
        <v>157105.4079589998</v>
      </c>
      <c r="T123" s="78">
        <f t="shared" si="40"/>
        <v>14814.53417648172</v>
      </c>
      <c r="U123" s="78">
        <f t="shared" si="41"/>
        <v>2119.4895594868285</v>
      </c>
      <c r="V123" s="77">
        <f t="shared" si="42"/>
        <v>209792.15091308582</v>
      </c>
      <c r="X123" s="78">
        <f t="shared" si="43"/>
        <v>14565.021664491509</v>
      </c>
      <c r="Y123" s="78">
        <f t="shared" si="44"/>
        <v>186620.00356241211</v>
      </c>
      <c r="Z123" s="78">
        <f t="shared" si="45"/>
        <v>21629.051714974099</v>
      </c>
      <c r="AA123" s="78">
        <f t="shared" si="46"/>
        <v>11604.556558956483</v>
      </c>
      <c r="AB123" s="77">
        <f t="shared" si="47"/>
        <v>234418.6335008342</v>
      </c>
    </row>
    <row r="124" spans="1:28" x14ac:dyDescent="0.3">
      <c r="A124" s="22">
        <v>42909</v>
      </c>
      <c r="B124">
        <v>53.4</v>
      </c>
      <c r="C124">
        <v>236</v>
      </c>
      <c r="D124">
        <v>0.71030000000000004</v>
      </c>
      <c r="E124">
        <v>93.95</v>
      </c>
      <c r="G124" s="20">
        <f t="shared" si="50"/>
        <v>-1.8562764197757729E-2</v>
      </c>
      <c r="H124" s="20">
        <f t="shared" si="51"/>
        <v>0.12434492615531202</v>
      </c>
      <c r="I124" s="20">
        <f t="shared" si="52"/>
        <v>5.1673082617708088E-2</v>
      </c>
      <c r="J124" s="20">
        <f t="shared" si="53"/>
        <v>-1.1052631578947338E-2</v>
      </c>
      <c r="L124" s="78">
        <f t="shared" si="33"/>
        <v>21828.410885010526</v>
      </c>
      <c r="M124" s="78">
        <f t="shared" si="34"/>
        <v>190633.04678504658</v>
      </c>
      <c r="N124" s="78">
        <f t="shared" si="35"/>
        <v>18834.636722187475</v>
      </c>
      <c r="O124" s="78">
        <f t="shared" si="36"/>
        <v>11243.018667720398</v>
      </c>
      <c r="P124" s="77">
        <f t="shared" si="37"/>
        <v>242539.11305996499</v>
      </c>
      <c r="R124" s="78">
        <f t="shared" si="38"/>
        <v>35089.049921842932</v>
      </c>
      <c r="S124" s="78">
        <f t="shared" si="39"/>
        <v>176640.6683102618</v>
      </c>
      <c r="T124" s="78">
        <f t="shared" si="40"/>
        <v>15580.046824925921</v>
      </c>
      <c r="U124" s="78">
        <f t="shared" si="41"/>
        <v>2096.0636222503954</v>
      </c>
      <c r="V124" s="77">
        <f t="shared" si="42"/>
        <v>229405.82867928105</v>
      </c>
      <c r="X124" s="78">
        <f t="shared" si="43"/>
        <v>14294.65460179832</v>
      </c>
      <c r="Y124" s="78">
        <f t="shared" si="44"/>
        <v>209825.25412448432</v>
      </c>
      <c r="Z124" s="78">
        <f t="shared" si="45"/>
        <v>22746.691491184636</v>
      </c>
      <c r="AA124" s="78">
        <f t="shared" si="46"/>
        <v>11476.29567067328</v>
      </c>
      <c r="AB124" s="77">
        <f t="shared" si="47"/>
        <v>258342.89588814057</v>
      </c>
    </row>
    <row r="125" spans="1:28" x14ac:dyDescent="0.3">
      <c r="A125" s="22">
        <v>42912</v>
      </c>
      <c r="B125">
        <v>55.35</v>
      </c>
      <c r="C125">
        <v>247.6</v>
      </c>
      <c r="D125">
        <v>0.69259999999999999</v>
      </c>
      <c r="E125">
        <v>90.42</v>
      </c>
      <c r="G125" s="20">
        <f t="shared" si="50"/>
        <v>3.6516853932584324E-2</v>
      </c>
      <c r="H125" s="20">
        <f t="shared" si="51"/>
        <v>4.915254237288133E-2</v>
      </c>
      <c r="I125" s="20">
        <f t="shared" si="52"/>
        <v>-2.4919048289455226E-2</v>
      </c>
      <c r="J125" s="20">
        <f t="shared" si="53"/>
        <v>-3.7573177221926567E-2</v>
      </c>
      <c r="L125" s="78">
        <f t="shared" si="33"/>
        <v>22625.515776878889</v>
      </c>
      <c r="M125" s="78">
        <f t="shared" si="34"/>
        <v>200003.14569482004</v>
      </c>
      <c r="N125" s="78">
        <f t="shared" si="35"/>
        <v>18365.29550019294</v>
      </c>
      <c r="O125" s="78">
        <f t="shared" si="36"/>
        <v>10820.582734808711</v>
      </c>
      <c r="P125" s="77">
        <f t="shared" si="37"/>
        <v>251814.53970670057</v>
      </c>
      <c r="R125" s="78">
        <f t="shared" si="38"/>
        <v>36370.391632472027</v>
      </c>
      <c r="S125" s="78">
        <f t="shared" si="39"/>
        <v>185323.00624415601</v>
      </c>
      <c r="T125" s="78">
        <f t="shared" si="40"/>
        <v>15191.806885743619</v>
      </c>
      <c r="U125" s="78">
        <f t="shared" si="41"/>
        <v>2017.3078523031479</v>
      </c>
      <c r="V125" s="77">
        <f t="shared" si="42"/>
        <v>238902.51261467481</v>
      </c>
      <c r="X125" s="78">
        <f t="shared" si="43"/>
        <v>14816.650415908935</v>
      </c>
      <c r="Y125" s="78">
        <f t="shared" si="44"/>
        <v>220138.69881873863</v>
      </c>
      <c r="Z125" s="78">
        <f t="shared" si="45"/>
        <v>22179.865587490465</v>
      </c>
      <c r="AA125" s="78">
        <f t="shared" si="46"/>
        <v>11045.094779587844</v>
      </c>
      <c r="AB125" s="77">
        <f t="shared" si="47"/>
        <v>268180.30960172584</v>
      </c>
    </row>
    <row r="126" spans="1:28" x14ac:dyDescent="0.3">
      <c r="A126" s="22">
        <v>42913</v>
      </c>
      <c r="B126">
        <v>65.489999999999995</v>
      </c>
      <c r="C126">
        <v>250.1</v>
      </c>
      <c r="D126">
        <v>0.67</v>
      </c>
      <c r="E126">
        <v>90.99</v>
      </c>
      <c r="G126" s="20">
        <f t="shared" si="50"/>
        <v>0.18319783197831965</v>
      </c>
      <c r="H126" s="20">
        <f t="shared" si="51"/>
        <v>1.0096930533117932E-2</v>
      </c>
      <c r="I126" s="20">
        <f t="shared" si="52"/>
        <v>-3.2630667051689217E-2</v>
      </c>
      <c r="J126" s="20">
        <f t="shared" si="53"/>
        <v>6.303915063039075E-3</v>
      </c>
      <c r="L126" s="78">
        <f t="shared" si="33"/>
        <v>26770.461214594368</v>
      </c>
      <c r="M126" s="78">
        <f t="shared" si="34"/>
        <v>202022.56356330571</v>
      </c>
      <c r="N126" s="78">
        <f t="shared" si="35"/>
        <v>17766.023657420257</v>
      </c>
      <c r="O126" s="78">
        <f t="shared" si="36"/>
        <v>10888.794769301532</v>
      </c>
      <c r="P126" s="77">
        <f t="shared" si="37"/>
        <v>257447.84320462187</v>
      </c>
      <c r="R126" s="78">
        <f t="shared" si="38"/>
        <v>43033.368527743318</v>
      </c>
      <c r="S126" s="78">
        <f t="shared" si="39"/>
        <v>187194.19976439184</v>
      </c>
      <c r="T126" s="78">
        <f t="shared" si="40"/>
        <v>14696.088093341359</v>
      </c>
      <c r="U126" s="78">
        <f t="shared" si="41"/>
        <v>2030.0247896600688</v>
      </c>
      <c r="V126" s="77">
        <f t="shared" si="42"/>
        <v>246953.68117513659</v>
      </c>
      <c r="X126" s="78">
        <f t="shared" si="43"/>
        <v>17531.028649284119</v>
      </c>
      <c r="Y126" s="78">
        <f t="shared" si="44"/>
        <v>222361.42396836242</v>
      </c>
      <c r="Z126" s="78">
        <f t="shared" si="45"/>
        <v>21456.121778253844</v>
      </c>
      <c r="AA126" s="78">
        <f t="shared" si="46"/>
        <v>11114.722118941581</v>
      </c>
      <c r="AB126" s="77">
        <f t="shared" si="47"/>
        <v>272463.29651484196</v>
      </c>
    </row>
    <row r="127" spans="1:28" x14ac:dyDescent="0.3">
      <c r="A127" s="22">
        <v>42914</v>
      </c>
      <c r="B127">
        <v>64.77</v>
      </c>
      <c r="C127">
        <v>250.1</v>
      </c>
      <c r="D127">
        <v>0.68799999999999994</v>
      </c>
      <c r="E127">
        <v>78.19</v>
      </c>
      <c r="G127" s="20">
        <f t="shared" si="50"/>
        <v>-1.0994044892349961E-2</v>
      </c>
      <c r="H127" s="20">
        <f t="shared" si="51"/>
        <v>0</v>
      </c>
      <c r="I127" s="20">
        <f t="shared" si="52"/>
        <v>2.6865671641790902E-2</v>
      </c>
      <c r="J127" s="20">
        <f t="shared" si="53"/>
        <v>-0.14067479942850861</v>
      </c>
      <c r="L127" s="78">
        <f t="shared" si="33"/>
        <v>26476.145562212205</v>
      </c>
      <c r="M127" s="78">
        <f t="shared" si="34"/>
        <v>202022.56356330571</v>
      </c>
      <c r="N127" s="78">
        <f t="shared" si="35"/>
        <v>18243.319815380797</v>
      </c>
      <c r="O127" s="78">
        <f t="shared" si="36"/>
        <v>9357.0157491118462</v>
      </c>
      <c r="P127" s="77">
        <f t="shared" si="37"/>
        <v>256099.04469001057</v>
      </c>
      <c r="R127" s="78">
        <f t="shared" si="38"/>
        <v>42560.257742280271</v>
      </c>
      <c r="S127" s="78">
        <f t="shared" si="39"/>
        <v>187194.19976439184</v>
      </c>
      <c r="T127" s="78">
        <f t="shared" si="40"/>
        <v>15090.908370475901</v>
      </c>
      <c r="U127" s="78">
        <f t="shared" si="41"/>
        <v>1744.4514595397382</v>
      </c>
      <c r="V127" s="77">
        <f t="shared" si="42"/>
        <v>246589.81733668776</v>
      </c>
      <c r="X127" s="78">
        <f t="shared" si="43"/>
        <v>17338.291733304817</v>
      </c>
      <c r="Y127" s="78">
        <f t="shared" si="44"/>
        <v>222361.42396836242</v>
      </c>
      <c r="Z127" s="78">
        <f t="shared" si="45"/>
        <v>22032.55490065469</v>
      </c>
      <c r="AA127" s="78">
        <f t="shared" si="46"/>
        <v>9551.1608141558663</v>
      </c>
      <c r="AB127" s="77">
        <f t="shared" si="47"/>
        <v>271283.43141647778</v>
      </c>
    </row>
    <row r="128" spans="1:28" x14ac:dyDescent="0.3">
      <c r="A128" s="22">
        <v>42915</v>
      </c>
      <c r="B128">
        <v>70.510000000000005</v>
      </c>
      <c r="C128">
        <v>250</v>
      </c>
      <c r="D128">
        <v>0.7</v>
      </c>
      <c r="E128">
        <v>79.87</v>
      </c>
      <c r="G128" s="20">
        <f t="shared" si="50"/>
        <v>8.8621275281766401E-2</v>
      </c>
      <c r="H128" s="20">
        <f t="shared" si="51"/>
        <v>-3.9984006397438752E-4</v>
      </c>
      <c r="I128" s="20">
        <f t="shared" si="52"/>
        <v>1.7441860465116296E-2</v>
      </c>
      <c r="J128" s="20">
        <f t="shared" si="53"/>
        <v>2.1486123545210473E-2</v>
      </c>
      <c r="L128" s="78">
        <f t="shared" si="33"/>
        <v>28822.49534648113</v>
      </c>
      <c r="M128" s="78">
        <f t="shared" si="34"/>
        <v>201941.78684856629</v>
      </c>
      <c r="N128" s="78">
        <f t="shared" si="35"/>
        <v>18561.517254021161</v>
      </c>
      <c r="O128" s="78">
        <f t="shared" si="36"/>
        <v>9558.0617455117426</v>
      </c>
      <c r="P128" s="77">
        <f t="shared" si="37"/>
        <v>258883.86119458033</v>
      </c>
      <c r="R128" s="78">
        <f t="shared" si="38"/>
        <v>46332.002059721824</v>
      </c>
      <c r="S128" s="78">
        <f t="shared" si="39"/>
        <v>187119.35202358241</v>
      </c>
      <c r="T128" s="78">
        <f t="shared" si="40"/>
        <v>15354.121888565598</v>
      </c>
      <c r="U128" s="78">
        <f t="shared" si="41"/>
        <v>1781.9329591180317</v>
      </c>
      <c r="V128" s="77">
        <f t="shared" si="42"/>
        <v>250587.40893098788</v>
      </c>
      <c r="X128" s="78">
        <f t="shared" si="43"/>
        <v>18874.833257917599</v>
      </c>
      <c r="Y128" s="78">
        <f t="shared" si="44"/>
        <v>222272.51496237746</v>
      </c>
      <c r="Z128" s="78">
        <f t="shared" si="45"/>
        <v>22416.843648921924</v>
      </c>
      <c r="AA128" s="78">
        <f t="shared" si="46"/>
        <v>9756.3782354089926</v>
      </c>
      <c r="AB128" s="77">
        <f t="shared" si="47"/>
        <v>273320.57010462595</v>
      </c>
    </row>
    <row r="129" spans="1:28" x14ac:dyDescent="0.3">
      <c r="A129" s="22">
        <v>42916</v>
      </c>
      <c r="B129">
        <v>73.209999999999994</v>
      </c>
      <c r="C129">
        <v>253.2</v>
      </c>
      <c r="D129">
        <v>0.69540000000000002</v>
      </c>
      <c r="E129">
        <v>78.86</v>
      </c>
      <c r="G129" s="20">
        <f t="shared" si="50"/>
        <v>3.8292440788540466E-2</v>
      </c>
      <c r="H129" s="20">
        <f t="shared" si="51"/>
        <v>1.2799999999999954E-2</v>
      </c>
      <c r="I129" s="20">
        <f t="shared" si="52"/>
        <v>-6.5714285714284825E-3</v>
      </c>
      <c r="J129" s="20">
        <f t="shared" si="53"/>
        <v>-1.2645549017152936E-2</v>
      </c>
      <c r="L129" s="78">
        <f t="shared" si="33"/>
        <v>29926.179042914242</v>
      </c>
      <c r="M129" s="78">
        <f t="shared" si="34"/>
        <v>204526.64172022793</v>
      </c>
      <c r="N129" s="78">
        <f t="shared" si="35"/>
        <v>18439.541569209025</v>
      </c>
      <c r="O129" s="78">
        <f t="shared" si="36"/>
        <v>9437.1948071998995</v>
      </c>
      <c r="P129" s="77">
        <f t="shared" si="37"/>
        <v>262329.55713955109</v>
      </c>
      <c r="R129" s="78">
        <f t="shared" si="38"/>
        <v>48106.167505208257</v>
      </c>
      <c r="S129" s="78">
        <f t="shared" si="39"/>
        <v>189514.47972948424</v>
      </c>
      <c r="T129" s="78">
        <f t="shared" si="40"/>
        <v>15253.223373297882</v>
      </c>
      <c r="U129" s="78">
        <f t="shared" si="41"/>
        <v>1759.3994385382243</v>
      </c>
      <c r="V129" s="77">
        <f t="shared" si="42"/>
        <v>254633.2700465286</v>
      </c>
      <c r="X129" s="78">
        <f t="shared" si="43"/>
        <v>19597.596692839983</v>
      </c>
      <c r="Y129" s="78">
        <f t="shared" si="44"/>
        <v>225117.60315389588</v>
      </c>
      <c r="Z129" s="78">
        <f t="shared" si="45"/>
        <v>22269.532962086152</v>
      </c>
      <c r="AA129" s="78">
        <f t="shared" si="46"/>
        <v>9633.0034762032446</v>
      </c>
      <c r="AB129" s="77">
        <f t="shared" si="47"/>
        <v>276617.73628502525</v>
      </c>
    </row>
    <row r="130" spans="1:28" x14ac:dyDescent="0.3">
      <c r="A130" s="22">
        <v>42919</v>
      </c>
      <c r="B130">
        <v>74.55</v>
      </c>
      <c r="C130">
        <v>251.2</v>
      </c>
      <c r="D130">
        <v>0.6885</v>
      </c>
      <c r="E130">
        <v>81.58</v>
      </c>
      <c r="G130" s="20">
        <f t="shared" si="50"/>
        <v>1.8303510449392206E-2</v>
      </c>
      <c r="H130" s="20">
        <f t="shared" si="51"/>
        <v>-7.8988941548183266E-3</v>
      </c>
      <c r="I130" s="20">
        <f t="shared" si="52"/>
        <v>-9.9223468507334146E-3</v>
      </c>
      <c r="J130" s="20">
        <f t="shared" si="53"/>
        <v>3.4491503931016979E-2</v>
      </c>
      <c r="L130" s="78">
        <f t="shared" si="33"/>
        <v>30473.933173736605</v>
      </c>
      <c r="M130" s="78">
        <f t="shared" si="34"/>
        <v>202911.1074254394</v>
      </c>
      <c r="N130" s="78">
        <f t="shared" si="35"/>
        <v>18256.578041990815</v>
      </c>
      <c r="O130" s="78">
        <f t="shared" si="36"/>
        <v>9762.6978489902085</v>
      </c>
      <c r="P130" s="77">
        <f t="shared" si="37"/>
        <v>261404.31649015704</v>
      </c>
      <c r="R130" s="78">
        <f t="shared" si="38"/>
        <v>48986.67924482005</v>
      </c>
      <c r="S130" s="78">
        <f t="shared" si="39"/>
        <v>188017.52491329558</v>
      </c>
      <c r="T130" s="78">
        <f t="shared" si="40"/>
        <v>15101.875600396306</v>
      </c>
      <c r="U130" s="78">
        <f t="shared" si="41"/>
        <v>1820.0837711887946</v>
      </c>
      <c r="V130" s="77">
        <f t="shared" si="42"/>
        <v>253926.16352970075</v>
      </c>
      <c r="X130" s="78">
        <f t="shared" si="43"/>
        <v>19956.301508690354</v>
      </c>
      <c r="Y130" s="78">
        <f t="shared" si="44"/>
        <v>223339.42303419687</v>
      </c>
      <c r="Z130" s="78">
        <f t="shared" si="45"/>
        <v>22048.566931832491</v>
      </c>
      <c r="AA130" s="78">
        <f t="shared" si="46"/>
        <v>9965.2602534702091</v>
      </c>
      <c r="AB130" s="77">
        <f t="shared" si="47"/>
        <v>275309.55172818992</v>
      </c>
    </row>
    <row r="131" spans="1:28" x14ac:dyDescent="0.3">
      <c r="A131" s="22">
        <v>42920</v>
      </c>
      <c r="B131">
        <v>79</v>
      </c>
      <c r="C131">
        <v>250.5</v>
      </c>
      <c r="D131">
        <v>0.69399999999999995</v>
      </c>
      <c r="E131">
        <v>84.34</v>
      </c>
      <c r="G131" s="20">
        <f t="shared" si="50"/>
        <v>5.9691482226693536E-2</v>
      </c>
      <c r="H131" s="20">
        <f t="shared" si="51"/>
        <v>-2.7866242038216108E-3</v>
      </c>
      <c r="I131" s="20">
        <f t="shared" si="52"/>
        <v>7.9883805374000721E-3</v>
      </c>
      <c r="J131" s="20">
        <f t="shared" si="53"/>
        <v>3.3831821524883614E-2</v>
      </c>
      <c r="L131" s="78">
        <f t="shared" si="33"/>
        <v>32292.967414154151</v>
      </c>
      <c r="M131" s="78">
        <f t="shared" si="34"/>
        <v>202345.67042226341</v>
      </c>
      <c r="N131" s="78">
        <f t="shared" si="35"/>
        <v>18402.418534700981</v>
      </c>
      <c r="O131" s="78">
        <f t="shared" si="36"/>
        <v>10092.987700218611</v>
      </c>
      <c r="P131" s="77">
        <f t="shared" si="37"/>
        <v>263134.04407133715</v>
      </c>
      <c r="R131" s="78">
        <f t="shared" si="38"/>
        <v>51910.766738306964</v>
      </c>
      <c r="S131" s="78">
        <f t="shared" si="39"/>
        <v>187493.59072762955</v>
      </c>
      <c r="T131" s="78">
        <f t="shared" si="40"/>
        <v>15222.515129520749</v>
      </c>
      <c r="U131" s="78">
        <f t="shared" si="41"/>
        <v>1881.660520495991</v>
      </c>
      <c r="V131" s="77">
        <f t="shared" si="42"/>
        <v>256508.53311595327</v>
      </c>
      <c r="X131" s="78">
        <f t="shared" si="43"/>
        <v>21147.522725506882</v>
      </c>
      <c r="Y131" s="78">
        <f t="shared" si="44"/>
        <v>222717.05999230221</v>
      </c>
      <c r="Z131" s="78">
        <f t="shared" si="45"/>
        <v>22224.699274788305</v>
      </c>
      <c r="AA131" s="78">
        <f t="shared" si="46"/>
        <v>10302.40315981463</v>
      </c>
      <c r="AB131" s="77">
        <f t="shared" si="47"/>
        <v>276391.68515241204</v>
      </c>
    </row>
    <row r="132" spans="1:28" x14ac:dyDescent="0.3">
      <c r="A132" s="22">
        <v>42921</v>
      </c>
      <c r="B132">
        <v>78</v>
      </c>
      <c r="C132">
        <v>251.2</v>
      </c>
      <c r="D132">
        <v>0.68200000000000005</v>
      </c>
      <c r="E132">
        <v>83.76</v>
      </c>
      <c r="G132" s="20">
        <f t="shared" si="50"/>
        <v>-1.2658227848101266E-2</v>
      </c>
      <c r="H132" s="20">
        <f t="shared" si="51"/>
        <v>2.7944111776446652E-3</v>
      </c>
      <c r="I132" s="20">
        <f t="shared" si="52"/>
        <v>-1.7291066282420605E-2</v>
      </c>
      <c r="J132" s="20">
        <f t="shared" si="53"/>
        <v>-6.8769267251600459E-3</v>
      </c>
      <c r="L132" s="78">
        <f t="shared" si="33"/>
        <v>31884.195674734478</v>
      </c>
      <c r="M132" s="78">
        <f t="shared" si="34"/>
        <v>202911.1074254394</v>
      </c>
      <c r="N132" s="78">
        <f t="shared" si="35"/>
        <v>18084.221096060621</v>
      </c>
      <c r="O132" s="78">
        <f t="shared" si="36"/>
        <v>10023.578963366266</v>
      </c>
      <c r="P132" s="77">
        <f t="shared" si="37"/>
        <v>262903.10315960075</v>
      </c>
      <c r="R132" s="78">
        <f t="shared" si="38"/>
        <v>51253.668425163836</v>
      </c>
      <c r="S132" s="78">
        <f t="shared" si="39"/>
        <v>188017.52491329558</v>
      </c>
      <c r="T132" s="78">
        <f t="shared" si="40"/>
        <v>14959.301611431056</v>
      </c>
      <c r="U132" s="78">
        <f t="shared" si="41"/>
        <v>1868.7204789749135</v>
      </c>
      <c r="V132" s="77">
        <f t="shared" si="42"/>
        <v>256099.2154288654</v>
      </c>
      <c r="X132" s="78">
        <f t="shared" si="43"/>
        <v>20879.832564424516</v>
      </c>
      <c r="Y132" s="78">
        <f t="shared" si="44"/>
        <v>223339.42303419687</v>
      </c>
      <c r="Z132" s="78">
        <f t="shared" si="45"/>
        <v>21840.410526521075</v>
      </c>
      <c r="AA132" s="78">
        <f t="shared" si="46"/>
        <v>10231.554288191528</v>
      </c>
      <c r="AB132" s="77">
        <f t="shared" si="47"/>
        <v>276291.22041333403</v>
      </c>
    </row>
    <row r="133" spans="1:28" x14ac:dyDescent="0.3">
      <c r="A133" s="22">
        <v>42922</v>
      </c>
      <c r="B133">
        <v>78.209999999999994</v>
      </c>
      <c r="C133">
        <v>251.2</v>
      </c>
      <c r="D133">
        <v>0.69350000000000001</v>
      </c>
      <c r="E133">
        <v>86.39</v>
      </c>
      <c r="G133" s="20">
        <f t="shared" si="50"/>
        <v>2.692307692307612E-3</v>
      </c>
      <c r="H133" s="20">
        <f t="shared" si="51"/>
        <v>0</v>
      </c>
      <c r="I133" s="20">
        <f t="shared" si="52"/>
        <v>1.6862170087976473E-2</v>
      </c>
      <c r="J133" s="20">
        <f t="shared" si="53"/>
        <v>3.1399235912129841E-2</v>
      </c>
      <c r="L133" s="78">
        <f t="shared" si="33"/>
        <v>31970.037740012605</v>
      </c>
      <c r="M133" s="78">
        <f t="shared" si="34"/>
        <v>202911.1074254394</v>
      </c>
      <c r="N133" s="78">
        <f t="shared" si="35"/>
        <v>18389.160308090966</v>
      </c>
      <c r="O133" s="78">
        <f t="shared" si="36"/>
        <v>10338.311683920865</v>
      </c>
      <c r="P133" s="77">
        <f t="shared" si="37"/>
        <v>263608.61715746386</v>
      </c>
      <c r="R133" s="78">
        <f t="shared" si="38"/>
        <v>51391.659070923888</v>
      </c>
      <c r="S133" s="78">
        <f t="shared" si="39"/>
        <v>188017.52491329558</v>
      </c>
      <c r="T133" s="78">
        <f t="shared" si="40"/>
        <v>15211.547899600348</v>
      </c>
      <c r="U133" s="78">
        <f t="shared" si="41"/>
        <v>1927.3968741480751</v>
      </c>
      <c r="V133" s="77">
        <f t="shared" si="42"/>
        <v>256548.1287579679</v>
      </c>
      <c r="X133" s="78">
        <f t="shared" si="43"/>
        <v>20936.04749825181</v>
      </c>
      <c r="Y133" s="78">
        <f t="shared" si="44"/>
        <v>223339.42303419687</v>
      </c>
      <c r="Z133" s="78">
        <f t="shared" si="45"/>
        <v>22208.687243610504</v>
      </c>
      <c r="AA133" s="78">
        <f t="shared" si="46"/>
        <v>10552.817275034218</v>
      </c>
      <c r="AB133" s="77">
        <f t="shared" si="47"/>
        <v>277036.97505109338</v>
      </c>
    </row>
    <row r="134" spans="1:28" x14ac:dyDescent="0.3">
      <c r="A134" s="22">
        <v>42923</v>
      </c>
      <c r="B134">
        <v>77.48</v>
      </c>
      <c r="C134">
        <v>250.3</v>
      </c>
      <c r="D134">
        <v>0.69020000000000004</v>
      </c>
      <c r="E134">
        <v>89.2</v>
      </c>
      <c r="G134" s="20">
        <f t="shared" si="50"/>
        <v>-9.3338447768826216E-3</v>
      </c>
      <c r="H134" s="20">
        <f t="shared" si="51"/>
        <v>-3.5828025477706101E-3</v>
      </c>
      <c r="I134" s="20">
        <f t="shared" si="52"/>
        <v>-4.7584715212688816E-3</v>
      </c>
      <c r="J134" s="20">
        <f t="shared" si="53"/>
        <v>3.2526912837133951E-2</v>
      </c>
      <c r="L134" s="78">
        <f t="shared" si="33"/>
        <v>31671.63437023625</v>
      </c>
      <c r="M134" s="78">
        <f t="shared" si="34"/>
        <v>202184.11699278458</v>
      </c>
      <c r="N134" s="78">
        <f t="shared" si="35"/>
        <v>18301.656012464868</v>
      </c>
      <c r="O134" s="78">
        <f t="shared" si="36"/>
        <v>10674.585046946882</v>
      </c>
      <c r="P134" s="77">
        <f t="shared" si="37"/>
        <v>262831.99242243258</v>
      </c>
      <c r="R134" s="78">
        <f t="shared" si="38"/>
        <v>50911.977302329411</v>
      </c>
      <c r="S134" s="78">
        <f t="shared" si="39"/>
        <v>187343.89524601071</v>
      </c>
      <c r="T134" s="78">
        <f t="shared" si="40"/>
        <v>15139.164182125682</v>
      </c>
      <c r="U134" s="78">
        <f t="shared" si="41"/>
        <v>1990.089144276054</v>
      </c>
      <c r="V134" s="77">
        <f t="shared" si="42"/>
        <v>255385.12587474185</v>
      </c>
      <c r="X134" s="78">
        <f t="shared" si="43"/>
        <v>20740.633680661686</v>
      </c>
      <c r="Y134" s="78">
        <f t="shared" si="44"/>
        <v>222539.24198033233</v>
      </c>
      <c r="Z134" s="78">
        <f t="shared" si="45"/>
        <v>22103.007837837016</v>
      </c>
      <c r="AA134" s="78">
        <f t="shared" si="46"/>
        <v>10896.067842725457</v>
      </c>
      <c r="AB134" s="77">
        <f t="shared" si="47"/>
        <v>276278.95134155644</v>
      </c>
    </row>
    <row r="135" spans="1:28" x14ac:dyDescent="0.3">
      <c r="A135" s="22">
        <v>42926</v>
      </c>
      <c r="B135">
        <v>78.5</v>
      </c>
      <c r="C135">
        <v>251.5</v>
      </c>
      <c r="D135">
        <v>0.67449999999999999</v>
      </c>
      <c r="E135">
        <v>90.98</v>
      </c>
      <c r="G135" s="20">
        <f t="shared" ref="G135:G166" si="54">(B135-B134)/B134</f>
        <v>1.3164687661331904E-2</v>
      </c>
      <c r="H135" s="20">
        <f t="shared" ref="H135:H166" si="55">(C135-C134)/C134</f>
        <v>4.7942469037154959E-3</v>
      </c>
      <c r="I135" s="20">
        <f t="shared" ref="I135:I166" si="56">(D135-D134)/D134</f>
        <v>-2.2747029846421393E-2</v>
      </c>
      <c r="J135" s="20">
        <f t="shared" si="53"/>
        <v>1.9955156950672657E-2</v>
      </c>
      <c r="L135" s="78">
        <f t="shared" si="33"/>
        <v>32088.581544444314</v>
      </c>
      <c r="M135" s="78">
        <f t="shared" si="34"/>
        <v>203153.43756965769</v>
      </c>
      <c r="N135" s="78">
        <f t="shared" si="35"/>
        <v>17885.34769691039</v>
      </c>
      <c r="O135" s="78">
        <f t="shared" si="36"/>
        <v>10887.598066942011</v>
      </c>
      <c r="P135" s="77">
        <f t="shared" si="37"/>
        <v>264014.96487795439</v>
      </c>
      <c r="R135" s="78">
        <f t="shared" si="38"/>
        <v>51582.2175817354</v>
      </c>
      <c r="S135" s="78">
        <f t="shared" si="39"/>
        <v>188242.06813572391</v>
      </c>
      <c r="T135" s="78">
        <f t="shared" si="40"/>
        <v>14794.793162624996</v>
      </c>
      <c r="U135" s="78">
        <f t="shared" si="41"/>
        <v>2029.8016854959124</v>
      </c>
      <c r="V135" s="77">
        <f t="shared" si="42"/>
        <v>256648.88056558021</v>
      </c>
      <c r="X135" s="78">
        <f t="shared" si="43"/>
        <v>21013.677644965697</v>
      </c>
      <c r="Y135" s="78">
        <f t="shared" si="44"/>
        <v>223606.15005215173</v>
      </c>
      <c r="Z135" s="78">
        <f t="shared" si="45"/>
        <v>21600.230058854053</v>
      </c>
      <c r="AA135" s="78">
        <f t="shared" si="46"/>
        <v>11113.50058667222</v>
      </c>
      <c r="AB135" s="77">
        <f t="shared" si="47"/>
        <v>277333.55834264372</v>
      </c>
    </row>
    <row r="136" spans="1:28" x14ac:dyDescent="0.3">
      <c r="A136" s="22">
        <v>42927</v>
      </c>
      <c r="B136">
        <v>80.510000000000005</v>
      </c>
      <c r="C136">
        <v>250.4</v>
      </c>
      <c r="D136">
        <v>0.67300000000000004</v>
      </c>
      <c r="E136">
        <v>90.12</v>
      </c>
      <c r="G136" s="20">
        <f t="shared" si="54"/>
        <v>2.5605095541401338E-2</v>
      </c>
      <c r="H136" s="20">
        <f t="shared" si="55"/>
        <v>-4.3737574552683671E-3</v>
      </c>
      <c r="I136" s="20">
        <f t="shared" si="56"/>
        <v>-2.2238695329873178E-3</v>
      </c>
      <c r="J136" s="20">
        <f t="shared" si="53"/>
        <v>-9.4526269509782306E-3</v>
      </c>
      <c r="L136" s="78">
        <f t="shared" ref="L136:L195" si="57">L135+L135*G136</f>
        <v>32910.21274067786</v>
      </c>
      <c r="M136" s="78">
        <f t="shared" ref="M136:M195" si="58">M135+M135*H136</f>
        <v>202264.893707524</v>
      </c>
      <c r="N136" s="78">
        <f t="shared" ref="N136:N195" si="59">N135+N135*I136</f>
        <v>17845.573017080347</v>
      </c>
      <c r="O136" s="78">
        <f t="shared" ref="O136:O195" si="60">O135+O135*J136</f>
        <v>10784.681664023017</v>
      </c>
      <c r="P136" s="77">
        <f t="shared" ref="P136:P195" si="61">SUM(L136:O136)</f>
        <v>263805.36112930521</v>
      </c>
      <c r="R136" s="78">
        <f t="shared" ref="R136:R195" si="62">R135+R135*G136</f>
        <v>52902.985191153086</v>
      </c>
      <c r="S136" s="78">
        <f t="shared" ref="S136:S195" si="63">S135+S135*H136</f>
        <v>187418.74298682014</v>
      </c>
      <c r="T136" s="78">
        <f t="shared" ref="T136:T195" si="64">T135+T135*I136</f>
        <v>14761.891472863785</v>
      </c>
      <c r="U136" s="78">
        <f t="shared" ref="U136:U195" si="65">U135+U135*J136</f>
        <v>2010.6147273784527</v>
      </c>
      <c r="V136" s="77">
        <f t="shared" ref="V136:V195" si="66">SUM(R136:U136)</f>
        <v>257094.23437821548</v>
      </c>
      <c r="X136" s="78">
        <f t="shared" ref="X136:X195" si="67">X135+X135*G136</f>
        <v>21551.734868741252</v>
      </c>
      <c r="Y136" s="78">
        <f t="shared" ref="Y136:Y195" si="68">Y135+Y135*H136</f>
        <v>222628.15098631728</v>
      </c>
      <c r="Z136" s="78">
        <f t="shared" ref="Z136:Z195" si="69">Z135+Z135*I136</f>
        <v>21552.19396532065</v>
      </c>
      <c r="AA136" s="78">
        <f t="shared" ref="AA136:AA195" si="70">AA135+AA135*J136</f>
        <v>11008.448811506931</v>
      </c>
      <c r="AB136" s="77">
        <f t="shared" ref="AB136:AB195" si="71">SUM(X136:AA136)</f>
        <v>276740.52863188606</v>
      </c>
    </row>
    <row r="137" spans="1:28" x14ac:dyDescent="0.3">
      <c r="A137" s="22">
        <v>42928</v>
      </c>
      <c r="B137">
        <v>78.8</v>
      </c>
      <c r="C137">
        <v>253</v>
      </c>
      <c r="D137">
        <v>0.6532</v>
      </c>
      <c r="E137">
        <v>90.31</v>
      </c>
      <c r="G137" s="20">
        <f t="shared" si="54"/>
        <v>-2.1239597565519908E-2</v>
      </c>
      <c r="H137" s="20">
        <f t="shared" si="55"/>
        <v>1.0383386581469626E-2</v>
      </c>
      <c r="I137" s="20">
        <f t="shared" si="56"/>
        <v>-2.9420505200594412E-2</v>
      </c>
      <c r="J137" s="20">
        <f t="shared" si="53"/>
        <v>2.1083000443852386E-3</v>
      </c>
      <c r="L137" s="78">
        <f t="shared" si="57"/>
        <v>32211.213066270215</v>
      </c>
      <c r="M137" s="78">
        <f t="shared" si="58"/>
        <v>204365.08829074909</v>
      </c>
      <c r="N137" s="78">
        <f t="shared" si="59"/>
        <v>17320.547243323748</v>
      </c>
      <c r="O137" s="78">
        <f t="shared" si="60"/>
        <v>10807.419008853958</v>
      </c>
      <c r="P137" s="77">
        <f t="shared" si="61"/>
        <v>264704.26760919701</v>
      </c>
      <c r="R137" s="78">
        <f t="shared" si="62"/>
        <v>51779.347075678335</v>
      </c>
      <c r="S137" s="78">
        <f t="shared" si="63"/>
        <v>189364.78424786541</v>
      </c>
      <c r="T137" s="78">
        <f t="shared" si="64"/>
        <v>14327.589168015786</v>
      </c>
      <c r="U137" s="78">
        <f t="shared" si="65"/>
        <v>2014.8537064974264</v>
      </c>
      <c r="V137" s="77">
        <f t="shared" si="66"/>
        <v>257486.57419805694</v>
      </c>
      <c r="X137" s="78">
        <f t="shared" si="67"/>
        <v>21093.984693290404</v>
      </c>
      <c r="Y137" s="78">
        <f t="shared" si="68"/>
        <v>224939.785141926</v>
      </c>
      <c r="Z137" s="78">
        <f t="shared" si="69"/>
        <v>20918.117530679716</v>
      </c>
      <c r="AA137" s="78">
        <f t="shared" si="70"/>
        <v>11031.657924624844</v>
      </c>
      <c r="AB137" s="77">
        <f t="shared" si="71"/>
        <v>277983.545290521</v>
      </c>
    </row>
    <row r="138" spans="1:28" x14ac:dyDescent="0.3">
      <c r="A138" s="22">
        <v>42929</v>
      </c>
      <c r="B138">
        <v>81</v>
      </c>
      <c r="C138">
        <v>250.8</v>
      </c>
      <c r="D138">
        <v>0.6633</v>
      </c>
      <c r="E138">
        <v>91.66</v>
      </c>
      <c r="G138" s="20">
        <f t="shared" si="54"/>
        <v>2.7918781725888363E-2</v>
      </c>
      <c r="H138" s="20">
        <f t="shared" si="55"/>
        <v>-8.6956521739129985E-3</v>
      </c>
      <c r="I138" s="20">
        <f t="shared" si="56"/>
        <v>1.5462339252908753E-2</v>
      </c>
      <c r="J138" s="20">
        <f t="shared" si="53"/>
        <v>1.4948510685416834E-2</v>
      </c>
      <c r="L138" s="78">
        <f t="shared" si="57"/>
        <v>33110.510892993494</v>
      </c>
      <c r="M138" s="78">
        <f t="shared" si="58"/>
        <v>202588.00056648173</v>
      </c>
      <c r="N138" s="78">
        <f t="shared" si="59"/>
        <v>17588.363420846053</v>
      </c>
      <c r="O138" s="78">
        <f t="shared" si="60"/>
        <v>10968.973827389589</v>
      </c>
      <c r="P138" s="77">
        <f t="shared" si="61"/>
        <v>264255.84870771086</v>
      </c>
      <c r="R138" s="78">
        <f t="shared" si="62"/>
        <v>53224.963364593212</v>
      </c>
      <c r="S138" s="78">
        <f t="shared" si="63"/>
        <v>187718.13395005788</v>
      </c>
      <c r="T138" s="78">
        <f t="shared" si="64"/>
        <v>14549.127212407946</v>
      </c>
      <c r="U138" s="78">
        <f t="shared" si="65"/>
        <v>2044.972768658555</v>
      </c>
      <c r="V138" s="77">
        <f t="shared" si="66"/>
        <v>257537.1972957176</v>
      </c>
      <c r="X138" s="78">
        <f t="shared" si="67"/>
        <v>21682.903047671607</v>
      </c>
      <c r="Y138" s="78">
        <f t="shared" si="68"/>
        <v>222983.78701025707</v>
      </c>
      <c r="Z138" s="78">
        <f t="shared" si="69"/>
        <v>21241.560560471302</v>
      </c>
      <c r="AA138" s="78">
        <f t="shared" si="70"/>
        <v>11196.564780988962</v>
      </c>
      <c r="AB138" s="77">
        <f t="shared" si="71"/>
        <v>277104.81539938896</v>
      </c>
    </row>
    <row r="139" spans="1:28" x14ac:dyDescent="0.3">
      <c r="A139" s="22">
        <v>42930</v>
      </c>
      <c r="B139">
        <v>88.2</v>
      </c>
      <c r="C139">
        <v>249.9</v>
      </c>
      <c r="D139">
        <v>0.62880000000000003</v>
      </c>
      <c r="E139">
        <v>92.85</v>
      </c>
      <c r="G139" s="20">
        <f t="shared" si="54"/>
        <v>8.888888888888892E-2</v>
      </c>
      <c r="H139" s="20">
        <f t="shared" si="55"/>
        <v>-3.5885167464115059E-3</v>
      </c>
      <c r="I139" s="20">
        <f t="shared" si="56"/>
        <v>-5.2012663952962425E-2</v>
      </c>
      <c r="J139" s="20">
        <f t="shared" si="53"/>
        <v>1.298276238271872E-2</v>
      </c>
      <c r="L139" s="78">
        <f t="shared" si="57"/>
        <v>36053.667416815137</v>
      </c>
      <c r="M139" s="78">
        <f t="shared" si="58"/>
        <v>201861.01013382687</v>
      </c>
      <c r="N139" s="78">
        <f t="shared" si="59"/>
        <v>16673.54578475501</v>
      </c>
      <c r="O139" s="78">
        <f t="shared" si="60"/>
        <v>11111.381408172849</v>
      </c>
      <c r="P139" s="77">
        <f t="shared" si="61"/>
        <v>265699.60474356986</v>
      </c>
      <c r="R139" s="78">
        <f t="shared" si="62"/>
        <v>57956.071219223719</v>
      </c>
      <c r="S139" s="78">
        <f t="shared" si="63"/>
        <v>187044.50428277298</v>
      </c>
      <c r="T139" s="78">
        <f t="shared" si="64"/>
        <v>13792.388347900071</v>
      </c>
      <c r="U139" s="78">
        <f t="shared" si="65"/>
        <v>2071.5221641931794</v>
      </c>
      <c r="V139" s="77">
        <f t="shared" si="66"/>
        <v>260864.48601408995</v>
      </c>
      <c r="X139" s="78">
        <f t="shared" si="67"/>
        <v>23610.272207464641</v>
      </c>
      <c r="Y139" s="78">
        <f t="shared" si="68"/>
        <v>222183.60595639251</v>
      </c>
      <c r="Z139" s="78">
        <f t="shared" si="69"/>
        <v>20136.730409203006</v>
      </c>
      <c r="AA139" s="78">
        <f t="shared" si="70"/>
        <v>11341.927121043258</v>
      </c>
      <c r="AB139" s="77">
        <f t="shared" si="71"/>
        <v>277272.5356941034</v>
      </c>
    </row>
    <row r="140" spans="1:28" x14ac:dyDescent="0.3">
      <c r="A140" s="22">
        <v>42933</v>
      </c>
      <c r="B140">
        <v>83.92</v>
      </c>
      <c r="C140">
        <v>250</v>
      </c>
      <c r="D140">
        <v>0.60050000000000003</v>
      </c>
      <c r="E140">
        <v>92.05</v>
      </c>
      <c r="G140" s="20">
        <f t="shared" si="54"/>
        <v>-4.8526077097505678E-2</v>
      </c>
      <c r="H140" s="20">
        <f t="shared" si="55"/>
        <v>4.001600640255875E-4</v>
      </c>
      <c r="I140" s="20">
        <f t="shared" si="56"/>
        <v>-4.5006361323155199E-2</v>
      </c>
      <c r="J140" s="20">
        <f t="shared" si="53"/>
        <v>-8.6160473882606059E-3</v>
      </c>
      <c r="L140" s="78">
        <f t="shared" si="57"/>
        <v>34304.124372098937</v>
      </c>
      <c r="M140" s="78">
        <f t="shared" si="58"/>
        <v>201941.78684856629</v>
      </c>
      <c r="N140" s="78">
        <f t="shared" si="59"/>
        <v>15923.130158628155</v>
      </c>
      <c r="O140" s="78">
        <f t="shared" si="60"/>
        <v>11015.645219410993</v>
      </c>
      <c r="P140" s="77">
        <f t="shared" si="61"/>
        <v>263184.68659870437</v>
      </c>
      <c r="R140" s="78">
        <f t="shared" si="62"/>
        <v>55143.690438971142</v>
      </c>
      <c r="S140" s="78">
        <f t="shared" si="63"/>
        <v>187119.35202358241</v>
      </c>
      <c r="T140" s="78">
        <f t="shared" si="64"/>
        <v>13171.643134405203</v>
      </c>
      <c r="U140" s="78">
        <f t="shared" si="65"/>
        <v>2053.6738310606588</v>
      </c>
      <c r="V140" s="77">
        <f t="shared" si="66"/>
        <v>257488.35942801938</v>
      </c>
      <c r="X140" s="78">
        <f t="shared" si="67"/>
        <v>22464.558318032115</v>
      </c>
      <c r="Y140" s="78">
        <f t="shared" si="68"/>
        <v>222272.51496237746</v>
      </c>
      <c r="Z140" s="78">
        <f t="shared" si="69"/>
        <v>19230.449444539448</v>
      </c>
      <c r="AA140" s="78">
        <f t="shared" si="70"/>
        <v>11244.204539494151</v>
      </c>
      <c r="AB140" s="77">
        <f t="shared" si="71"/>
        <v>275211.72726444318</v>
      </c>
    </row>
    <row r="141" spans="1:28" x14ac:dyDescent="0.3">
      <c r="A141" s="22">
        <v>42934</v>
      </c>
      <c r="B141">
        <v>84.7</v>
      </c>
      <c r="C141">
        <v>251</v>
      </c>
      <c r="D141">
        <v>0.57450000000000001</v>
      </c>
      <c r="E141">
        <v>92.91</v>
      </c>
      <c r="G141" s="20">
        <f t="shared" si="54"/>
        <v>9.2945662535748458E-3</v>
      </c>
      <c r="H141" s="20">
        <f t="shared" si="55"/>
        <v>4.0000000000000001E-3</v>
      </c>
      <c r="I141" s="20">
        <f t="shared" si="56"/>
        <v>-4.3297252289758573E-2</v>
      </c>
      <c r="J141" s="20">
        <f t="shared" si="53"/>
        <v>9.3427485062465999E-3</v>
      </c>
      <c r="L141" s="78">
        <f t="shared" si="57"/>
        <v>34622.966328846283</v>
      </c>
      <c r="M141" s="78">
        <f t="shared" si="58"/>
        <v>202749.55399596057</v>
      </c>
      <c r="N141" s="78">
        <f t="shared" si="59"/>
        <v>15233.702374907369</v>
      </c>
      <c r="O141" s="78">
        <f t="shared" si="60"/>
        <v>11118.561622329988</v>
      </c>
      <c r="P141" s="77">
        <f t="shared" si="61"/>
        <v>263724.78432204423</v>
      </c>
      <c r="R141" s="78">
        <f t="shared" si="62"/>
        <v>55656.227123222779</v>
      </c>
      <c r="S141" s="78">
        <f t="shared" si="63"/>
        <v>187867.82943167674</v>
      </c>
      <c r="T141" s="78">
        <f t="shared" si="64"/>
        <v>12601.347178544194</v>
      </c>
      <c r="U141" s="78">
        <f t="shared" si="65"/>
        <v>2072.8607891781185</v>
      </c>
      <c r="V141" s="77">
        <f t="shared" si="66"/>
        <v>258198.26452262182</v>
      </c>
      <c r="X141" s="78">
        <f t="shared" si="67"/>
        <v>22673.356643676361</v>
      </c>
      <c r="Y141" s="78">
        <f t="shared" si="68"/>
        <v>223161.60502222698</v>
      </c>
      <c r="Z141" s="78">
        <f t="shared" si="69"/>
        <v>18397.823823293777</v>
      </c>
      <c r="AA141" s="78">
        <f t="shared" si="70"/>
        <v>11349.25631465944</v>
      </c>
      <c r="AB141" s="77">
        <f t="shared" si="71"/>
        <v>275582.04180385655</v>
      </c>
    </row>
    <row r="142" spans="1:28" x14ac:dyDescent="0.3">
      <c r="A142" s="22">
        <v>42935</v>
      </c>
      <c r="B142">
        <v>83.42</v>
      </c>
      <c r="C142">
        <v>250</v>
      </c>
      <c r="D142">
        <v>0.6008</v>
      </c>
      <c r="E142">
        <v>93.16</v>
      </c>
      <c r="G142" s="20">
        <f t="shared" si="54"/>
        <v>-1.5112160566706034E-2</v>
      </c>
      <c r="H142" s="20">
        <f t="shared" si="55"/>
        <v>-3.9840637450199202E-3</v>
      </c>
      <c r="I142" s="20">
        <f t="shared" si="56"/>
        <v>4.5778938207136625E-2</v>
      </c>
      <c r="J142" s="20">
        <f t="shared" ref="J142:J173" si="72">(E142-E141)/E141</f>
        <v>2.6907760198041117E-3</v>
      </c>
      <c r="L142" s="78">
        <f t="shared" si="57"/>
        <v>34099.738502389104</v>
      </c>
      <c r="M142" s="78">
        <f t="shared" si="58"/>
        <v>201941.78684856629</v>
      </c>
      <c r="N142" s="78">
        <f t="shared" si="59"/>
        <v>15931.085094594164</v>
      </c>
      <c r="O142" s="78">
        <f t="shared" si="60"/>
        <v>11148.479181318067</v>
      </c>
      <c r="P142" s="77">
        <f t="shared" si="61"/>
        <v>263121.08962686762</v>
      </c>
      <c r="R142" s="78">
        <f t="shared" si="62"/>
        <v>54815.141282399578</v>
      </c>
      <c r="S142" s="78">
        <f t="shared" si="63"/>
        <v>187119.35202358241</v>
      </c>
      <c r="T142" s="78">
        <f t="shared" si="64"/>
        <v>13178.223472357444</v>
      </c>
      <c r="U142" s="78">
        <f t="shared" si="65"/>
        <v>2078.438393282031</v>
      </c>
      <c r="V142" s="77">
        <f t="shared" si="66"/>
        <v>257191.15517162145</v>
      </c>
      <c r="X142" s="78">
        <f t="shared" si="67"/>
        <v>22330.713237490934</v>
      </c>
      <c r="Y142" s="78">
        <f t="shared" si="68"/>
        <v>222272.51496237746</v>
      </c>
      <c r="Z142" s="78">
        <f t="shared" si="69"/>
        <v>19240.056663246127</v>
      </c>
      <c r="AA142" s="78">
        <f t="shared" si="70"/>
        <v>11379.794621393536</v>
      </c>
      <c r="AB142" s="77">
        <f t="shared" si="71"/>
        <v>275223.07948450808</v>
      </c>
    </row>
    <row r="143" spans="1:28" x14ac:dyDescent="0.3">
      <c r="A143" s="22">
        <v>42936</v>
      </c>
      <c r="B143">
        <v>86.01</v>
      </c>
      <c r="C143">
        <v>249.3</v>
      </c>
      <c r="D143">
        <v>0.63070000000000004</v>
      </c>
      <c r="E143">
        <v>93.86</v>
      </c>
      <c r="G143" s="20">
        <f t="shared" si="54"/>
        <v>3.1047710381203589E-2</v>
      </c>
      <c r="H143" s="20">
        <f t="shared" si="55"/>
        <v>-2.7999999999999544E-3</v>
      </c>
      <c r="I143" s="20">
        <f t="shared" si="56"/>
        <v>4.9766977363515374E-2</v>
      </c>
      <c r="J143" s="20">
        <f t="shared" si="72"/>
        <v>7.5139544869042814E-3</v>
      </c>
      <c r="L143" s="78">
        <f t="shared" si="57"/>
        <v>35158.45730748606</v>
      </c>
      <c r="M143" s="78">
        <f t="shared" si="58"/>
        <v>201376.3498453903</v>
      </c>
      <c r="N143" s="78">
        <f t="shared" si="59"/>
        <v>16723.927045873068</v>
      </c>
      <c r="O143" s="78">
        <f t="shared" si="60"/>
        <v>11232.248346484692</v>
      </c>
      <c r="P143" s="77">
        <f t="shared" si="61"/>
        <v>264490.98254523415</v>
      </c>
      <c r="R143" s="78">
        <f t="shared" si="62"/>
        <v>56517.025913440273</v>
      </c>
      <c r="S143" s="78">
        <f t="shared" si="63"/>
        <v>186595.41783791638</v>
      </c>
      <c r="T143" s="78">
        <f t="shared" si="64"/>
        <v>13834.063821597603</v>
      </c>
      <c r="U143" s="78">
        <f t="shared" si="65"/>
        <v>2094.0556847729868</v>
      </c>
      <c r="V143" s="77">
        <f t="shared" si="66"/>
        <v>259040.56325772725</v>
      </c>
      <c r="X143" s="78">
        <f t="shared" si="67"/>
        <v>23024.03075469426</v>
      </c>
      <c r="Y143" s="78">
        <f t="shared" si="68"/>
        <v>221650.15192048281</v>
      </c>
      <c r="Z143" s="78">
        <f t="shared" si="69"/>
        <v>20197.576127678651</v>
      </c>
      <c r="AA143" s="78">
        <f t="shared" si="70"/>
        <v>11465.301880249004</v>
      </c>
      <c r="AB143" s="77">
        <f t="shared" si="71"/>
        <v>276337.06068310473</v>
      </c>
    </row>
    <row r="144" spans="1:28" x14ac:dyDescent="0.3">
      <c r="A144" s="22">
        <v>42937</v>
      </c>
      <c r="B144">
        <v>89</v>
      </c>
      <c r="C144">
        <v>243.7</v>
      </c>
      <c r="D144">
        <v>0.59219999999999995</v>
      </c>
      <c r="E144">
        <v>97.05</v>
      </c>
      <c r="G144" s="20">
        <f t="shared" si="54"/>
        <v>3.4763399604697064E-2</v>
      </c>
      <c r="H144" s="20">
        <f t="shared" si="55"/>
        <v>-2.2462896109105585E-2</v>
      </c>
      <c r="I144" s="20">
        <f t="shared" si="56"/>
        <v>-6.1043285238623887E-2</v>
      </c>
      <c r="J144" s="20">
        <f t="shared" si="72"/>
        <v>3.3986788834434241E-2</v>
      </c>
      <c r="L144" s="78">
        <f t="shared" si="57"/>
        <v>36380.684808350881</v>
      </c>
      <c r="M144" s="78">
        <f t="shared" si="58"/>
        <v>196852.85381998241</v>
      </c>
      <c r="N144" s="78">
        <f t="shared" si="59"/>
        <v>15703.043596901902</v>
      </c>
      <c r="O144" s="78">
        <f t="shared" si="60"/>
        <v>11613.996399172591</v>
      </c>
      <c r="P144" s="77">
        <f t="shared" si="61"/>
        <v>260550.57862440779</v>
      </c>
      <c r="R144" s="78">
        <f t="shared" si="62"/>
        <v>58481.749869738218</v>
      </c>
      <c r="S144" s="78">
        <f t="shared" si="63"/>
        <v>182403.94435258812</v>
      </c>
      <c r="T144" s="78">
        <f t="shared" si="64"/>
        <v>12989.587117726493</v>
      </c>
      <c r="U144" s="78">
        <f t="shared" si="65"/>
        <v>2165.2259131389128</v>
      </c>
      <c r="V144" s="77">
        <f t="shared" si="66"/>
        <v>256040.50725319175</v>
      </c>
      <c r="X144" s="78">
        <f t="shared" si="67"/>
        <v>23824.424336330532</v>
      </c>
      <c r="Y144" s="78">
        <f t="shared" si="68"/>
        <v>216671.24758532553</v>
      </c>
      <c r="Z144" s="78">
        <f t="shared" si="69"/>
        <v>18964.649726987944</v>
      </c>
      <c r="AA144" s="78">
        <f t="shared" si="70"/>
        <v>11854.970674176069</v>
      </c>
      <c r="AB144" s="77">
        <f t="shared" si="71"/>
        <v>271315.29232282005</v>
      </c>
    </row>
    <row r="145" spans="1:28" x14ac:dyDescent="0.3">
      <c r="A145" s="22">
        <v>42940</v>
      </c>
      <c r="B145">
        <v>87.18</v>
      </c>
      <c r="C145">
        <v>247.7</v>
      </c>
      <c r="D145">
        <v>0.63749999999999996</v>
      </c>
      <c r="E145">
        <v>94.16</v>
      </c>
      <c r="G145" s="20">
        <f t="shared" si="54"/>
        <v>-2.0449438202247115E-2</v>
      </c>
      <c r="H145" s="20">
        <f t="shared" si="55"/>
        <v>1.6413623307345096E-2</v>
      </c>
      <c r="I145" s="20">
        <f t="shared" si="56"/>
        <v>7.6494427558257361E-2</v>
      </c>
      <c r="J145" s="20">
        <f t="shared" si="72"/>
        <v>-2.977846470891294E-2</v>
      </c>
      <c r="L145" s="78">
        <f t="shared" si="57"/>
        <v>35636.72024260708</v>
      </c>
      <c r="M145" s="78">
        <f t="shared" si="58"/>
        <v>200083.92240955948</v>
      </c>
      <c r="N145" s="78">
        <f t="shared" si="59"/>
        <v>16904.238927769271</v>
      </c>
      <c r="O145" s="78">
        <f t="shared" si="60"/>
        <v>11268.149417270388</v>
      </c>
      <c r="P145" s="77">
        <f t="shared" si="61"/>
        <v>263893.03099720622</v>
      </c>
      <c r="R145" s="78">
        <f t="shared" si="62"/>
        <v>57285.83093981773</v>
      </c>
      <c r="S145" s="78">
        <f t="shared" si="63"/>
        <v>185397.85398496545</v>
      </c>
      <c r="T145" s="78">
        <f t="shared" si="64"/>
        <v>13983.218148515094</v>
      </c>
      <c r="U145" s="78">
        <f t="shared" si="65"/>
        <v>2100.7488096976817</v>
      </c>
      <c r="V145" s="77">
        <f t="shared" si="66"/>
        <v>258767.65188299597</v>
      </c>
      <c r="X145" s="78">
        <f t="shared" si="67"/>
        <v>23337.228243160629</v>
      </c>
      <c r="Y145" s="78">
        <f t="shared" si="68"/>
        <v>220227.60782472356</v>
      </c>
      <c r="Z145" s="78">
        <f t="shared" si="69"/>
        <v>20415.339751696749</v>
      </c>
      <c r="AA145" s="78">
        <f t="shared" si="70"/>
        <v>11501.947848329919</v>
      </c>
      <c r="AB145" s="77">
        <f t="shared" si="71"/>
        <v>275482.12366791081</v>
      </c>
    </row>
    <row r="146" spans="1:28" x14ac:dyDescent="0.3">
      <c r="A146" s="22">
        <v>42941</v>
      </c>
      <c r="B146">
        <v>86.88</v>
      </c>
      <c r="C146">
        <v>249.5</v>
      </c>
      <c r="D146">
        <v>0.6633</v>
      </c>
      <c r="E146">
        <v>90.99</v>
      </c>
      <c r="G146" s="20">
        <f t="shared" si="54"/>
        <v>-3.4411562284929038E-3</v>
      </c>
      <c r="H146" s="20">
        <f t="shared" si="55"/>
        <v>7.2668550666128845E-3</v>
      </c>
      <c r="I146" s="20">
        <f t="shared" si="56"/>
        <v>4.0470588235294189E-2</v>
      </c>
      <c r="J146" s="20">
        <f t="shared" si="72"/>
        <v>-3.3666100254885319E-2</v>
      </c>
      <c r="L146" s="78">
        <f t="shared" si="57"/>
        <v>35514.088720781176</v>
      </c>
      <c r="M146" s="78">
        <f t="shared" si="58"/>
        <v>201537.90327486917</v>
      </c>
      <c r="N146" s="78">
        <f t="shared" si="59"/>
        <v>17588.363420846053</v>
      </c>
      <c r="O146" s="78">
        <f t="shared" si="60"/>
        <v>10888.794769301536</v>
      </c>
      <c r="P146" s="77">
        <f t="shared" si="61"/>
        <v>265529.15018579795</v>
      </c>
      <c r="R146" s="78">
        <f t="shared" si="62"/>
        <v>57088.701445874787</v>
      </c>
      <c r="S146" s="78">
        <f t="shared" si="63"/>
        <v>186745.11331953524</v>
      </c>
      <c r="T146" s="78">
        <f t="shared" si="64"/>
        <v>14549.127212407941</v>
      </c>
      <c r="U146" s="78">
        <f t="shared" si="65"/>
        <v>2030.0247896600686</v>
      </c>
      <c r="V146" s="77">
        <f t="shared" si="66"/>
        <v>260412.96676747804</v>
      </c>
      <c r="X146" s="78">
        <f t="shared" si="67"/>
        <v>23256.921194835915</v>
      </c>
      <c r="Y146" s="78">
        <f t="shared" si="68"/>
        <v>221827.96993245269</v>
      </c>
      <c r="Z146" s="78">
        <f t="shared" si="69"/>
        <v>21241.560560471302</v>
      </c>
      <c r="AA146" s="78">
        <f t="shared" si="70"/>
        <v>11114.722118941581</v>
      </c>
      <c r="AB146" s="77">
        <f t="shared" si="71"/>
        <v>277441.1738067015</v>
      </c>
    </row>
    <row r="147" spans="1:28" x14ac:dyDescent="0.3">
      <c r="A147" s="22">
        <v>42942</v>
      </c>
      <c r="B147">
        <v>85.7</v>
      </c>
      <c r="C147">
        <v>250</v>
      </c>
      <c r="D147">
        <v>0.70740000000000003</v>
      </c>
      <c r="E147">
        <v>93.02</v>
      </c>
      <c r="G147" s="20">
        <f t="shared" si="54"/>
        <v>-1.3581952117863635E-2</v>
      </c>
      <c r="H147" s="20">
        <f t="shared" si="55"/>
        <v>2.004008016032064E-3</v>
      </c>
      <c r="I147" s="20">
        <f t="shared" si="56"/>
        <v>6.6485753052917276E-2</v>
      </c>
      <c r="J147" s="20">
        <f t="shared" si="72"/>
        <v>2.2310143971865055E-2</v>
      </c>
      <c r="L147" s="78">
        <f t="shared" si="57"/>
        <v>35031.738068265964</v>
      </c>
      <c r="M147" s="78">
        <f t="shared" si="58"/>
        <v>201941.78684856629</v>
      </c>
      <c r="N147" s="78">
        <f t="shared" si="59"/>
        <v>18757.739007849388</v>
      </c>
      <c r="O147" s="78">
        <f t="shared" si="60"/>
        <v>11131.725348284745</v>
      </c>
      <c r="P147" s="77">
        <f t="shared" si="61"/>
        <v>266862.9892729664</v>
      </c>
      <c r="R147" s="78">
        <f t="shared" si="62"/>
        <v>56313.3254363659</v>
      </c>
      <c r="S147" s="78">
        <f t="shared" si="63"/>
        <v>187119.35202358241</v>
      </c>
      <c r="T147" s="78">
        <f t="shared" si="64"/>
        <v>15516.436891387573</v>
      </c>
      <c r="U147" s="78">
        <f t="shared" si="65"/>
        <v>2075.31493498384</v>
      </c>
      <c r="V147" s="77">
        <f t="shared" si="66"/>
        <v>261024.42928631973</v>
      </c>
      <c r="X147" s="78">
        <f t="shared" si="67"/>
        <v>22941.046804758727</v>
      </c>
      <c r="Y147" s="78">
        <f t="shared" si="68"/>
        <v>222272.51496237743</v>
      </c>
      <c r="Z147" s="78">
        <f t="shared" si="69"/>
        <v>22653.821710353383</v>
      </c>
      <c r="AA147" s="78">
        <f t="shared" si="70"/>
        <v>11362.693169622442</v>
      </c>
      <c r="AB147" s="77">
        <f t="shared" si="71"/>
        <v>279230.07664711197</v>
      </c>
    </row>
    <row r="148" spans="1:28" x14ac:dyDescent="0.3">
      <c r="A148" s="22">
        <v>42943</v>
      </c>
      <c r="B148">
        <v>87</v>
      </c>
      <c r="C148">
        <v>250.1</v>
      </c>
      <c r="D148">
        <v>0.68010000000000004</v>
      </c>
      <c r="E148">
        <v>91.5</v>
      </c>
      <c r="G148" s="20">
        <f t="shared" si="54"/>
        <v>1.5169194865810936E-2</v>
      </c>
      <c r="H148" s="20">
        <f t="shared" si="55"/>
        <v>3.9999999999997725E-4</v>
      </c>
      <c r="I148" s="20">
        <f t="shared" si="56"/>
        <v>-3.8592027141645446E-2</v>
      </c>
      <c r="J148" s="20">
        <f t="shared" si="72"/>
        <v>-1.6340571920017158E-2</v>
      </c>
      <c r="L148" s="78">
        <f t="shared" si="57"/>
        <v>35563.141329511534</v>
      </c>
      <c r="M148" s="78">
        <f t="shared" si="58"/>
        <v>202022.56356330571</v>
      </c>
      <c r="N148" s="78">
        <f t="shared" si="59"/>
        <v>18033.839834942562</v>
      </c>
      <c r="O148" s="78">
        <f t="shared" si="60"/>
        <v>10949.82658963722</v>
      </c>
      <c r="P148" s="77">
        <f t="shared" si="61"/>
        <v>266569.37131739705</v>
      </c>
      <c r="R148" s="78">
        <f t="shared" si="62"/>
        <v>57167.553243451963</v>
      </c>
      <c r="S148" s="78">
        <f t="shared" si="63"/>
        <v>187194.19976439184</v>
      </c>
      <c r="T148" s="78">
        <f t="shared" si="64"/>
        <v>14917.626137733516</v>
      </c>
      <c r="U148" s="78">
        <f t="shared" si="65"/>
        <v>2041.4031020320508</v>
      </c>
      <c r="V148" s="77">
        <f t="shared" si="66"/>
        <v>261320.78224760937</v>
      </c>
      <c r="X148" s="78">
        <f t="shared" si="67"/>
        <v>23289.044014165804</v>
      </c>
      <c r="Y148" s="78">
        <f t="shared" si="68"/>
        <v>222361.42396836239</v>
      </c>
      <c r="Z148" s="78">
        <f t="shared" si="69"/>
        <v>21779.564808045427</v>
      </c>
      <c r="AA148" s="78">
        <f t="shared" si="70"/>
        <v>11177.020264679139</v>
      </c>
      <c r="AB148" s="77">
        <f t="shared" si="71"/>
        <v>278607.05305525282</v>
      </c>
    </row>
    <row r="149" spans="1:28" x14ac:dyDescent="0.3">
      <c r="A149" s="22">
        <v>42944</v>
      </c>
      <c r="B149">
        <v>85.79</v>
      </c>
      <c r="C149">
        <v>251.2</v>
      </c>
      <c r="D149">
        <v>0.7026</v>
      </c>
      <c r="E149">
        <v>93.19</v>
      </c>
      <c r="G149" s="20">
        <f t="shared" si="54"/>
        <v>-1.3908045977011422E-2</v>
      </c>
      <c r="H149" s="20">
        <f t="shared" si="55"/>
        <v>4.39824070371849E-3</v>
      </c>
      <c r="I149" s="20">
        <f t="shared" si="56"/>
        <v>3.3083370092633381E-2</v>
      </c>
      <c r="J149" s="20">
        <f t="shared" si="72"/>
        <v>1.8469945355191232E-2</v>
      </c>
      <c r="L149" s="78">
        <f t="shared" si="57"/>
        <v>35068.527524813733</v>
      </c>
      <c r="M149" s="78">
        <f t="shared" si="58"/>
        <v>202911.1074254394</v>
      </c>
      <c r="N149" s="78">
        <f t="shared" si="59"/>
        <v>18630.460032393243</v>
      </c>
      <c r="O149" s="78">
        <f t="shared" si="60"/>
        <v>11152.069288396639</v>
      </c>
      <c r="P149" s="77">
        <f t="shared" si="61"/>
        <v>267762.16427104303</v>
      </c>
      <c r="R149" s="78">
        <f t="shared" si="62"/>
        <v>56372.464284548783</v>
      </c>
      <c r="S149" s="78">
        <f t="shared" si="63"/>
        <v>188017.52491329561</v>
      </c>
      <c r="T149" s="78">
        <f t="shared" si="64"/>
        <v>15411.151484151695</v>
      </c>
      <c r="U149" s="78">
        <f t="shared" si="65"/>
        <v>2079.1077057745006</v>
      </c>
      <c r="V149" s="77">
        <f t="shared" si="66"/>
        <v>261880.24838777061</v>
      </c>
      <c r="X149" s="78">
        <f t="shared" si="67"/>
        <v>22965.138919256144</v>
      </c>
      <c r="Y149" s="78">
        <f t="shared" si="68"/>
        <v>223339.42303419684</v>
      </c>
      <c r="Z149" s="78">
        <f t="shared" si="69"/>
        <v>22500.106211046488</v>
      </c>
      <c r="AA149" s="78">
        <f t="shared" si="70"/>
        <v>11383.459218201628</v>
      </c>
      <c r="AB149" s="77">
        <f t="shared" si="71"/>
        <v>280188.12738270109</v>
      </c>
    </row>
    <row r="150" spans="1:28" x14ac:dyDescent="0.3">
      <c r="A150" s="22">
        <v>42947</v>
      </c>
      <c r="B150">
        <v>83.25</v>
      </c>
      <c r="C150">
        <v>256.89999999999998</v>
      </c>
      <c r="D150">
        <v>0.68400000000000005</v>
      </c>
      <c r="E150">
        <v>91.95</v>
      </c>
      <c r="G150" s="20">
        <f t="shared" si="54"/>
        <v>-2.9607180324047161E-2</v>
      </c>
      <c r="H150" s="20">
        <f t="shared" si="55"/>
        <v>2.2691082802547727E-2</v>
      </c>
      <c r="I150" s="20">
        <f t="shared" si="56"/>
        <v>-2.6473099914602831E-2</v>
      </c>
      <c r="J150" s="20">
        <f t="shared" si="72"/>
        <v>-1.330614872840428E-2</v>
      </c>
      <c r="L150" s="78">
        <f t="shared" si="57"/>
        <v>34030.247306687765</v>
      </c>
      <c r="M150" s="78">
        <f t="shared" si="58"/>
        <v>207515.38016558671</v>
      </c>
      <c r="N150" s="78">
        <f t="shared" si="59"/>
        <v>18137.254002500682</v>
      </c>
      <c r="O150" s="78">
        <f t="shared" si="60"/>
        <v>11003.678195815763</v>
      </c>
      <c r="P150" s="77">
        <f t="shared" si="61"/>
        <v>270686.55967059091</v>
      </c>
      <c r="R150" s="78">
        <f t="shared" si="62"/>
        <v>54703.434569165242</v>
      </c>
      <c r="S150" s="78">
        <f t="shared" si="63"/>
        <v>192283.84613943327</v>
      </c>
      <c r="T150" s="78">
        <f t="shared" si="64"/>
        <v>15003.170531112668</v>
      </c>
      <c r="U150" s="78">
        <f t="shared" si="65"/>
        <v>2051.4427894190935</v>
      </c>
      <c r="V150" s="77">
        <f t="shared" si="66"/>
        <v>264041.89402913029</v>
      </c>
      <c r="X150" s="78">
        <f t="shared" si="67"/>
        <v>22285.205910106932</v>
      </c>
      <c r="Y150" s="78">
        <f t="shared" si="68"/>
        <v>228407.23637533904</v>
      </c>
      <c r="Z150" s="78">
        <f t="shared" si="69"/>
        <v>21904.458651232278</v>
      </c>
      <c r="AA150" s="78">
        <f t="shared" si="70"/>
        <v>11231.989216800512</v>
      </c>
      <c r="AB150" s="77">
        <f t="shared" si="71"/>
        <v>283828.89015347877</v>
      </c>
    </row>
    <row r="151" spans="1:28" x14ac:dyDescent="0.3">
      <c r="A151" s="22">
        <v>42948</v>
      </c>
      <c r="B151">
        <v>94</v>
      </c>
      <c r="C151">
        <v>272</v>
      </c>
      <c r="D151">
        <v>0.76890000000000003</v>
      </c>
      <c r="E151">
        <v>91.95</v>
      </c>
      <c r="G151" s="20">
        <f t="shared" si="54"/>
        <v>0.12912912912912913</v>
      </c>
      <c r="H151" s="20">
        <f t="shared" si="55"/>
        <v>5.877773452705342E-2</v>
      </c>
      <c r="I151" s="20">
        <f t="shared" si="56"/>
        <v>0.12412280701754382</v>
      </c>
      <c r="J151" s="20">
        <f t="shared" si="72"/>
        <v>0</v>
      </c>
      <c r="L151" s="78">
        <f t="shared" si="57"/>
        <v>38424.543505449248</v>
      </c>
      <c r="M151" s="78">
        <f t="shared" si="58"/>
        <v>219712.66409124015</v>
      </c>
      <c r="N151" s="78">
        <f t="shared" si="59"/>
        <v>20388.500880881249</v>
      </c>
      <c r="O151" s="78">
        <f t="shared" si="60"/>
        <v>11003.678195815763</v>
      </c>
      <c r="P151" s="77">
        <f t="shared" si="61"/>
        <v>289529.38667338644</v>
      </c>
      <c r="R151" s="78">
        <f t="shared" si="62"/>
        <v>61767.241435453849</v>
      </c>
      <c r="S151" s="78">
        <f t="shared" si="63"/>
        <v>203585.85500165768</v>
      </c>
      <c r="T151" s="78">
        <f t="shared" si="64"/>
        <v>16865.406171597268</v>
      </c>
      <c r="U151" s="78">
        <f t="shared" si="65"/>
        <v>2051.4427894190935</v>
      </c>
      <c r="V151" s="77">
        <f t="shared" si="66"/>
        <v>284269.94539812783</v>
      </c>
      <c r="X151" s="78">
        <f t="shared" si="67"/>
        <v>25162.875141742363</v>
      </c>
      <c r="Y151" s="78">
        <f t="shared" si="68"/>
        <v>241832.49627906666</v>
      </c>
      <c r="Z151" s="78">
        <f t="shared" si="69"/>
        <v>24623.301545222952</v>
      </c>
      <c r="AA151" s="78">
        <f t="shared" si="70"/>
        <v>11231.989216800512</v>
      </c>
      <c r="AB151" s="77">
        <f t="shared" si="71"/>
        <v>302850.66218283243</v>
      </c>
    </row>
    <row r="152" spans="1:28" x14ac:dyDescent="0.3">
      <c r="A152" s="22">
        <v>42949</v>
      </c>
      <c r="B152">
        <v>101.95</v>
      </c>
      <c r="C152">
        <v>279</v>
      </c>
      <c r="D152">
        <v>0.79200000000000004</v>
      </c>
      <c r="E152">
        <v>85.8</v>
      </c>
      <c r="G152" s="20">
        <f t="shared" si="54"/>
        <v>8.4574468085106408E-2</v>
      </c>
      <c r="H152" s="20">
        <f t="shared" si="55"/>
        <v>2.5735294117647058E-2</v>
      </c>
      <c r="I152" s="20">
        <f t="shared" si="56"/>
        <v>3.0042918454935633E-2</v>
      </c>
      <c r="J152" s="20">
        <f t="shared" si="72"/>
        <v>-6.6884176182708047E-2</v>
      </c>
      <c r="L152" s="78">
        <f t="shared" si="57"/>
        <v>41674.278833835648</v>
      </c>
      <c r="M152" s="78">
        <f t="shared" si="58"/>
        <v>225367.03412300002</v>
      </c>
      <c r="N152" s="78">
        <f t="shared" si="59"/>
        <v>21001.030950263947</v>
      </c>
      <c r="O152" s="78">
        <f t="shared" si="60"/>
        <v>10267.706244708997</v>
      </c>
      <c r="P152" s="77">
        <f t="shared" si="61"/>
        <v>298310.05015180859</v>
      </c>
      <c r="R152" s="78">
        <f t="shared" si="62"/>
        <v>66991.173024941701</v>
      </c>
      <c r="S152" s="78">
        <f t="shared" si="63"/>
        <v>208825.196858318</v>
      </c>
      <c r="T152" s="78">
        <f t="shared" si="64"/>
        <v>17372.092193919932</v>
      </c>
      <c r="U152" s="78">
        <f t="shared" si="65"/>
        <v>1914.2337284628409</v>
      </c>
      <c r="V152" s="77">
        <f t="shared" si="66"/>
        <v>295102.69580564246</v>
      </c>
      <c r="X152" s="78">
        <f t="shared" si="67"/>
        <v>27291.01192234717</v>
      </c>
      <c r="Y152" s="78">
        <f t="shared" si="68"/>
        <v>248056.12669801322</v>
      </c>
      <c r="Z152" s="78">
        <f t="shared" si="69"/>
        <v>25363.057385637374</v>
      </c>
      <c r="AA152" s="78">
        <f t="shared" si="70"/>
        <v>10480.74687114175</v>
      </c>
      <c r="AB152" s="77">
        <f t="shared" si="71"/>
        <v>311190.94287713955</v>
      </c>
    </row>
    <row r="153" spans="1:28" x14ac:dyDescent="0.3">
      <c r="A153" s="22">
        <v>42950</v>
      </c>
      <c r="B153">
        <v>103.8</v>
      </c>
      <c r="C153">
        <v>281.7</v>
      </c>
      <c r="D153">
        <v>0.82620000000000005</v>
      </c>
      <c r="E153">
        <v>85.98</v>
      </c>
      <c r="G153" s="20">
        <f t="shared" si="54"/>
        <v>1.8146150073565417E-2</v>
      </c>
      <c r="H153" s="20">
        <f t="shared" si="55"/>
        <v>9.6774193548386685E-3</v>
      </c>
      <c r="I153" s="20">
        <f t="shared" si="56"/>
        <v>4.3181818181818189E-2</v>
      </c>
      <c r="J153" s="20">
        <f t="shared" si="72"/>
        <v>2.0979020979021773E-3</v>
      </c>
      <c r="L153" s="78">
        <f t="shared" si="57"/>
        <v>42430.506551762039</v>
      </c>
      <c r="M153" s="78">
        <f t="shared" si="58"/>
        <v>227548.00542096453</v>
      </c>
      <c r="N153" s="78">
        <f t="shared" si="59"/>
        <v>21907.893650388982</v>
      </c>
      <c r="O153" s="78">
        <f t="shared" si="60"/>
        <v>10289.246887180416</v>
      </c>
      <c r="P153" s="77">
        <f t="shared" si="61"/>
        <v>302175.65251029597</v>
      </c>
      <c r="R153" s="78">
        <f t="shared" si="62"/>
        <v>68206.804904256482</v>
      </c>
      <c r="S153" s="78">
        <f t="shared" si="63"/>
        <v>210846.08586017269</v>
      </c>
      <c r="T153" s="78">
        <f t="shared" si="64"/>
        <v>18122.250720475568</v>
      </c>
      <c r="U153" s="78">
        <f t="shared" si="65"/>
        <v>1918.2496034176581</v>
      </c>
      <c r="V153" s="77">
        <f t="shared" si="66"/>
        <v>299093.39108832239</v>
      </c>
      <c r="X153" s="78">
        <f t="shared" si="67"/>
        <v>27786.238720349545</v>
      </c>
      <c r="Y153" s="78">
        <f t="shared" si="68"/>
        <v>250456.66985960689</v>
      </c>
      <c r="Z153" s="78">
        <f t="shared" si="69"/>
        <v>26458.280318198988</v>
      </c>
      <c r="AA153" s="78">
        <f t="shared" si="70"/>
        <v>10502.7344519903</v>
      </c>
      <c r="AB153" s="77">
        <f t="shared" si="71"/>
        <v>315203.92335014575</v>
      </c>
    </row>
    <row r="154" spans="1:28" x14ac:dyDescent="0.3">
      <c r="A154" s="22">
        <v>42951</v>
      </c>
      <c r="B154">
        <v>104.2</v>
      </c>
      <c r="C154">
        <v>281.2</v>
      </c>
      <c r="D154">
        <v>0.75529999999999997</v>
      </c>
      <c r="E154">
        <v>89.31</v>
      </c>
      <c r="G154" s="20">
        <f t="shared" si="54"/>
        <v>3.8535645472062207E-3</v>
      </c>
      <c r="H154" s="20">
        <f t="shared" si="55"/>
        <v>-1.774937877174299E-3</v>
      </c>
      <c r="I154" s="20">
        <f t="shared" si="56"/>
        <v>-8.5814572742677397E-2</v>
      </c>
      <c r="J154" s="20">
        <f t="shared" si="72"/>
        <v>3.8729937194696418E-2</v>
      </c>
      <c r="L154" s="78">
        <f t="shared" si="57"/>
        <v>42594.015247529911</v>
      </c>
      <c r="M154" s="78">
        <f t="shared" si="58"/>
        <v>227144.12184726741</v>
      </c>
      <c r="N154" s="78">
        <f t="shared" si="59"/>
        <v>20027.877117088836</v>
      </c>
      <c r="O154" s="78">
        <f t="shared" si="60"/>
        <v>10687.748772901639</v>
      </c>
      <c r="P154" s="77">
        <f t="shared" si="61"/>
        <v>300453.76298478781</v>
      </c>
      <c r="R154" s="78">
        <f t="shared" si="62"/>
        <v>68469.644229513739</v>
      </c>
      <c r="S154" s="78">
        <f t="shared" si="63"/>
        <v>210471.84715612553</v>
      </c>
      <c r="T154" s="78">
        <f t="shared" si="64"/>
        <v>16567.097517762279</v>
      </c>
      <c r="U154" s="78">
        <f t="shared" si="65"/>
        <v>1992.5432900817755</v>
      </c>
      <c r="V154" s="77">
        <f t="shared" si="66"/>
        <v>297501.13219348335</v>
      </c>
      <c r="X154" s="78">
        <f t="shared" si="67"/>
        <v>27893.314784782495</v>
      </c>
      <c r="Y154" s="78">
        <f t="shared" si="68"/>
        <v>250012.12482968214</v>
      </c>
      <c r="Z154" s="78">
        <f t="shared" si="69"/>
        <v>24187.774297186752</v>
      </c>
      <c r="AA154" s="78">
        <f t="shared" si="70"/>
        <v>10909.504697688459</v>
      </c>
      <c r="AB154" s="77">
        <f t="shared" si="71"/>
        <v>313002.71860933985</v>
      </c>
    </row>
    <row r="155" spans="1:28" x14ac:dyDescent="0.3">
      <c r="A155" s="22">
        <v>42954</v>
      </c>
      <c r="B155">
        <v>114.25</v>
      </c>
      <c r="C155">
        <v>286.10000000000002</v>
      </c>
      <c r="D155">
        <v>0.8095</v>
      </c>
      <c r="E155">
        <v>91.41</v>
      </c>
      <c r="G155" s="20">
        <f t="shared" si="54"/>
        <v>9.6449136276391526E-2</v>
      </c>
      <c r="H155" s="20">
        <f t="shared" si="55"/>
        <v>1.7425320056899125E-2</v>
      </c>
      <c r="I155" s="20">
        <f t="shared" si="56"/>
        <v>7.1759565735469391E-2</v>
      </c>
      <c r="J155" s="20">
        <f t="shared" si="72"/>
        <v>2.3513604299630435E-2</v>
      </c>
      <c r="L155" s="78">
        <f t="shared" si="57"/>
        <v>46702.171228697625</v>
      </c>
      <c r="M155" s="78">
        <f t="shared" si="58"/>
        <v>231102.18086949934</v>
      </c>
      <c r="N155" s="78">
        <f t="shared" si="59"/>
        <v>21465.068881614476</v>
      </c>
      <c r="O155" s="78">
        <f t="shared" si="60"/>
        <v>10939.056268401509</v>
      </c>
      <c r="P155" s="77">
        <f t="shared" si="61"/>
        <v>310208.47724821296</v>
      </c>
      <c r="R155" s="78">
        <f t="shared" si="62"/>
        <v>75073.482276602153</v>
      </c>
      <c r="S155" s="78">
        <f t="shared" si="63"/>
        <v>214139.38645578778</v>
      </c>
      <c r="T155" s="78">
        <f t="shared" si="64"/>
        <v>17755.945241134072</v>
      </c>
      <c r="U155" s="78">
        <f t="shared" si="65"/>
        <v>2039.3951645546422</v>
      </c>
      <c r="V155" s="77">
        <f t="shared" si="66"/>
        <v>309008.20913807867</v>
      </c>
      <c r="X155" s="78">
        <f t="shared" si="67"/>
        <v>30583.60090366027</v>
      </c>
      <c r="Y155" s="78">
        <f t="shared" si="68"/>
        <v>254368.66612294476</v>
      </c>
      <c r="Z155" s="78">
        <f t="shared" si="69"/>
        <v>25923.478476860422</v>
      </c>
      <c r="AA155" s="78">
        <f t="shared" si="70"/>
        <v>11166.026474254864</v>
      </c>
      <c r="AB155" s="77">
        <f t="shared" si="71"/>
        <v>322041.77197772032</v>
      </c>
    </row>
    <row r="156" spans="1:28" x14ac:dyDescent="0.3">
      <c r="A156" s="22">
        <v>42955</v>
      </c>
      <c r="B156">
        <v>116.93</v>
      </c>
      <c r="C156">
        <v>292</v>
      </c>
      <c r="D156">
        <v>0.77500000000000002</v>
      </c>
      <c r="E156">
        <v>93.2</v>
      </c>
      <c r="G156" s="20">
        <f t="shared" si="54"/>
        <v>2.3457330415754984E-2</v>
      </c>
      <c r="H156" s="20">
        <f t="shared" si="55"/>
        <v>2.0622160083886672E-2</v>
      </c>
      <c r="I156" s="20">
        <f t="shared" si="56"/>
        <v>-4.2618900555898676E-2</v>
      </c>
      <c r="J156" s="20">
        <f t="shared" si="72"/>
        <v>1.9582102614593658E-2</v>
      </c>
      <c r="L156" s="78">
        <f t="shared" si="57"/>
        <v>47797.679490342351</v>
      </c>
      <c r="M156" s="78">
        <f t="shared" si="58"/>
        <v>235868.00703912548</v>
      </c>
      <c r="N156" s="78">
        <f t="shared" si="59"/>
        <v>20550.251245523432</v>
      </c>
      <c r="O156" s="78">
        <f t="shared" si="60"/>
        <v>11153.265990756161</v>
      </c>
      <c r="P156" s="77">
        <f t="shared" si="61"/>
        <v>315369.20376574743</v>
      </c>
      <c r="R156" s="78">
        <f t="shared" si="62"/>
        <v>76834.505755825739</v>
      </c>
      <c r="S156" s="78">
        <f t="shared" si="63"/>
        <v>218555.40316354431</v>
      </c>
      <c r="T156" s="78">
        <f t="shared" si="64"/>
        <v>16999.206376626196</v>
      </c>
      <c r="U156" s="78">
        <f t="shared" si="65"/>
        <v>2079.3308099386572</v>
      </c>
      <c r="V156" s="77">
        <f t="shared" si="66"/>
        <v>314468.44610593491</v>
      </c>
      <c r="X156" s="78">
        <f t="shared" si="67"/>
        <v>31301.010535361012</v>
      </c>
      <c r="Y156" s="78">
        <f t="shared" si="68"/>
        <v>259614.29747605685</v>
      </c>
      <c r="Z156" s="78">
        <f t="shared" si="69"/>
        <v>24818.648325592127</v>
      </c>
      <c r="AA156" s="78">
        <f t="shared" si="70"/>
        <v>11384.680750470992</v>
      </c>
      <c r="AB156" s="77">
        <f t="shared" si="71"/>
        <v>327118.63708748098</v>
      </c>
    </row>
    <row r="157" spans="1:28" x14ac:dyDescent="0.3">
      <c r="A157" s="22">
        <v>42956</v>
      </c>
      <c r="B157">
        <v>118.77</v>
      </c>
      <c r="C157">
        <v>291</v>
      </c>
      <c r="D157">
        <v>0.74639999999999995</v>
      </c>
      <c r="E157">
        <v>93.42</v>
      </c>
      <c r="G157" s="20">
        <f t="shared" si="54"/>
        <v>1.5735910373727777E-2</v>
      </c>
      <c r="H157" s="20">
        <f t="shared" si="55"/>
        <v>-3.4246575342465752E-3</v>
      </c>
      <c r="I157" s="20">
        <f t="shared" si="56"/>
        <v>-3.6903225806451702E-2</v>
      </c>
      <c r="J157" s="20">
        <f t="shared" si="72"/>
        <v>2.3605150214592151E-3</v>
      </c>
      <c r="L157" s="78">
        <f t="shared" si="57"/>
        <v>48549.819490874543</v>
      </c>
      <c r="M157" s="78">
        <f t="shared" si="58"/>
        <v>235060.23989173121</v>
      </c>
      <c r="N157" s="78">
        <f t="shared" si="59"/>
        <v>19791.880683430565</v>
      </c>
      <c r="O157" s="78">
        <f t="shared" si="60"/>
        <v>11179.593442665671</v>
      </c>
      <c r="P157" s="77">
        <f t="shared" si="61"/>
        <v>314581.53350870201</v>
      </c>
      <c r="R157" s="78">
        <f t="shared" si="62"/>
        <v>78043.566652009089</v>
      </c>
      <c r="S157" s="78">
        <f t="shared" si="63"/>
        <v>217806.92575544998</v>
      </c>
      <c r="T157" s="78">
        <f t="shared" si="64"/>
        <v>16371.880825179087</v>
      </c>
      <c r="U157" s="78">
        <f t="shared" si="65"/>
        <v>2084.2391015501003</v>
      </c>
      <c r="V157" s="77">
        <f t="shared" si="66"/>
        <v>314306.61233418825</v>
      </c>
      <c r="X157" s="78">
        <f t="shared" si="67"/>
        <v>31793.560431752561</v>
      </c>
      <c r="Y157" s="78">
        <f t="shared" si="68"/>
        <v>258725.20741620733</v>
      </c>
      <c r="Z157" s="78">
        <f t="shared" si="69"/>
        <v>23902.760142221887</v>
      </c>
      <c r="AA157" s="78">
        <f t="shared" si="70"/>
        <v>11411.554460396997</v>
      </c>
      <c r="AB157" s="77">
        <f t="shared" si="71"/>
        <v>325833.08245057875</v>
      </c>
    </row>
    <row r="158" spans="1:28" x14ac:dyDescent="0.3">
      <c r="A158" s="22">
        <v>42957</v>
      </c>
      <c r="B158">
        <v>116</v>
      </c>
      <c r="C158">
        <v>290.10000000000002</v>
      </c>
      <c r="D158">
        <v>0.75549999999999995</v>
      </c>
      <c r="E158">
        <v>93.5</v>
      </c>
      <c r="G158" s="20">
        <f t="shared" si="54"/>
        <v>-2.3322387808369083E-2</v>
      </c>
      <c r="H158" s="20">
        <f t="shared" si="55"/>
        <v>-3.092783505154561E-3</v>
      </c>
      <c r="I158" s="20">
        <f t="shared" si="56"/>
        <v>1.2191854233654873E-2</v>
      </c>
      <c r="J158" s="20">
        <f t="shared" si="72"/>
        <v>8.563476771569074E-4</v>
      </c>
      <c r="L158" s="78">
        <f t="shared" si="57"/>
        <v>47417.521772682048</v>
      </c>
      <c r="M158" s="78">
        <f t="shared" si="58"/>
        <v>234333.24945907638</v>
      </c>
      <c r="N158" s="78">
        <f t="shared" si="59"/>
        <v>20033.180407732842</v>
      </c>
      <c r="O158" s="78">
        <f t="shared" si="60"/>
        <v>11189.167061541857</v>
      </c>
      <c r="P158" s="77">
        <f t="shared" si="61"/>
        <v>312973.11870103312</v>
      </c>
      <c r="R158" s="78">
        <f t="shared" si="62"/>
        <v>76223.404324602627</v>
      </c>
      <c r="S158" s="78">
        <f t="shared" si="63"/>
        <v>217133.29608816511</v>
      </c>
      <c r="T158" s="78">
        <f t="shared" si="64"/>
        <v>16571.484409730441</v>
      </c>
      <c r="U158" s="78">
        <f t="shared" si="65"/>
        <v>2086.0239348633522</v>
      </c>
      <c r="V158" s="77">
        <f t="shared" si="66"/>
        <v>312014.20875736146</v>
      </c>
      <c r="X158" s="78">
        <f t="shared" si="67"/>
        <v>31052.05868555441</v>
      </c>
      <c r="Y158" s="78">
        <f t="shared" si="68"/>
        <v>257925.02636234279</v>
      </c>
      <c r="Z158" s="78">
        <f t="shared" si="69"/>
        <v>24194.179109657871</v>
      </c>
      <c r="AA158" s="78">
        <f t="shared" si="70"/>
        <v>11421.326718551907</v>
      </c>
      <c r="AB158" s="77">
        <f t="shared" si="71"/>
        <v>324592.59087610699</v>
      </c>
    </row>
    <row r="159" spans="1:28" x14ac:dyDescent="0.3">
      <c r="A159" s="22">
        <v>42958</v>
      </c>
      <c r="B159">
        <v>126.69</v>
      </c>
      <c r="C159">
        <v>288.3</v>
      </c>
      <c r="D159">
        <v>0.79</v>
      </c>
      <c r="E159">
        <v>92.94</v>
      </c>
      <c r="G159" s="20">
        <f t="shared" si="54"/>
        <v>9.2155172413793091E-2</v>
      </c>
      <c r="H159" s="20">
        <f t="shared" si="55"/>
        <v>-6.2047569803516415E-3</v>
      </c>
      <c r="I159" s="20">
        <f t="shared" si="56"/>
        <v>4.5665122435473313E-2</v>
      </c>
      <c r="J159" s="20">
        <f t="shared" si="72"/>
        <v>-5.9893048128342487E-3</v>
      </c>
      <c r="L159" s="78">
        <f t="shared" si="57"/>
        <v>51787.291667078352</v>
      </c>
      <c r="M159" s="78">
        <f t="shared" si="58"/>
        <v>232879.2685937667</v>
      </c>
      <c r="N159" s="78">
        <f t="shared" si="59"/>
        <v>20947.998043823885</v>
      </c>
      <c r="O159" s="78">
        <f t="shared" si="60"/>
        <v>11122.151729408559</v>
      </c>
      <c r="P159" s="77">
        <f t="shared" si="61"/>
        <v>316736.71003407746</v>
      </c>
      <c r="R159" s="78">
        <f t="shared" si="62"/>
        <v>83247.78529210265</v>
      </c>
      <c r="S159" s="78">
        <f t="shared" si="63"/>
        <v>215786.03675359531</v>
      </c>
      <c r="T159" s="78">
        <f t="shared" si="64"/>
        <v>17328.22327423832</v>
      </c>
      <c r="U159" s="78">
        <f t="shared" si="65"/>
        <v>2073.5301016705876</v>
      </c>
      <c r="V159" s="77">
        <f t="shared" si="66"/>
        <v>318435.57542160683</v>
      </c>
      <c r="X159" s="78">
        <f t="shared" si="67"/>
        <v>33913.666507524897</v>
      </c>
      <c r="Y159" s="78">
        <f t="shared" si="68"/>
        <v>256324.66425461366</v>
      </c>
      <c r="Z159" s="78">
        <f t="shared" si="69"/>
        <v>25299.00926092617</v>
      </c>
      <c r="AA159" s="78">
        <f t="shared" si="70"/>
        <v>11352.920911467532</v>
      </c>
      <c r="AB159" s="77">
        <f t="shared" si="71"/>
        <v>326890.26093453221</v>
      </c>
    </row>
    <row r="160" spans="1:28" x14ac:dyDescent="0.3">
      <c r="A160" s="22">
        <v>42961</v>
      </c>
      <c r="B160">
        <v>129.19</v>
      </c>
      <c r="C160">
        <v>281.89999999999998</v>
      </c>
      <c r="D160">
        <v>0.80300000000000005</v>
      </c>
      <c r="E160">
        <v>99.56</v>
      </c>
      <c r="G160" s="20">
        <f t="shared" si="54"/>
        <v>1.9733207040808273E-2</v>
      </c>
      <c r="H160" s="20">
        <f t="shared" si="55"/>
        <v>-2.2199098161637301E-2</v>
      </c>
      <c r="I160" s="20">
        <f t="shared" si="56"/>
        <v>1.645569620253166E-2</v>
      </c>
      <c r="J160" s="20">
        <f t="shared" si="72"/>
        <v>7.1228749731009303E-2</v>
      </c>
      <c r="L160" s="78">
        <f t="shared" si="57"/>
        <v>52809.221015627532</v>
      </c>
      <c r="M160" s="78">
        <f t="shared" si="58"/>
        <v>227709.55885044337</v>
      </c>
      <c r="N160" s="78">
        <f t="shared" si="59"/>
        <v>21292.711935684278</v>
      </c>
      <c r="O160" s="78">
        <f t="shared" si="60"/>
        <v>11914.368691412914</v>
      </c>
      <c r="P160" s="77">
        <f t="shared" si="61"/>
        <v>313725.86049316806</v>
      </c>
      <c r="R160" s="78">
        <f t="shared" si="62"/>
        <v>84890.531074960469</v>
      </c>
      <c r="S160" s="78">
        <f t="shared" si="63"/>
        <v>210995.78134179156</v>
      </c>
      <c r="T160" s="78">
        <f t="shared" si="64"/>
        <v>17613.371252168825</v>
      </c>
      <c r="U160" s="78">
        <f t="shared" si="65"/>
        <v>2221.225058342196</v>
      </c>
      <c r="V160" s="77">
        <f t="shared" si="66"/>
        <v>315720.9087272631</v>
      </c>
      <c r="X160" s="78">
        <f t="shared" si="67"/>
        <v>34582.891910230814</v>
      </c>
      <c r="Y160" s="78">
        <f t="shared" si="68"/>
        <v>250634.48787157677</v>
      </c>
      <c r="Z160" s="78">
        <f t="shared" si="69"/>
        <v>25715.322071549006</v>
      </c>
      <c r="AA160" s="78">
        <f t="shared" si="70"/>
        <v>12161.575273786395</v>
      </c>
      <c r="AB160" s="77">
        <f t="shared" si="71"/>
        <v>323094.277127143</v>
      </c>
    </row>
    <row r="161" spans="1:28" x14ac:dyDescent="0.3">
      <c r="A161" s="22">
        <v>42962</v>
      </c>
      <c r="B161">
        <v>130.85</v>
      </c>
      <c r="C161">
        <v>280</v>
      </c>
      <c r="D161">
        <v>0.77170000000000005</v>
      </c>
      <c r="E161">
        <v>103.48</v>
      </c>
      <c r="G161" s="20">
        <f t="shared" si="54"/>
        <v>1.2849291740846789E-2</v>
      </c>
      <c r="H161" s="20">
        <f t="shared" si="55"/>
        <v>-6.7399787158566064E-3</v>
      </c>
      <c r="I161" s="20">
        <f t="shared" si="56"/>
        <v>-3.8978829389788285E-2</v>
      </c>
      <c r="J161" s="20">
        <f t="shared" si="72"/>
        <v>3.9373242265970283E-2</v>
      </c>
      <c r="L161" s="78">
        <f t="shared" si="57"/>
        <v>53487.782103064186</v>
      </c>
      <c r="M161" s="78">
        <f t="shared" si="58"/>
        <v>226174.80127039429</v>
      </c>
      <c r="N161" s="78">
        <f t="shared" si="59"/>
        <v>20462.746949897333</v>
      </c>
      <c r="O161" s="78">
        <f t="shared" si="60"/>
        <v>12383.476016346005</v>
      </c>
      <c r="P161" s="77">
        <f t="shared" si="61"/>
        <v>312508.80633970181</v>
      </c>
      <c r="R161" s="78">
        <f t="shared" si="62"/>
        <v>85981.314274778051</v>
      </c>
      <c r="S161" s="78">
        <f t="shared" si="63"/>
        <v>209573.67426641236</v>
      </c>
      <c r="T161" s="78">
        <f t="shared" si="64"/>
        <v>16926.822659151534</v>
      </c>
      <c r="U161" s="78">
        <f t="shared" si="65"/>
        <v>2308.6818906915473</v>
      </c>
      <c r="V161" s="77">
        <f t="shared" si="66"/>
        <v>314790.49309103348</v>
      </c>
      <c r="X161" s="78">
        <f t="shared" si="67"/>
        <v>35027.257577627541</v>
      </c>
      <c r="Y161" s="78">
        <f t="shared" si="68"/>
        <v>248945.21675786271</v>
      </c>
      <c r="Z161" s="78">
        <f t="shared" si="69"/>
        <v>24712.968919818639</v>
      </c>
      <c r="AA161" s="78">
        <f t="shared" si="70"/>
        <v>12640.415923377021</v>
      </c>
      <c r="AB161" s="77">
        <f t="shared" si="71"/>
        <v>321325.85917868593</v>
      </c>
    </row>
    <row r="162" spans="1:28" x14ac:dyDescent="0.3">
      <c r="A162" s="22">
        <v>42963</v>
      </c>
      <c r="B162">
        <v>129.6</v>
      </c>
      <c r="C162">
        <v>279.8</v>
      </c>
      <c r="D162">
        <v>0.76200000000000001</v>
      </c>
      <c r="E162">
        <v>103.67</v>
      </c>
      <c r="G162" s="20">
        <f t="shared" si="54"/>
        <v>-9.5529231944975167E-3</v>
      </c>
      <c r="H162" s="20">
        <f t="shared" si="55"/>
        <v>-7.1428571428567374E-4</v>
      </c>
      <c r="I162" s="20">
        <f t="shared" si="56"/>
        <v>-1.2569651418945239E-2</v>
      </c>
      <c r="J162" s="20">
        <f t="shared" si="72"/>
        <v>1.8361035948975426E-3</v>
      </c>
      <c r="L162" s="78">
        <f t="shared" si="57"/>
        <v>52976.817428789596</v>
      </c>
      <c r="M162" s="78">
        <f t="shared" si="58"/>
        <v>226013.24784091546</v>
      </c>
      <c r="N162" s="78">
        <f t="shared" si="59"/>
        <v>20205.53735366304</v>
      </c>
      <c r="O162" s="78">
        <f t="shared" si="60"/>
        <v>12406.213361176946</v>
      </c>
      <c r="P162" s="77">
        <f t="shared" si="61"/>
        <v>311601.81598454504</v>
      </c>
      <c r="R162" s="78">
        <f t="shared" si="62"/>
        <v>85159.941383349142</v>
      </c>
      <c r="S162" s="78">
        <f t="shared" si="63"/>
        <v>209423.97878479349</v>
      </c>
      <c r="T162" s="78">
        <f t="shared" si="64"/>
        <v>16714.058398695695</v>
      </c>
      <c r="U162" s="78">
        <f t="shared" si="65"/>
        <v>2312.9208698105208</v>
      </c>
      <c r="V162" s="77">
        <f t="shared" si="66"/>
        <v>313610.89943664888</v>
      </c>
      <c r="X162" s="78">
        <f t="shared" si="67"/>
        <v>34692.644876274586</v>
      </c>
      <c r="Y162" s="78">
        <f t="shared" si="68"/>
        <v>248767.39874589283</v>
      </c>
      <c r="Z162" s="78">
        <f t="shared" si="69"/>
        <v>24402.335514969291</v>
      </c>
      <c r="AA162" s="78">
        <f t="shared" si="70"/>
        <v>12663.625036494934</v>
      </c>
      <c r="AB162" s="77">
        <f t="shared" si="71"/>
        <v>320526.00417363166</v>
      </c>
    </row>
    <row r="163" spans="1:28" x14ac:dyDescent="0.3">
      <c r="A163" s="22">
        <v>42964</v>
      </c>
      <c r="B163">
        <v>129.91</v>
      </c>
      <c r="C163">
        <v>278.5</v>
      </c>
      <c r="D163">
        <v>0.80720000000000003</v>
      </c>
      <c r="E163">
        <v>108.36</v>
      </c>
      <c r="G163" s="20">
        <f t="shared" si="54"/>
        <v>2.3919753086419928E-3</v>
      </c>
      <c r="H163" s="20">
        <f t="shared" si="55"/>
        <v>-4.6461758398856729E-3</v>
      </c>
      <c r="I163" s="20">
        <f t="shared" si="56"/>
        <v>5.931758530183729E-2</v>
      </c>
      <c r="J163" s="20">
        <f t="shared" si="72"/>
        <v>4.5239702903443597E-2</v>
      </c>
      <c r="L163" s="78">
        <f t="shared" si="57"/>
        <v>53103.536668009692</v>
      </c>
      <c r="M163" s="78">
        <f t="shared" si="58"/>
        <v>224963.1505493029</v>
      </c>
      <c r="N163" s="78">
        <f t="shared" si="59"/>
        <v>21404.081039208406</v>
      </c>
      <c r="O163" s="78">
        <f t="shared" si="60"/>
        <v>12967.466767793323</v>
      </c>
      <c r="P163" s="77">
        <f t="shared" si="61"/>
        <v>312438.23502431432</v>
      </c>
      <c r="R163" s="78">
        <f t="shared" si="62"/>
        <v>85363.641860423508</v>
      </c>
      <c r="S163" s="78">
        <f t="shared" si="63"/>
        <v>208450.95815427086</v>
      </c>
      <c r="T163" s="78">
        <f t="shared" si="64"/>
        <v>17705.495983500216</v>
      </c>
      <c r="U163" s="78">
        <f t="shared" si="65"/>
        <v>2417.5567227999231</v>
      </c>
      <c r="V163" s="77">
        <f t="shared" si="66"/>
        <v>313937.65272099449</v>
      </c>
      <c r="X163" s="78">
        <f t="shared" si="67"/>
        <v>34775.628826210122</v>
      </c>
      <c r="Y163" s="78">
        <f t="shared" si="68"/>
        <v>247611.58166808845</v>
      </c>
      <c r="Z163" s="78">
        <f t="shared" si="69"/>
        <v>25849.823133442536</v>
      </c>
      <c r="AA163" s="78">
        <f t="shared" si="70"/>
        <v>13236.523670826575</v>
      </c>
      <c r="AB163" s="77">
        <f t="shared" si="71"/>
        <v>321473.55729856767</v>
      </c>
    </row>
    <row r="164" spans="1:28" x14ac:dyDescent="0.3">
      <c r="A164" s="22">
        <v>42965</v>
      </c>
      <c r="B164">
        <v>130</v>
      </c>
      <c r="C164">
        <v>278.60000000000002</v>
      </c>
      <c r="D164">
        <v>0.89</v>
      </c>
      <c r="E164">
        <v>107.08</v>
      </c>
      <c r="G164" s="20">
        <f t="shared" si="54"/>
        <v>6.9278731429453782E-4</v>
      </c>
      <c r="H164" s="20">
        <f t="shared" si="55"/>
        <v>3.5906642728913014E-4</v>
      </c>
      <c r="I164" s="20">
        <f t="shared" si="56"/>
        <v>0.10257680872150642</v>
      </c>
      <c r="J164" s="20">
        <f t="shared" si="72"/>
        <v>-1.1812476928756008E-2</v>
      </c>
      <c r="L164" s="78">
        <f t="shared" si="57"/>
        <v>53140.326124557461</v>
      </c>
      <c r="M164" s="78">
        <f t="shared" si="58"/>
        <v>225043.92726404234</v>
      </c>
      <c r="N164" s="78">
        <f t="shared" si="59"/>
        <v>23599.643365826909</v>
      </c>
      <c r="O164" s="78">
        <f t="shared" si="60"/>
        <v>12814.288865774353</v>
      </c>
      <c r="P164" s="77">
        <f t="shared" si="61"/>
        <v>314598.18562020105</v>
      </c>
      <c r="R164" s="78">
        <f t="shared" si="62"/>
        <v>85422.780708606399</v>
      </c>
      <c r="S164" s="78">
        <f t="shared" si="63"/>
        <v>208525.80589508032</v>
      </c>
      <c r="T164" s="78">
        <f t="shared" si="64"/>
        <v>19521.669258319118</v>
      </c>
      <c r="U164" s="78">
        <f t="shared" si="65"/>
        <v>2388.9993897878899</v>
      </c>
      <c r="V164" s="77">
        <f t="shared" si="66"/>
        <v>315859.25525179377</v>
      </c>
      <c r="X164" s="78">
        <f t="shared" si="67"/>
        <v>34799.720940707535</v>
      </c>
      <c r="Y164" s="78">
        <f t="shared" si="68"/>
        <v>247700.49067407343</v>
      </c>
      <c r="Z164" s="78">
        <f t="shared" si="69"/>
        <v>28501.415496486443</v>
      </c>
      <c r="AA164" s="78">
        <f t="shared" si="70"/>
        <v>13080.167540348002</v>
      </c>
      <c r="AB164" s="77">
        <f t="shared" si="71"/>
        <v>324081.79465161543</v>
      </c>
    </row>
    <row r="165" spans="1:28" x14ac:dyDescent="0.3">
      <c r="A165" s="22">
        <v>42968</v>
      </c>
      <c r="B165">
        <v>135.9</v>
      </c>
      <c r="C165">
        <v>280.89999999999998</v>
      </c>
      <c r="D165">
        <v>0.93</v>
      </c>
      <c r="E165">
        <v>105.08</v>
      </c>
      <c r="G165" s="20">
        <f t="shared" si="54"/>
        <v>4.5384615384615426E-2</v>
      </c>
      <c r="H165" s="20">
        <f t="shared" si="55"/>
        <v>8.2555635319452782E-3</v>
      </c>
      <c r="I165" s="20">
        <f t="shared" si="56"/>
        <v>4.4943820224719142E-2</v>
      </c>
      <c r="J165" s="20">
        <f t="shared" si="72"/>
        <v>-1.867762420620097E-2</v>
      </c>
      <c r="L165" s="78">
        <f t="shared" si="57"/>
        <v>55552.079387133534</v>
      </c>
      <c r="M165" s="78">
        <f t="shared" si="58"/>
        <v>226901.79170304912</v>
      </c>
      <c r="N165" s="78">
        <f t="shared" si="59"/>
        <v>24660.301494628118</v>
      </c>
      <c r="O165" s="78">
        <f t="shared" si="60"/>
        <v>12574.948393869714</v>
      </c>
      <c r="P165" s="77">
        <f t="shared" si="61"/>
        <v>319689.12097868056</v>
      </c>
      <c r="R165" s="78">
        <f t="shared" si="62"/>
        <v>89299.660756150843</v>
      </c>
      <c r="S165" s="78">
        <f t="shared" si="63"/>
        <v>210247.30393369726</v>
      </c>
      <c r="T165" s="78">
        <f t="shared" si="64"/>
        <v>20399.047651951438</v>
      </c>
      <c r="U165" s="78">
        <f t="shared" si="65"/>
        <v>2344.378556956588</v>
      </c>
      <c r="V165" s="77">
        <f t="shared" si="66"/>
        <v>322290.39089875616</v>
      </c>
      <c r="X165" s="78">
        <f t="shared" si="67"/>
        <v>36379.092891093496</v>
      </c>
      <c r="Y165" s="78">
        <f t="shared" si="68"/>
        <v>249745.39781172725</v>
      </c>
      <c r="Z165" s="78">
        <f t="shared" si="69"/>
        <v>29782.377990710553</v>
      </c>
      <c r="AA165" s="78">
        <f t="shared" si="70"/>
        <v>12835.861086475234</v>
      </c>
      <c r="AB165" s="77">
        <f t="shared" si="71"/>
        <v>328742.72978000657</v>
      </c>
    </row>
    <row r="166" spans="1:28" x14ac:dyDescent="0.3">
      <c r="A166" s="22">
        <v>42969</v>
      </c>
      <c r="B166">
        <v>147.68</v>
      </c>
      <c r="C166">
        <v>278.89999999999998</v>
      </c>
      <c r="D166">
        <v>0.96750000000000003</v>
      </c>
      <c r="E166">
        <v>106.12</v>
      </c>
      <c r="G166" s="20">
        <f t="shared" si="54"/>
        <v>8.6681383370125098E-2</v>
      </c>
      <c r="H166" s="20">
        <f t="shared" si="55"/>
        <v>-7.1199715201139199E-3</v>
      </c>
      <c r="I166" s="20">
        <f t="shared" si="56"/>
        <v>4.0322580645161261E-2</v>
      </c>
      <c r="J166" s="20">
        <f t="shared" si="72"/>
        <v>9.8972211648268582E-3</v>
      </c>
      <c r="L166" s="78">
        <f t="shared" si="57"/>
        <v>60367.41047749728</v>
      </c>
      <c r="M166" s="78">
        <f t="shared" si="58"/>
        <v>225286.2574082606</v>
      </c>
      <c r="N166" s="78">
        <f t="shared" si="59"/>
        <v>25654.668490379252</v>
      </c>
      <c r="O166" s="78">
        <f t="shared" si="60"/>
        <v>12699.405439260127</v>
      </c>
      <c r="P166" s="77">
        <f t="shared" si="61"/>
        <v>324007.74181539722</v>
      </c>
      <c r="R166" s="78">
        <f t="shared" si="62"/>
        <v>97040.278884976869</v>
      </c>
      <c r="S166" s="78">
        <f t="shared" si="63"/>
        <v>208750.34911750859</v>
      </c>
      <c r="T166" s="78">
        <f t="shared" si="64"/>
        <v>21221.589895981739</v>
      </c>
      <c r="U166" s="78">
        <f t="shared" si="65"/>
        <v>2367.5813900288649</v>
      </c>
      <c r="V166" s="77">
        <f t="shared" si="66"/>
        <v>329379.79928849608</v>
      </c>
      <c r="X166" s="78">
        <f t="shared" si="67"/>
        <v>39532.482988643766</v>
      </c>
      <c r="Y166" s="78">
        <f t="shared" si="68"/>
        <v>247967.21769202824</v>
      </c>
      <c r="Z166" s="78">
        <f t="shared" si="69"/>
        <v>30983.280329045654</v>
      </c>
      <c r="AA166" s="78">
        <f t="shared" si="70"/>
        <v>12962.900442489074</v>
      </c>
      <c r="AB166" s="77">
        <f t="shared" si="71"/>
        <v>331445.88145220676</v>
      </c>
    </row>
    <row r="167" spans="1:28" x14ac:dyDescent="0.3">
      <c r="A167" s="22">
        <v>42970</v>
      </c>
      <c r="B167">
        <v>149.80000000000001</v>
      </c>
      <c r="C167">
        <v>267</v>
      </c>
      <c r="D167">
        <v>0.94530000000000003</v>
      </c>
      <c r="E167">
        <v>103.09</v>
      </c>
      <c r="G167" s="20">
        <f t="shared" ref="G167:G195" si="73">(B167-B166)/B166</f>
        <v>1.4355362946912273E-2</v>
      </c>
      <c r="H167" s="20">
        <f t="shared" ref="H167:H195" si="74">(C167-C166)/C166</f>
        <v>-4.2667622803872277E-2</v>
      </c>
      <c r="I167" s="20">
        <f t="shared" ref="I167:I195" si="75">(D167-D166)/D166</f>
        <v>-2.2945736434108525E-2</v>
      </c>
      <c r="J167" s="20">
        <f t="shared" si="72"/>
        <v>-2.8552581982661147E-2</v>
      </c>
      <c r="L167" s="78">
        <f t="shared" si="57"/>
        <v>61234.006565066986</v>
      </c>
      <c r="M167" s="78">
        <f t="shared" si="58"/>
        <v>215673.82835426886</v>
      </c>
      <c r="N167" s="78">
        <f t="shared" si="59"/>
        <v>25066.00322889458</v>
      </c>
      <c r="O167" s="78">
        <f t="shared" si="60"/>
        <v>12336.804624324599</v>
      </c>
      <c r="P167" s="77">
        <f t="shared" si="61"/>
        <v>314310.64277255506</v>
      </c>
      <c r="R167" s="78">
        <f t="shared" si="62"/>
        <v>98433.327308840293</v>
      </c>
      <c r="S167" s="78">
        <f t="shared" si="63"/>
        <v>199843.46796118608</v>
      </c>
      <c r="T167" s="78">
        <f t="shared" si="64"/>
        <v>20734.644887515802</v>
      </c>
      <c r="U167" s="78">
        <f t="shared" si="65"/>
        <v>2299.9808282894428</v>
      </c>
      <c r="V167" s="77">
        <f t="shared" si="66"/>
        <v>321311.42098583165</v>
      </c>
      <c r="X167" s="78">
        <f t="shared" si="67"/>
        <v>40099.986130138379</v>
      </c>
      <c r="Y167" s="78">
        <f t="shared" si="68"/>
        <v>237387.04597981909</v>
      </c>
      <c r="Z167" s="78">
        <f t="shared" si="69"/>
        <v>30272.346144751275</v>
      </c>
      <c r="AA167" s="78">
        <f t="shared" si="70"/>
        <v>12592.77616487183</v>
      </c>
      <c r="AB167" s="77">
        <f t="shared" si="71"/>
        <v>320352.15441958059</v>
      </c>
    </row>
    <row r="168" spans="1:28" x14ac:dyDescent="0.3">
      <c r="A168" s="22">
        <v>42971</v>
      </c>
      <c r="B168">
        <v>153.30000000000001</v>
      </c>
      <c r="C168">
        <v>285.39999999999998</v>
      </c>
      <c r="D168">
        <v>0.89319999999999999</v>
      </c>
      <c r="E168">
        <v>105.31</v>
      </c>
      <c r="G168" s="20">
        <f t="shared" si="73"/>
        <v>2.336448598130841E-2</v>
      </c>
      <c r="H168" s="20">
        <f t="shared" si="74"/>
        <v>6.8913857677902535E-2</v>
      </c>
      <c r="I168" s="20">
        <f t="shared" si="75"/>
        <v>-5.5114778377234774E-2</v>
      </c>
      <c r="J168" s="20">
        <f t="shared" si="72"/>
        <v>2.1534581433698699E-2</v>
      </c>
      <c r="L168" s="78">
        <f t="shared" si="57"/>
        <v>62664.707653035839</v>
      </c>
      <c r="M168" s="78">
        <f t="shared" si="58"/>
        <v>230536.74386632332</v>
      </c>
      <c r="N168" s="78">
        <f t="shared" si="59"/>
        <v>23684.496016131005</v>
      </c>
      <c r="O168" s="78">
        <f t="shared" si="60"/>
        <v>12602.472548138749</v>
      </c>
      <c r="P168" s="77">
        <f t="shared" si="61"/>
        <v>329488.42008362891</v>
      </c>
      <c r="R168" s="78">
        <f t="shared" si="62"/>
        <v>100733.17140484124</v>
      </c>
      <c r="S168" s="78">
        <f t="shared" si="63"/>
        <v>213615.45227012172</v>
      </c>
      <c r="T168" s="78">
        <f t="shared" si="64"/>
        <v>19591.859529809706</v>
      </c>
      <c r="U168" s="78">
        <f t="shared" si="65"/>
        <v>2349.5099527321877</v>
      </c>
      <c r="V168" s="77">
        <f t="shared" si="66"/>
        <v>336289.99315750488</v>
      </c>
      <c r="X168" s="78">
        <f t="shared" si="67"/>
        <v>41036.901693926658</v>
      </c>
      <c r="Y168" s="78">
        <f t="shared" si="68"/>
        <v>253746.30308105005</v>
      </c>
      <c r="Z168" s="78">
        <f t="shared" si="69"/>
        <v>28603.892496024371</v>
      </c>
      <c r="AA168" s="78">
        <f t="shared" si="70"/>
        <v>12863.956328670602</v>
      </c>
      <c r="AB168" s="77">
        <f t="shared" si="71"/>
        <v>336251.05359967169</v>
      </c>
    </row>
    <row r="169" spans="1:28" x14ac:dyDescent="0.3">
      <c r="A169" s="22">
        <v>42972</v>
      </c>
      <c r="B169">
        <v>152.85</v>
      </c>
      <c r="C169">
        <v>290</v>
      </c>
      <c r="D169">
        <v>0.92589999999999995</v>
      </c>
      <c r="E169">
        <v>104.42</v>
      </c>
      <c r="G169" s="20">
        <f t="shared" si="73"/>
        <v>-2.9354207436400326E-3</v>
      </c>
      <c r="H169" s="20">
        <f t="shared" si="74"/>
        <v>1.6117729502452778E-2</v>
      </c>
      <c r="I169" s="20">
        <f t="shared" si="75"/>
        <v>3.6609941782355521E-2</v>
      </c>
      <c r="J169" s="20">
        <f t="shared" si="72"/>
        <v>-8.4512391985566478E-3</v>
      </c>
      <c r="L169" s="78">
        <f t="shared" si="57"/>
        <v>62480.760370296979</v>
      </c>
      <c r="M169" s="78">
        <f t="shared" si="58"/>
        <v>234252.47274433696</v>
      </c>
      <c r="N169" s="78">
        <f t="shared" si="59"/>
        <v>24551.584036425993</v>
      </c>
      <c r="O169" s="78">
        <f t="shared" si="60"/>
        <v>12495.966038141185</v>
      </c>
      <c r="P169" s="77">
        <f t="shared" si="61"/>
        <v>333780.78318920109</v>
      </c>
      <c r="R169" s="78">
        <f t="shared" si="62"/>
        <v>100437.47716392681</v>
      </c>
      <c r="S169" s="78">
        <f t="shared" si="63"/>
        <v>217058.44834735565</v>
      </c>
      <c r="T169" s="78">
        <f t="shared" si="64"/>
        <v>20309.116366604128</v>
      </c>
      <c r="U169" s="78">
        <f t="shared" si="65"/>
        <v>2329.6536821222585</v>
      </c>
      <c r="V169" s="77">
        <f t="shared" si="66"/>
        <v>340134.69556000881</v>
      </c>
      <c r="X169" s="78">
        <f t="shared" si="67"/>
        <v>40916.441121439588</v>
      </c>
      <c r="Y169" s="78">
        <f t="shared" si="68"/>
        <v>257836.1173563578</v>
      </c>
      <c r="Z169" s="78">
        <f t="shared" si="69"/>
        <v>29651.079335052578</v>
      </c>
      <c r="AA169" s="78">
        <f t="shared" si="70"/>
        <v>12755.23995669722</v>
      </c>
      <c r="AB169" s="77">
        <f t="shared" si="71"/>
        <v>341158.87776954717</v>
      </c>
    </row>
    <row r="170" spans="1:28" x14ac:dyDescent="0.3">
      <c r="A170" s="22">
        <v>42975</v>
      </c>
      <c r="B170">
        <v>146.31</v>
      </c>
      <c r="C170">
        <v>288</v>
      </c>
      <c r="D170">
        <v>0.9345</v>
      </c>
      <c r="E170">
        <v>99.37</v>
      </c>
      <c r="G170" s="20">
        <f t="shared" si="73"/>
        <v>-4.2787046123650585E-2</v>
      </c>
      <c r="H170" s="20">
        <f t="shared" si="74"/>
        <v>-6.8965517241379309E-3</v>
      </c>
      <c r="I170" s="20">
        <f t="shared" si="75"/>
        <v>9.2882600712820527E-3</v>
      </c>
      <c r="J170" s="20">
        <f t="shared" si="72"/>
        <v>-4.8362382685309298E-2</v>
      </c>
      <c r="L170" s="78">
        <f t="shared" si="57"/>
        <v>59807.393194492324</v>
      </c>
      <c r="M170" s="78">
        <f t="shared" si="58"/>
        <v>232636.93844954844</v>
      </c>
      <c r="N170" s="78">
        <f t="shared" si="59"/>
        <v>24779.625534118255</v>
      </c>
      <c r="O170" s="78">
        <f t="shared" si="60"/>
        <v>11891.631346581973</v>
      </c>
      <c r="P170" s="77">
        <f t="shared" si="61"/>
        <v>329115.588524741</v>
      </c>
      <c r="R170" s="78">
        <f t="shared" si="62"/>
        <v>96140.054195970777</v>
      </c>
      <c r="S170" s="78">
        <f t="shared" si="63"/>
        <v>215561.49353116698</v>
      </c>
      <c r="T170" s="78">
        <f t="shared" si="64"/>
        <v>20497.75272123508</v>
      </c>
      <c r="U170" s="78">
        <f t="shared" si="65"/>
        <v>2216.9860792232221</v>
      </c>
      <c r="V170" s="77">
        <f t="shared" si="66"/>
        <v>334416.28652759606</v>
      </c>
      <c r="X170" s="78">
        <f t="shared" si="67"/>
        <v>39165.747467960915</v>
      </c>
      <c r="Y170" s="78">
        <f t="shared" si="68"/>
        <v>256057.93723665879</v>
      </c>
      <c r="Z170" s="78">
        <f t="shared" si="69"/>
        <v>29926.486271310765</v>
      </c>
      <c r="AA170" s="78">
        <f t="shared" si="70"/>
        <v>12138.36616066848</v>
      </c>
      <c r="AB170" s="77">
        <f t="shared" si="71"/>
        <v>337288.53713659896</v>
      </c>
    </row>
    <row r="171" spans="1:28" x14ac:dyDescent="0.3">
      <c r="A171" s="22">
        <v>42976</v>
      </c>
      <c r="B171">
        <v>156.9</v>
      </c>
      <c r="C171">
        <v>287.5</v>
      </c>
      <c r="D171">
        <v>0.97309999999999997</v>
      </c>
      <c r="E171">
        <v>98.86</v>
      </c>
      <c r="G171" s="20">
        <f t="shared" si="73"/>
        <v>7.2380561820791486E-2</v>
      </c>
      <c r="H171" s="20">
        <f t="shared" si="74"/>
        <v>-1.736111111111111E-3</v>
      </c>
      <c r="I171" s="20">
        <f t="shared" si="75"/>
        <v>4.1305510968432282E-2</v>
      </c>
      <c r="J171" s="20">
        <f t="shared" si="72"/>
        <v>-5.1323337023246969E-3</v>
      </c>
      <c r="L171" s="78">
        <f t="shared" si="57"/>
        <v>64136.28591494666</v>
      </c>
      <c r="M171" s="78">
        <f t="shared" si="58"/>
        <v>232233.05487585132</v>
      </c>
      <c r="N171" s="78">
        <f t="shared" si="59"/>
        <v>25803.16062841142</v>
      </c>
      <c r="O171" s="78">
        <f t="shared" si="60"/>
        <v>11830.599526246289</v>
      </c>
      <c r="P171" s="77">
        <f t="shared" si="61"/>
        <v>334003.10094545566</v>
      </c>
      <c r="R171" s="78">
        <f t="shared" si="62"/>
        <v>103098.72533215648</v>
      </c>
      <c r="S171" s="78">
        <f t="shared" si="63"/>
        <v>215187.25482711982</v>
      </c>
      <c r="T171" s="78">
        <f t="shared" si="64"/>
        <v>21344.422871090268</v>
      </c>
      <c r="U171" s="78">
        <f t="shared" si="65"/>
        <v>2205.6077668512398</v>
      </c>
      <c r="V171" s="77">
        <f t="shared" si="66"/>
        <v>341836.01079721778</v>
      </c>
      <c r="X171" s="78">
        <f t="shared" si="67"/>
        <v>42000.586273823166</v>
      </c>
      <c r="Y171" s="78">
        <f t="shared" si="68"/>
        <v>255613.39220673405</v>
      </c>
      <c r="Z171" s="78">
        <f t="shared" si="69"/>
        <v>31162.615078237031</v>
      </c>
      <c r="AA171" s="78">
        <f t="shared" si="70"/>
        <v>12076.068014930923</v>
      </c>
      <c r="AB171" s="77">
        <f t="shared" si="71"/>
        <v>340852.66157372517</v>
      </c>
    </row>
    <row r="172" spans="1:28" x14ac:dyDescent="0.3">
      <c r="A172" s="22">
        <v>42977</v>
      </c>
      <c r="B172">
        <v>160.5</v>
      </c>
      <c r="C172">
        <v>273</v>
      </c>
      <c r="D172">
        <v>1.0866</v>
      </c>
      <c r="E172">
        <v>99.26</v>
      </c>
      <c r="G172" s="20">
        <f t="shared" si="73"/>
        <v>2.2944550669216024E-2</v>
      </c>
      <c r="H172" s="20">
        <f t="shared" si="74"/>
        <v>-5.0434782608695654E-2</v>
      </c>
      <c r="I172" s="20">
        <f t="shared" si="75"/>
        <v>0.11663755009762619</v>
      </c>
      <c r="J172" s="20">
        <f t="shared" si="72"/>
        <v>4.0461258345135106E-3</v>
      </c>
      <c r="L172" s="78">
        <f t="shared" si="57"/>
        <v>65607.864176857474</v>
      </c>
      <c r="M172" s="78">
        <f t="shared" si="58"/>
        <v>220520.43123863445</v>
      </c>
      <c r="N172" s="78">
        <f t="shared" si="59"/>
        <v>28812.778068884854</v>
      </c>
      <c r="O172" s="78">
        <f t="shared" si="60"/>
        <v>11878.467620627218</v>
      </c>
      <c r="P172" s="77">
        <f t="shared" si="61"/>
        <v>326819.54110500397</v>
      </c>
      <c r="R172" s="78">
        <f t="shared" si="62"/>
        <v>105464.27925947173</v>
      </c>
      <c r="S172" s="78">
        <f t="shared" si="63"/>
        <v>204334.33240975204</v>
      </c>
      <c r="T172" s="78">
        <f t="shared" si="64"/>
        <v>23833.984063021977</v>
      </c>
      <c r="U172" s="78">
        <f t="shared" si="65"/>
        <v>2214.5319334175001</v>
      </c>
      <c r="V172" s="77">
        <f t="shared" si="66"/>
        <v>335847.1276656632</v>
      </c>
      <c r="X172" s="78">
        <f t="shared" si="67"/>
        <v>42964.270853719681</v>
      </c>
      <c r="Y172" s="78">
        <f t="shared" si="68"/>
        <v>242721.58633891615</v>
      </c>
      <c r="Z172" s="78">
        <f t="shared" si="69"/>
        <v>34797.346155597945</v>
      </c>
      <c r="AA172" s="78">
        <f t="shared" si="70"/>
        <v>12124.929305705477</v>
      </c>
      <c r="AB172" s="77">
        <f t="shared" si="71"/>
        <v>332608.13265393925</v>
      </c>
    </row>
    <row r="173" spans="1:28" x14ac:dyDescent="0.3">
      <c r="A173" s="22">
        <v>42978</v>
      </c>
      <c r="B173">
        <v>168.5</v>
      </c>
      <c r="C173">
        <v>286.60000000000002</v>
      </c>
      <c r="D173">
        <v>1.0585</v>
      </c>
      <c r="E173">
        <v>98.36</v>
      </c>
      <c r="G173" s="20">
        <f t="shared" si="73"/>
        <v>4.9844236760124609E-2</v>
      </c>
      <c r="H173" s="20">
        <f t="shared" si="74"/>
        <v>4.9816849816849904E-2</v>
      </c>
      <c r="I173" s="20">
        <f t="shared" si="75"/>
        <v>-2.5860482238174134E-2</v>
      </c>
      <c r="J173" s="20">
        <f t="shared" si="72"/>
        <v>-9.0670965142051752E-3</v>
      </c>
      <c r="L173" s="78">
        <f t="shared" si="57"/>
        <v>68878.038092214862</v>
      </c>
      <c r="M173" s="78">
        <f t="shared" si="58"/>
        <v>231506.06444319649</v>
      </c>
      <c r="N173" s="78">
        <f t="shared" si="59"/>
        <v>28067.665733402006</v>
      </c>
      <c r="O173" s="78">
        <f t="shared" si="60"/>
        <v>11770.76440827013</v>
      </c>
      <c r="P173" s="77">
        <f t="shared" si="61"/>
        <v>340222.53267708351</v>
      </c>
      <c r="R173" s="78">
        <f t="shared" si="62"/>
        <v>110721.06576461674</v>
      </c>
      <c r="S173" s="78">
        <f t="shared" si="63"/>
        <v>214513.62515983495</v>
      </c>
      <c r="T173" s="78">
        <f t="shared" si="64"/>
        <v>23217.625741495271</v>
      </c>
      <c r="U173" s="78">
        <f t="shared" si="65"/>
        <v>2194.4525586434142</v>
      </c>
      <c r="V173" s="77">
        <f t="shared" si="66"/>
        <v>350646.76922459039</v>
      </c>
      <c r="X173" s="78">
        <f t="shared" si="67"/>
        <v>45105.792142378603</v>
      </c>
      <c r="Y173" s="78">
        <f t="shared" si="68"/>
        <v>254813.21115286951</v>
      </c>
      <c r="Z173" s="78">
        <f t="shared" si="69"/>
        <v>33897.470003405506</v>
      </c>
      <c r="AA173" s="78">
        <f t="shared" si="70"/>
        <v>12014.99140146273</v>
      </c>
      <c r="AB173" s="77">
        <f t="shared" si="71"/>
        <v>345831.46470011643</v>
      </c>
    </row>
    <row r="174" spans="1:28" x14ac:dyDescent="0.3">
      <c r="A174" s="22">
        <v>42979</v>
      </c>
      <c r="B174">
        <v>178.5</v>
      </c>
      <c r="C174">
        <v>282</v>
      </c>
      <c r="D174">
        <v>1.0878000000000001</v>
      </c>
      <c r="E174">
        <v>96.4</v>
      </c>
      <c r="G174" s="20">
        <f t="shared" si="73"/>
        <v>5.9347181008902079E-2</v>
      </c>
      <c r="H174" s="20">
        <f t="shared" si="74"/>
        <v>-1.6050244242847251E-2</v>
      </c>
      <c r="I174" s="20">
        <f t="shared" si="75"/>
        <v>2.7680680207841382E-2</v>
      </c>
      <c r="J174" s="20">
        <f t="shared" ref="J174:J178" si="76">(E174-E173)/E173</f>
        <v>-1.9926799511996683E-2</v>
      </c>
      <c r="L174" s="78">
        <f t="shared" si="57"/>
        <v>72965.755486411595</v>
      </c>
      <c r="M174" s="78">
        <f t="shared" si="58"/>
        <v>227790.33556518285</v>
      </c>
      <c r="N174" s="78">
        <f t="shared" si="59"/>
        <v>28844.597812748892</v>
      </c>
      <c r="O174" s="78">
        <f t="shared" si="60"/>
        <v>11536.210745803584</v>
      </c>
      <c r="P174" s="77">
        <f t="shared" si="61"/>
        <v>341136.89961014694</v>
      </c>
      <c r="R174" s="78">
        <f t="shared" si="62"/>
        <v>117292.048896048</v>
      </c>
      <c r="S174" s="78">
        <f t="shared" si="63"/>
        <v>211070.62908260102</v>
      </c>
      <c r="T174" s="78">
        <f t="shared" si="64"/>
        <v>23860.305414830946</v>
      </c>
      <c r="U174" s="78">
        <f t="shared" si="65"/>
        <v>2150.7241424687386</v>
      </c>
      <c r="V174" s="77">
        <f t="shared" si="66"/>
        <v>354373.70753594872</v>
      </c>
      <c r="X174" s="78">
        <f t="shared" si="67"/>
        <v>47782.693753202257</v>
      </c>
      <c r="Y174" s="78">
        <f t="shared" si="68"/>
        <v>250723.39687756175</v>
      </c>
      <c r="Z174" s="78">
        <f t="shared" si="69"/>
        <v>34835.775030424673</v>
      </c>
      <c r="AA174" s="78">
        <f t="shared" si="70"/>
        <v>11775.571076667418</v>
      </c>
      <c r="AB174" s="77">
        <f t="shared" si="71"/>
        <v>345117.43673785613</v>
      </c>
    </row>
    <row r="175" spans="1:28" x14ac:dyDescent="0.3">
      <c r="A175" s="22">
        <v>42982</v>
      </c>
      <c r="B175">
        <v>179.5</v>
      </c>
      <c r="C175">
        <v>294.2</v>
      </c>
      <c r="D175">
        <v>1.0838000000000001</v>
      </c>
      <c r="E175">
        <v>95.8</v>
      </c>
      <c r="G175" s="20">
        <f t="shared" si="73"/>
        <v>5.6022408963585435E-3</v>
      </c>
      <c r="H175" s="20">
        <f t="shared" si="74"/>
        <v>4.3262411347517689E-2</v>
      </c>
      <c r="I175" s="20">
        <f t="shared" si="75"/>
        <v>-3.6771465342893945E-3</v>
      </c>
      <c r="J175" s="20">
        <f t="shared" si="76"/>
        <v>-6.2240663900415818E-3</v>
      </c>
      <c r="L175" s="78">
        <f t="shared" si="57"/>
        <v>73374.527225831262</v>
      </c>
      <c r="M175" s="78">
        <f t="shared" si="58"/>
        <v>237645.09476339287</v>
      </c>
      <c r="N175" s="78">
        <f t="shared" si="59"/>
        <v>28738.53199986877</v>
      </c>
      <c r="O175" s="78">
        <f t="shared" si="60"/>
        <v>11464.408604232192</v>
      </c>
      <c r="P175" s="77">
        <f t="shared" si="61"/>
        <v>351222.56259332504</v>
      </c>
      <c r="R175" s="78">
        <f t="shared" si="62"/>
        <v>117949.14720919113</v>
      </c>
      <c r="S175" s="78">
        <f t="shared" si="63"/>
        <v>220202.05346135184</v>
      </c>
      <c r="T175" s="78">
        <f t="shared" si="64"/>
        <v>23772.567575467714</v>
      </c>
      <c r="U175" s="78">
        <f t="shared" si="65"/>
        <v>2137.3378926193477</v>
      </c>
      <c r="V175" s="77">
        <f t="shared" si="66"/>
        <v>364061.10613863001</v>
      </c>
      <c r="X175" s="78">
        <f t="shared" si="67"/>
        <v>48050.383914284619</v>
      </c>
      <c r="Y175" s="78">
        <f t="shared" si="68"/>
        <v>261570.29560772577</v>
      </c>
      <c r="Z175" s="78">
        <f t="shared" si="69"/>
        <v>34707.678781002265</v>
      </c>
      <c r="AA175" s="78">
        <f t="shared" si="70"/>
        <v>11702.279140505587</v>
      </c>
      <c r="AB175" s="77">
        <f t="shared" si="71"/>
        <v>356030.63744351827</v>
      </c>
    </row>
    <row r="176" spans="1:28" x14ac:dyDescent="0.3">
      <c r="A176" s="22">
        <v>42983</v>
      </c>
      <c r="B176">
        <v>173.1</v>
      </c>
      <c r="C176">
        <v>290</v>
      </c>
      <c r="D176">
        <v>1.071</v>
      </c>
      <c r="E176">
        <v>103</v>
      </c>
      <c r="G176" s="20">
        <f t="shared" si="73"/>
        <v>-3.5654596100278581E-2</v>
      </c>
      <c r="H176" s="20">
        <f t="shared" si="74"/>
        <v>-1.4276002719238574E-2</v>
      </c>
      <c r="I176" s="20">
        <f t="shared" si="75"/>
        <v>-1.1810297102786624E-2</v>
      </c>
      <c r="J176" s="20">
        <f t="shared" si="76"/>
        <v>7.5156576200417574E-2</v>
      </c>
      <c r="L176" s="78">
        <f t="shared" si="57"/>
        <v>70758.388093545349</v>
      </c>
      <c r="M176" s="78">
        <f t="shared" si="58"/>
        <v>234252.47274433696</v>
      </c>
      <c r="N176" s="78">
        <f t="shared" si="59"/>
        <v>28399.12139865238</v>
      </c>
      <c r="O176" s="78">
        <f t="shared" si="60"/>
        <v>12326.034303088893</v>
      </c>
      <c r="P176" s="77">
        <f t="shared" si="61"/>
        <v>345736.01653962361</v>
      </c>
      <c r="R176" s="78">
        <f t="shared" si="62"/>
        <v>113743.71800507512</v>
      </c>
      <c r="S176" s="78">
        <f t="shared" si="63"/>
        <v>217058.44834735568</v>
      </c>
      <c r="T176" s="78">
        <f t="shared" si="64"/>
        <v>23491.806489505369</v>
      </c>
      <c r="U176" s="78">
        <f t="shared" si="65"/>
        <v>2297.9728908120337</v>
      </c>
      <c r="V176" s="77">
        <f t="shared" si="66"/>
        <v>356591.94573274819</v>
      </c>
      <c r="X176" s="78">
        <f t="shared" si="67"/>
        <v>46337.16688335748</v>
      </c>
      <c r="Y176" s="78">
        <f t="shared" si="68"/>
        <v>257836.11735635783</v>
      </c>
      <c r="Z176" s="78">
        <f t="shared" si="69"/>
        <v>34297.770782850544</v>
      </c>
      <c r="AA176" s="78">
        <f t="shared" si="70"/>
        <v>12581.782374447552</v>
      </c>
      <c r="AB176" s="77">
        <f t="shared" si="71"/>
        <v>351052.83739701344</v>
      </c>
    </row>
    <row r="177" spans="1:28" x14ac:dyDescent="0.3">
      <c r="A177" s="22">
        <v>42984</v>
      </c>
      <c r="B177">
        <v>167</v>
      </c>
      <c r="C177">
        <v>291.60000000000002</v>
      </c>
      <c r="D177">
        <v>0.98099999999999998</v>
      </c>
      <c r="E177">
        <v>103.57</v>
      </c>
      <c r="G177" s="20">
        <f t="shared" si="73"/>
        <v>-3.5239745811669526E-2</v>
      </c>
      <c r="H177" s="20">
        <f t="shared" si="74"/>
        <v>5.5172413793104233E-3</v>
      </c>
      <c r="I177" s="20">
        <f t="shared" si="75"/>
        <v>-8.403361344537813E-2</v>
      </c>
      <c r="J177" s="20">
        <f t="shared" si="76"/>
        <v>5.5339805825242059E-3</v>
      </c>
      <c r="L177" s="78">
        <f t="shared" si="57"/>
        <v>68264.880483085348</v>
      </c>
      <c r="M177" s="78">
        <f t="shared" si="58"/>
        <v>235544.90018016781</v>
      </c>
      <c r="N177" s="78">
        <f t="shared" si="59"/>
        <v>26012.640608849659</v>
      </c>
      <c r="O177" s="78">
        <f t="shared" si="60"/>
        <v>12394.246337581713</v>
      </c>
      <c r="P177" s="77">
        <f t="shared" si="61"/>
        <v>342216.66760968452</v>
      </c>
      <c r="R177" s="78">
        <f t="shared" si="62"/>
        <v>109735.41829490205</v>
      </c>
      <c r="S177" s="78">
        <f t="shared" si="63"/>
        <v>218256.01220030661</v>
      </c>
      <c r="T177" s="78">
        <f t="shared" si="64"/>
        <v>21517.70510383265</v>
      </c>
      <c r="U177" s="78">
        <f t="shared" si="65"/>
        <v>2310.6898281689546</v>
      </c>
      <c r="V177" s="77">
        <f t="shared" si="66"/>
        <v>351819.82542721025</v>
      </c>
      <c r="X177" s="78">
        <f t="shared" si="67"/>
        <v>44704.256900755048</v>
      </c>
      <c r="Y177" s="78">
        <f t="shared" si="68"/>
        <v>259258.66145211706</v>
      </c>
      <c r="Z177" s="78">
        <f t="shared" si="69"/>
        <v>31415.605170846298</v>
      </c>
      <c r="AA177" s="78">
        <f t="shared" si="70"/>
        <v>12651.409713801289</v>
      </c>
      <c r="AB177" s="77">
        <f t="shared" si="71"/>
        <v>348029.9332375197</v>
      </c>
    </row>
    <row r="178" spans="1:28" x14ac:dyDescent="0.3">
      <c r="A178" s="22">
        <v>42985</v>
      </c>
      <c r="B178">
        <v>168.85</v>
      </c>
      <c r="C178">
        <v>290</v>
      </c>
      <c r="D178">
        <v>1.0029999999999999</v>
      </c>
      <c r="E178">
        <v>105.19</v>
      </c>
      <c r="G178" s="20">
        <f t="shared" si="73"/>
        <v>1.1077844311377212E-2</v>
      </c>
      <c r="H178" s="20">
        <f t="shared" si="74"/>
        <v>-5.4869684499314906E-3</v>
      </c>
      <c r="I178" s="20">
        <f t="shared" si="75"/>
        <v>2.242609582059114E-2</v>
      </c>
      <c r="J178" s="20">
        <f t="shared" si="76"/>
        <v>1.5641595056483583E-2</v>
      </c>
      <c r="L178" s="78">
        <f t="shared" si="57"/>
        <v>69021.108201011739</v>
      </c>
      <c r="M178" s="78">
        <f t="shared" si="58"/>
        <v>234252.47274433696</v>
      </c>
      <c r="N178" s="78">
        <f t="shared" si="59"/>
        <v>26596.002579690321</v>
      </c>
      <c r="O178" s="78">
        <f t="shared" si="60"/>
        <v>12588.112119824471</v>
      </c>
      <c r="P178" s="77">
        <f t="shared" si="61"/>
        <v>342457.69564486347</v>
      </c>
      <c r="R178" s="78">
        <f t="shared" si="62"/>
        <v>110951.05017421683</v>
      </c>
      <c r="S178" s="78">
        <f t="shared" si="63"/>
        <v>217058.44834735568</v>
      </c>
      <c r="T178" s="78">
        <f t="shared" si="64"/>
        <v>22000.263220330424</v>
      </c>
      <c r="U178" s="78">
        <f t="shared" si="65"/>
        <v>2346.8327027623091</v>
      </c>
      <c r="V178" s="77">
        <f t="shared" si="66"/>
        <v>352356.59444466524</v>
      </c>
      <c r="X178" s="78">
        <f t="shared" si="67"/>
        <v>45199.483698757424</v>
      </c>
      <c r="Y178" s="78">
        <f t="shared" si="68"/>
        <v>257836.11735635783</v>
      </c>
      <c r="Z178" s="78">
        <f t="shared" si="69"/>
        <v>32120.134542669555</v>
      </c>
      <c r="AA178" s="78">
        <f t="shared" si="70"/>
        <v>12849.297941438232</v>
      </c>
      <c r="AB178" s="77">
        <f t="shared" si="71"/>
        <v>348005.03353922302</v>
      </c>
    </row>
    <row r="179" spans="1:28" x14ac:dyDescent="0.3">
      <c r="A179" s="22">
        <v>42986</v>
      </c>
      <c r="B179">
        <v>149.19999999999999</v>
      </c>
      <c r="C179">
        <v>290</v>
      </c>
      <c r="D179">
        <v>0.9335</v>
      </c>
      <c r="E179">
        <v>103.08</v>
      </c>
      <c r="G179" s="20">
        <f t="shared" si="73"/>
        <v>-0.11637548119632814</v>
      </c>
      <c r="H179" s="20">
        <f t="shared" si="74"/>
        <v>0</v>
      </c>
      <c r="I179" s="20">
        <f t="shared" si="75"/>
        <v>-6.9292123629112565E-2</v>
      </c>
      <c r="J179" s="20">
        <f t="shared" ref="J179:J195" si="77">(E179-E178)/E178</f>
        <v>-2.0058940963969953E-2</v>
      </c>
      <c r="L179" s="78">
        <f t="shared" si="57"/>
        <v>60988.74352141517</v>
      </c>
      <c r="M179" s="78">
        <f t="shared" si="58"/>
        <v>234252.47274433696</v>
      </c>
      <c r="N179" s="78">
        <f t="shared" si="59"/>
        <v>24753.109080898223</v>
      </c>
      <c r="O179" s="78">
        <f t="shared" si="60"/>
        <v>12335.607921965076</v>
      </c>
      <c r="P179" s="77">
        <f t="shared" si="61"/>
        <v>332329.93326861545</v>
      </c>
      <c r="R179" s="78">
        <f t="shared" si="62"/>
        <v>98039.068320954393</v>
      </c>
      <c r="S179" s="78">
        <f t="shared" si="63"/>
        <v>217058.44834735568</v>
      </c>
      <c r="T179" s="78">
        <f t="shared" si="64"/>
        <v>20475.81826139427</v>
      </c>
      <c r="U179" s="78">
        <f t="shared" si="65"/>
        <v>2299.7577241252857</v>
      </c>
      <c r="V179" s="77">
        <f t="shared" si="66"/>
        <v>337873.0926538296</v>
      </c>
      <c r="X179" s="78">
        <f t="shared" si="67"/>
        <v>39939.372033488937</v>
      </c>
      <c r="Y179" s="78">
        <f t="shared" si="68"/>
        <v>257836.11735635783</v>
      </c>
      <c r="Z179" s="78">
        <f t="shared" si="69"/>
        <v>29894.462208955167</v>
      </c>
      <c r="AA179" s="78">
        <f t="shared" si="70"/>
        <v>12591.554632602461</v>
      </c>
      <c r="AB179" s="77">
        <f t="shared" si="71"/>
        <v>340261.50623140438</v>
      </c>
    </row>
    <row r="180" spans="1:28" x14ac:dyDescent="0.3">
      <c r="A180" s="22">
        <v>42989</v>
      </c>
      <c r="B180">
        <v>161.55000000000001</v>
      </c>
      <c r="C180">
        <v>290.60000000000002</v>
      </c>
      <c r="D180">
        <v>0.95799999999999996</v>
      </c>
      <c r="E180">
        <v>99.05</v>
      </c>
      <c r="G180" s="20">
        <f t="shared" si="73"/>
        <v>8.2774798927614093E-2</v>
      </c>
      <c r="H180" s="20">
        <f t="shared" si="74"/>
        <v>2.0689655172414579E-3</v>
      </c>
      <c r="I180" s="20">
        <f t="shared" si="75"/>
        <v>2.6245313336904087E-2</v>
      </c>
      <c r="J180" s="20">
        <f t="shared" si="77"/>
        <v>-3.9095847885137772E-2</v>
      </c>
      <c r="L180" s="78">
        <f t="shared" si="57"/>
        <v>66037.074503248135</v>
      </c>
      <c r="M180" s="78">
        <f t="shared" si="58"/>
        <v>234737.13303277353</v>
      </c>
      <c r="N180" s="78">
        <f t="shared" si="59"/>
        <v>25402.762184788964</v>
      </c>
      <c r="O180" s="78">
        <f t="shared" si="60"/>
        <v>11853.33687107723</v>
      </c>
      <c r="P180" s="77">
        <f t="shared" si="61"/>
        <v>338030.30659188784</v>
      </c>
      <c r="R180" s="78">
        <f t="shared" si="62"/>
        <v>106154.23248827201</v>
      </c>
      <c r="S180" s="78">
        <f t="shared" si="63"/>
        <v>217507.5347922123</v>
      </c>
      <c r="T180" s="78">
        <f t="shared" si="64"/>
        <v>21013.212527494066</v>
      </c>
      <c r="U180" s="78">
        <f t="shared" si="65"/>
        <v>2209.8467459702129</v>
      </c>
      <c r="V180" s="77">
        <f t="shared" si="66"/>
        <v>346884.82655394857</v>
      </c>
      <c r="X180" s="78">
        <f t="shared" si="67"/>
        <v>43245.345522856158</v>
      </c>
      <c r="Y180" s="78">
        <f t="shared" si="68"/>
        <v>258369.57139226756</v>
      </c>
      <c r="Z180" s="78">
        <f t="shared" si="69"/>
        <v>30679.051736667432</v>
      </c>
      <c r="AA180" s="78">
        <f t="shared" si="70"/>
        <v>12099.277128048834</v>
      </c>
      <c r="AB180" s="77">
        <f t="shared" si="71"/>
        <v>344393.24577983993</v>
      </c>
    </row>
    <row r="181" spans="1:28" x14ac:dyDescent="0.3">
      <c r="A181" s="22">
        <v>42990</v>
      </c>
      <c r="B181">
        <v>167.6</v>
      </c>
      <c r="C181">
        <v>282.7</v>
      </c>
      <c r="D181">
        <v>0.94499999999999995</v>
      </c>
      <c r="E181">
        <v>99.2</v>
      </c>
      <c r="G181" s="20">
        <f t="shared" si="73"/>
        <v>3.7449705973382742E-2</v>
      </c>
      <c r="H181" s="20">
        <f t="shared" si="74"/>
        <v>-2.7185134205093026E-2</v>
      </c>
      <c r="I181" s="20">
        <f t="shared" si="75"/>
        <v>-1.3569937369519846E-2</v>
      </c>
      <c r="J181" s="20">
        <f t="shared" si="77"/>
        <v>1.5143866733973315E-3</v>
      </c>
      <c r="L181" s="78">
        <f t="shared" si="57"/>
        <v>68510.143526737142</v>
      </c>
      <c r="M181" s="78">
        <f t="shared" si="58"/>
        <v>228355.77256835881</v>
      </c>
      <c r="N181" s="78">
        <f t="shared" si="59"/>
        <v>25058.048292928572</v>
      </c>
      <c r="O181" s="78">
        <f t="shared" si="60"/>
        <v>11871.287406470079</v>
      </c>
      <c r="P181" s="77">
        <f t="shared" si="61"/>
        <v>333795.25179449457</v>
      </c>
      <c r="R181" s="78">
        <f t="shared" si="62"/>
        <v>110129.67728278792</v>
      </c>
      <c r="S181" s="78">
        <f t="shared" si="63"/>
        <v>211594.56326826708</v>
      </c>
      <c r="T181" s="78">
        <f t="shared" si="64"/>
        <v>20728.064549563562</v>
      </c>
      <c r="U181" s="78">
        <f t="shared" si="65"/>
        <v>2213.1933084325606</v>
      </c>
      <c r="V181" s="77">
        <f t="shared" si="66"/>
        <v>344665.49840905116</v>
      </c>
      <c r="X181" s="78">
        <f t="shared" si="67"/>
        <v>44864.870997404461</v>
      </c>
      <c r="Y181" s="78">
        <f t="shared" si="68"/>
        <v>251345.75991945641</v>
      </c>
      <c r="Z181" s="78">
        <f t="shared" si="69"/>
        <v>30262.738926044596</v>
      </c>
      <c r="AA181" s="78">
        <f t="shared" si="70"/>
        <v>12117.600112089292</v>
      </c>
      <c r="AB181" s="77">
        <f t="shared" si="71"/>
        <v>338590.9699549948</v>
      </c>
    </row>
    <row r="182" spans="1:28" x14ac:dyDescent="0.3">
      <c r="A182" s="22">
        <v>42991</v>
      </c>
      <c r="B182">
        <v>168</v>
      </c>
      <c r="C182">
        <v>296.60000000000002</v>
      </c>
      <c r="D182">
        <v>0.93289999999999995</v>
      </c>
      <c r="E182">
        <v>93.7</v>
      </c>
      <c r="G182" s="20">
        <f t="shared" si="73"/>
        <v>2.386634844868769E-3</v>
      </c>
      <c r="H182" s="20">
        <f t="shared" si="74"/>
        <v>4.9168730102582367E-2</v>
      </c>
      <c r="I182" s="20">
        <f t="shared" si="75"/>
        <v>-1.2804232804232804E-2</v>
      </c>
      <c r="J182" s="20">
        <f t="shared" si="77"/>
        <v>-5.5443548387096774E-2</v>
      </c>
      <c r="L182" s="78">
        <f t="shared" si="57"/>
        <v>68673.652222505014</v>
      </c>
      <c r="M182" s="78">
        <f t="shared" si="58"/>
        <v>239583.73591713913</v>
      </c>
      <c r="N182" s="78">
        <f t="shared" si="59"/>
        <v>24737.199208966205</v>
      </c>
      <c r="O182" s="78">
        <f t="shared" si="60"/>
        <v>11213.101108732322</v>
      </c>
      <c r="P182" s="77">
        <f t="shared" si="61"/>
        <v>344207.68845734274</v>
      </c>
      <c r="R182" s="78">
        <f t="shared" si="62"/>
        <v>110392.51660804517</v>
      </c>
      <c r="S182" s="78">
        <f t="shared" si="63"/>
        <v>221998.39924077829</v>
      </c>
      <c r="T182" s="78">
        <f t="shared" si="64"/>
        <v>20462.657585489786</v>
      </c>
      <c r="U182" s="78">
        <f t="shared" si="65"/>
        <v>2090.486018146481</v>
      </c>
      <c r="V182" s="77">
        <f t="shared" si="66"/>
        <v>354944.0594524598</v>
      </c>
      <c r="X182" s="78">
        <f t="shared" si="67"/>
        <v>44971.947061837411</v>
      </c>
      <c r="Y182" s="78">
        <f t="shared" si="68"/>
        <v>263704.1117513646</v>
      </c>
      <c r="Z182" s="78">
        <f t="shared" si="69"/>
        <v>29875.247771541803</v>
      </c>
      <c r="AA182" s="78">
        <f t="shared" si="70"/>
        <v>11445.757363939181</v>
      </c>
      <c r="AB182" s="77">
        <f t="shared" si="71"/>
        <v>349997.06394868303</v>
      </c>
    </row>
    <row r="183" spans="1:28" x14ac:dyDescent="0.3">
      <c r="A183" s="22">
        <v>42992</v>
      </c>
      <c r="B183">
        <v>171.9</v>
      </c>
      <c r="C183">
        <v>277.8</v>
      </c>
      <c r="D183">
        <v>0.94159999999999999</v>
      </c>
      <c r="E183">
        <v>91.5</v>
      </c>
      <c r="G183" s="20">
        <f t="shared" si="73"/>
        <v>2.321428571428575E-2</v>
      </c>
      <c r="H183" s="20">
        <f t="shared" si="74"/>
        <v>-6.3385030343897544E-2</v>
      </c>
      <c r="I183" s="20">
        <f t="shared" si="75"/>
        <v>9.3257583878229629E-3</v>
      </c>
      <c r="J183" s="20">
        <f t="shared" si="77"/>
        <v>-2.3479188900747093E-2</v>
      </c>
      <c r="L183" s="78">
        <f t="shared" si="57"/>
        <v>70267.862006241747</v>
      </c>
      <c r="M183" s="78">
        <f t="shared" si="58"/>
        <v>224397.71354612694</v>
      </c>
      <c r="N183" s="78">
        <f t="shared" si="59"/>
        <v>24967.89235198047</v>
      </c>
      <c r="O183" s="78">
        <f t="shared" si="60"/>
        <v>10949.82658963722</v>
      </c>
      <c r="P183" s="77">
        <f t="shared" si="61"/>
        <v>330583.29449398635</v>
      </c>
      <c r="R183" s="78">
        <f t="shared" si="62"/>
        <v>112955.20002930336</v>
      </c>
      <c r="S183" s="78">
        <f t="shared" si="63"/>
        <v>207927.02396860489</v>
      </c>
      <c r="T183" s="78">
        <f t="shared" si="64"/>
        <v>20653.487386104815</v>
      </c>
      <c r="U183" s="78">
        <f t="shared" si="65"/>
        <v>2041.4031020320492</v>
      </c>
      <c r="V183" s="77">
        <f t="shared" si="66"/>
        <v>343577.11448604509</v>
      </c>
      <c r="X183" s="78">
        <f t="shared" si="67"/>
        <v>46015.93869005864</v>
      </c>
      <c r="Y183" s="78">
        <f t="shared" si="68"/>
        <v>246989.21862619382</v>
      </c>
      <c r="Z183" s="78">
        <f t="shared" si="69"/>
        <v>30153.857114035549</v>
      </c>
      <c r="AA183" s="78">
        <f t="shared" si="70"/>
        <v>11177.020264679137</v>
      </c>
      <c r="AB183" s="77">
        <f t="shared" si="71"/>
        <v>334336.03469496715</v>
      </c>
    </row>
    <row r="184" spans="1:28" x14ac:dyDescent="0.3">
      <c r="A184" s="22">
        <v>42993</v>
      </c>
      <c r="B184">
        <v>161.75</v>
      </c>
      <c r="C184">
        <v>279</v>
      </c>
      <c r="D184">
        <v>0.84750000000000003</v>
      </c>
      <c r="E184">
        <v>93.68</v>
      </c>
      <c r="G184" s="20">
        <f t="shared" si="73"/>
        <v>-5.9045956951716147E-2</v>
      </c>
      <c r="H184" s="20">
        <f t="shared" si="74"/>
        <v>4.319654427645747E-3</v>
      </c>
      <c r="I184" s="20">
        <f t="shared" si="75"/>
        <v>-9.9936278674596396E-2</v>
      </c>
      <c r="J184" s="20">
        <f t="shared" si="77"/>
        <v>2.3825136612021933E-2</v>
      </c>
      <c r="L184" s="78">
        <f t="shared" si="57"/>
        <v>66118.828851132072</v>
      </c>
      <c r="M184" s="78">
        <f t="shared" si="58"/>
        <v>225367.03412300005</v>
      </c>
      <c r="N184" s="78">
        <f t="shared" si="59"/>
        <v>22472.694103975628</v>
      </c>
      <c r="O184" s="78">
        <f t="shared" si="60"/>
        <v>11210.707704013277</v>
      </c>
      <c r="P184" s="77">
        <f t="shared" si="61"/>
        <v>325169.264782121</v>
      </c>
      <c r="R184" s="78">
        <f t="shared" si="62"/>
        <v>106285.65215090063</v>
      </c>
      <c r="S184" s="78">
        <f t="shared" si="63"/>
        <v>208825.19685831809</v>
      </c>
      <c r="T184" s="78">
        <f t="shared" si="64"/>
        <v>18589.454715084783</v>
      </c>
      <c r="U184" s="78">
        <f t="shared" si="65"/>
        <v>2090.0398098181681</v>
      </c>
      <c r="V184" s="77">
        <f t="shared" si="66"/>
        <v>335790.3435341217</v>
      </c>
      <c r="X184" s="78">
        <f t="shared" si="67"/>
        <v>43298.883555072629</v>
      </c>
      <c r="Y184" s="78">
        <f t="shared" si="68"/>
        <v>248056.12669801322</v>
      </c>
      <c r="Z184" s="78">
        <f t="shared" si="69"/>
        <v>27140.392846373332</v>
      </c>
      <c r="AA184" s="78">
        <f t="shared" si="70"/>
        <v>11443.314299400456</v>
      </c>
      <c r="AB184" s="77">
        <f t="shared" si="71"/>
        <v>329938.71739885962</v>
      </c>
    </row>
    <row r="185" spans="1:28" x14ac:dyDescent="0.3">
      <c r="A185" s="22">
        <v>42996</v>
      </c>
      <c r="B185">
        <v>167.35</v>
      </c>
      <c r="C185">
        <v>286.39999999999998</v>
      </c>
      <c r="D185">
        <v>0.87250000000000005</v>
      </c>
      <c r="E185">
        <v>93.2</v>
      </c>
      <c r="G185" s="20">
        <f t="shared" si="73"/>
        <v>3.4621329211746488E-2</v>
      </c>
      <c r="H185" s="20">
        <f t="shared" si="74"/>
        <v>2.6523297491039346E-2</v>
      </c>
      <c r="I185" s="20">
        <f t="shared" si="75"/>
        <v>2.9498525073746337E-2</v>
      </c>
      <c r="J185" s="20">
        <f t="shared" si="77"/>
        <v>-5.1238257899231844E-3</v>
      </c>
      <c r="L185" s="78">
        <f t="shared" si="57"/>
        <v>68407.95059188224</v>
      </c>
      <c r="M185" s="78">
        <f t="shared" si="58"/>
        <v>231344.51101371759</v>
      </c>
      <c r="N185" s="78">
        <f t="shared" si="59"/>
        <v>23135.605434476383</v>
      </c>
      <c r="O185" s="78">
        <f t="shared" si="60"/>
        <v>11153.265990756163</v>
      </c>
      <c r="P185" s="77">
        <f t="shared" si="61"/>
        <v>334041.33303083241</v>
      </c>
      <c r="R185" s="78">
        <f t="shared" si="62"/>
        <v>109965.40270450214</v>
      </c>
      <c r="S185" s="78">
        <f t="shared" si="63"/>
        <v>214363.92967821611</v>
      </c>
      <c r="T185" s="78">
        <f t="shared" si="64"/>
        <v>19137.816211104982</v>
      </c>
      <c r="U185" s="78">
        <f t="shared" si="65"/>
        <v>2079.3308099386554</v>
      </c>
      <c r="V185" s="77">
        <f t="shared" si="66"/>
        <v>345546.47940376186</v>
      </c>
      <c r="X185" s="78">
        <f t="shared" si="67"/>
        <v>44797.948457133876</v>
      </c>
      <c r="Y185" s="78">
        <f t="shared" si="68"/>
        <v>254635.39314089957</v>
      </c>
      <c r="Z185" s="78">
        <f t="shared" si="69"/>
        <v>27940.994405263402</v>
      </c>
      <c r="AA185" s="78">
        <f t="shared" si="70"/>
        <v>11384.68075047099</v>
      </c>
      <c r="AB185" s="77">
        <f t="shared" si="71"/>
        <v>338759.01675376785</v>
      </c>
    </row>
    <row r="186" spans="1:28" x14ac:dyDescent="0.3">
      <c r="A186" s="22">
        <v>42997</v>
      </c>
      <c r="B186">
        <v>175.75</v>
      </c>
      <c r="C186">
        <v>288.2</v>
      </c>
      <c r="D186">
        <v>0.89500000000000002</v>
      </c>
      <c r="E186">
        <v>98.57</v>
      </c>
      <c r="G186" s="20">
        <f t="shared" si="73"/>
        <v>5.0194203764565321E-2</v>
      </c>
      <c r="H186" s="20">
        <f t="shared" si="74"/>
        <v>6.2849162011173586E-3</v>
      </c>
      <c r="I186" s="20">
        <f t="shared" si="75"/>
        <v>2.5787965616045804E-2</v>
      </c>
      <c r="J186" s="20">
        <f t="shared" si="77"/>
        <v>5.7618025751072853E-2</v>
      </c>
      <c r="L186" s="78">
        <f t="shared" si="57"/>
        <v>71841.633203007499</v>
      </c>
      <c r="M186" s="78">
        <f t="shared" si="58"/>
        <v>232798.49187902728</v>
      </c>
      <c r="N186" s="78">
        <f t="shared" si="59"/>
        <v>23732.225631927064</v>
      </c>
      <c r="O186" s="78">
        <f t="shared" si="60"/>
        <v>11795.895157820116</v>
      </c>
      <c r="P186" s="77">
        <f t="shared" si="61"/>
        <v>340168.24587178201</v>
      </c>
      <c r="R186" s="78">
        <f t="shared" si="62"/>
        <v>115485.0285349044</v>
      </c>
      <c r="S186" s="78">
        <f t="shared" si="63"/>
        <v>215711.18901278591</v>
      </c>
      <c r="T186" s="78">
        <f t="shared" si="64"/>
        <v>19631.341557523163</v>
      </c>
      <c r="U186" s="78">
        <f t="shared" si="65"/>
        <v>2199.1377460907001</v>
      </c>
      <c r="V186" s="77">
        <f t="shared" si="66"/>
        <v>353026.69685130421</v>
      </c>
      <c r="X186" s="78">
        <f t="shared" si="67"/>
        <v>47046.545810225747</v>
      </c>
      <c r="Y186" s="78">
        <f t="shared" si="68"/>
        <v>256235.7552486287</v>
      </c>
      <c r="Z186" s="78">
        <f t="shared" si="69"/>
        <v>28661.535808264463</v>
      </c>
      <c r="AA186" s="78">
        <f t="shared" si="70"/>
        <v>12040.643579119371</v>
      </c>
      <c r="AB186" s="77">
        <f t="shared" si="71"/>
        <v>343984.48044623825</v>
      </c>
    </row>
    <row r="187" spans="1:28" x14ac:dyDescent="0.3">
      <c r="A187" s="22">
        <v>42998</v>
      </c>
      <c r="B187">
        <v>187.6</v>
      </c>
      <c r="C187">
        <v>297.89999999999998</v>
      </c>
      <c r="D187">
        <v>0.89100000000000001</v>
      </c>
      <c r="E187">
        <v>99.99</v>
      </c>
      <c r="G187" s="20">
        <f t="shared" si="73"/>
        <v>6.7425320056898969E-2</v>
      </c>
      <c r="H187" s="20">
        <f t="shared" si="74"/>
        <v>3.3657182512144307E-2</v>
      </c>
      <c r="I187" s="20">
        <f t="shared" si="75"/>
        <v>-4.4692737430167637E-3</v>
      </c>
      <c r="J187" s="20">
        <f t="shared" si="77"/>
        <v>1.4406005884143267E-2</v>
      </c>
      <c r="L187" s="78">
        <f t="shared" si="57"/>
        <v>76685.578315130624</v>
      </c>
      <c r="M187" s="78">
        <f t="shared" si="58"/>
        <v>240633.83320875163</v>
      </c>
      <c r="N187" s="78">
        <f t="shared" si="59"/>
        <v>23626.159819046941</v>
      </c>
      <c r="O187" s="78">
        <f t="shared" si="60"/>
        <v>11965.82689287241</v>
      </c>
      <c r="P187" s="77">
        <f t="shared" si="61"/>
        <v>352911.39823580161</v>
      </c>
      <c r="R187" s="78">
        <f t="shared" si="62"/>
        <v>123271.64354565044</v>
      </c>
      <c r="S187" s="78">
        <f t="shared" si="63"/>
        <v>222971.4198713009</v>
      </c>
      <c r="T187" s="78">
        <f t="shared" si="64"/>
        <v>19543.603718159931</v>
      </c>
      <c r="U187" s="78">
        <f t="shared" si="65"/>
        <v>2230.8185374009245</v>
      </c>
      <c r="V187" s="77">
        <f t="shared" si="66"/>
        <v>368017.48567251221</v>
      </c>
      <c r="X187" s="78">
        <f t="shared" si="67"/>
        <v>50218.674219051776</v>
      </c>
      <c r="Y187" s="78">
        <f t="shared" si="68"/>
        <v>264859.92882916896</v>
      </c>
      <c r="Z187" s="78">
        <f t="shared" si="69"/>
        <v>28533.439558842052</v>
      </c>
      <c r="AA187" s="78">
        <f t="shared" si="70"/>
        <v>12214.101161369037</v>
      </c>
      <c r="AB187" s="77">
        <f t="shared" si="71"/>
        <v>355826.14376843185</v>
      </c>
    </row>
    <row r="188" spans="1:28" x14ac:dyDescent="0.3">
      <c r="A188" s="22">
        <v>42999</v>
      </c>
      <c r="B188">
        <v>184.15</v>
      </c>
      <c r="C188">
        <v>295.5</v>
      </c>
      <c r="D188">
        <v>0.88480000000000003</v>
      </c>
      <c r="E188">
        <v>94.81</v>
      </c>
      <c r="G188" s="20">
        <f t="shared" si="73"/>
        <v>-1.8390191897654524E-2</v>
      </c>
      <c r="H188" s="20">
        <f t="shared" si="74"/>
        <v>-8.0563947633433275E-3</v>
      </c>
      <c r="I188" s="20">
        <f t="shared" si="75"/>
        <v>-6.9584736251402726E-3</v>
      </c>
      <c r="J188" s="20">
        <f t="shared" si="77"/>
        <v>-5.1805180518051733E-2</v>
      </c>
      <c r="L188" s="78">
        <f t="shared" si="57"/>
        <v>75275.315814132759</v>
      </c>
      <c r="M188" s="78">
        <f t="shared" si="58"/>
        <v>238695.19205500541</v>
      </c>
      <c r="N188" s="78">
        <f t="shared" si="59"/>
        <v>23461.757809082756</v>
      </c>
      <c r="O188" s="78">
        <f t="shared" si="60"/>
        <v>11345.935070639396</v>
      </c>
      <c r="P188" s="77">
        <f t="shared" si="61"/>
        <v>348778.20074886031</v>
      </c>
      <c r="R188" s="78">
        <f t="shared" si="62"/>
        <v>121004.65436530666</v>
      </c>
      <c r="S188" s="78">
        <f t="shared" si="63"/>
        <v>221175.07409187453</v>
      </c>
      <c r="T188" s="78">
        <f t="shared" si="64"/>
        <v>19407.610067146921</v>
      </c>
      <c r="U188" s="78">
        <f t="shared" si="65"/>
        <v>2115.2505803678532</v>
      </c>
      <c r="V188" s="77">
        <f t="shared" si="66"/>
        <v>363702.589104696</v>
      </c>
      <c r="X188" s="78">
        <f t="shared" si="67"/>
        <v>49295.143163317618</v>
      </c>
      <c r="Y188" s="78">
        <f t="shared" si="68"/>
        <v>262726.11268553016</v>
      </c>
      <c r="Z188" s="78">
        <f t="shared" si="69"/>
        <v>28334.890372237314</v>
      </c>
      <c r="AA188" s="78">
        <f t="shared" si="70"/>
        <v>11581.347445838568</v>
      </c>
      <c r="AB188" s="77">
        <f t="shared" si="71"/>
        <v>351937.49366692366</v>
      </c>
    </row>
    <row r="189" spans="1:28" x14ac:dyDescent="0.3">
      <c r="A189" s="22">
        <v>43000</v>
      </c>
      <c r="B189">
        <v>189.1</v>
      </c>
      <c r="C189">
        <v>287</v>
      </c>
      <c r="D189">
        <v>0.81499999999999995</v>
      </c>
      <c r="E189">
        <v>96.99</v>
      </c>
      <c r="G189" s="20">
        <f t="shared" si="73"/>
        <v>2.6880260657072975E-2</v>
      </c>
      <c r="H189" s="20">
        <f t="shared" si="74"/>
        <v>-2.8764805414551606E-2</v>
      </c>
      <c r="I189" s="20">
        <f t="shared" si="75"/>
        <v>-7.88878842676312E-2</v>
      </c>
      <c r="J189" s="20">
        <f t="shared" si="77"/>
        <v>2.2993355131315184E-2</v>
      </c>
      <c r="L189" s="78">
        <f t="shared" si="57"/>
        <v>77298.735924260138</v>
      </c>
      <c r="M189" s="78">
        <f t="shared" si="58"/>
        <v>231829.17130215414</v>
      </c>
      <c r="N189" s="78">
        <f t="shared" si="59"/>
        <v>21610.909374324641</v>
      </c>
      <c r="O189" s="78">
        <f t="shared" si="60"/>
        <v>11606.816185015452</v>
      </c>
      <c r="P189" s="77">
        <f t="shared" si="61"/>
        <v>342345.63278575439</v>
      </c>
      <c r="R189" s="78">
        <f t="shared" si="62"/>
        <v>124257.29101536513</v>
      </c>
      <c r="S189" s="78">
        <f t="shared" si="63"/>
        <v>214813.01612307271</v>
      </c>
      <c r="T189" s="78">
        <f t="shared" si="64"/>
        <v>17876.58477025852</v>
      </c>
      <c r="U189" s="78">
        <f t="shared" si="65"/>
        <v>2163.8872881539719</v>
      </c>
      <c r="V189" s="77">
        <f t="shared" si="66"/>
        <v>359110.77919685037</v>
      </c>
      <c r="X189" s="78">
        <f t="shared" si="67"/>
        <v>50620.209460675323</v>
      </c>
      <c r="Y189" s="78">
        <f t="shared" si="68"/>
        <v>255168.84717680933</v>
      </c>
      <c r="Z189" s="78">
        <f t="shared" si="69"/>
        <v>26099.61081981624</v>
      </c>
      <c r="AA189" s="78">
        <f t="shared" si="70"/>
        <v>11847.641480559885</v>
      </c>
      <c r="AB189" s="77">
        <f t="shared" si="71"/>
        <v>343736.30893786077</v>
      </c>
    </row>
    <row r="190" spans="1:28" x14ac:dyDescent="0.3">
      <c r="A190" s="22">
        <v>43003</v>
      </c>
      <c r="B190">
        <v>190.1</v>
      </c>
      <c r="C190">
        <v>308.2</v>
      </c>
      <c r="D190">
        <v>0.83</v>
      </c>
      <c r="E190">
        <v>95.7</v>
      </c>
      <c r="G190" s="20">
        <f t="shared" si="73"/>
        <v>5.2882072977260709E-3</v>
      </c>
      <c r="H190" s="20">
        <f t="shared" si="74"/>
        <v>7.3867595818815288E-2</v>
      </c>
      <c r="I190" s="20">
        <f t="shared" si="75"/>
        <v>1.8404907975460141E-2</v>
      </c>
      <c r="J190" s="20">
        <f t="shared" si="77"/>
        <v>-1.3300340241261904E-2</v>
      </c>
      <c r="L190" s="78">
        <f t="shared" si="57"/>
        <v>77707.507663679804</v>
      </c>
      <c r="M190" s="78">
        <f t="shared" si="58"/>
        <v>248953.83482691256</v>
      </c>
      <c r="N190" s="78">
        <f t="shared" si="59"/>
        <v>22008.656172625095</v>
      </c>
      <c r="O190" s="78">
        <f t="shared" si="60"/>
        <v>11452.441580636962</v>
      </c>
      <c r="P190" s="77">
        <f t="shared" si="61"/>
        <v>360122.44024385442</v>
      </c>
      <c r="R190" s="78">
        <f t="shared" si="62"/>
        <v>124914.38932850826</v>
      </c>
      <c r="S190" s="78">
        <f t="shared" si="63"/>
        <v>230680.73717467248</v>
      </c>
      <c r="T190" s="78">
        <f t="shared" si="64"/>
        <v>18205.60166787064</v>
      </c>
      <c r="U190" s="78">
        <f t="shared" si="65"/>
        <v>2135.1068509777824</v>
      </c>
      <c r="V190" s="77">
        <f t="shared" si="66"/>
        <v>375935.83502202912</v>
      </c>
      <c r="X190" s="78">
        <f t="shared" si="67"/>
        <v>50887.899621757686</v>
      </c>
      <c r="Y190" s="78">
        <f t="shared" si="68"/>
        <v>274017.55644561892</v>
      </c>
      <c r="Z190" s="78">
        <f t="shared" si="69"/>
        <v>26579.971755150284</v>
      </c>
      <c r="AA190" s="78">
        <f t="shared" si="70"/>
        <v>11690.063817811952</v>
      </c>
      <c r="AB190" s="77">
        <f t="shared" si="71"/>
        <v>363175.49164033885</v>
      </c>
    </row>
    <row r="191" spans="1:28" x14ac:dyDescent="0.3">
      <c r="A191" s="22">
        <v>43004</v>
      </c>
      <c r="B191">
        <v>185.8</v>
      </c>
      <c r="C191">
        <v>300.5</v>
      </c>
      <c r="D191">
        <v>0.83</v>
      </c>
      <c r="E191">
        <v>93.8</v>
      </c>
      <c r="G191" s="20">
        <f t="shared" si="73"/>
        <v>-2.2619673855865247E-2</v>
      </c>
      <c r="H191" s="20">
        <f t="shared" si="74"/>
        <v>-2.4983776768332217E-2</v>
      </c>
      <c r="I191" s="20">
        <f t="shared" si="75"/>
        <v>0</v>
      </c>
      <c r="J191" s="20">
        <f t="shared" si="77"/>
        <v>-1.9853709508881982E-2</v>
      </c>
      <c r="L191" s="78">
        <f t="shared" si="57"/>
        <v>75949.789184175213</v>
      </c>
      <c r="M191" s="78">
        <f t="shared" si="58"/>
        <v>242734.02779197672</v>
      </c>
      <c r="N191" s="78">
        <f t="shared" si="59"/>
        <v>22008.656172625095</v>
      </c>
      <c r="O191" s="78">
        <f t="shared" si="60"/>
        <v>11225.068132327555</v>
      </c>
      <c r="P191" s="77">
        <f t="shared" si="61"/>
        <v>351917.54128110461</v>
      </c>
      <c r="R191" s="78">
        <f t="shared" si="62"/>
        <v>122088.86658199283</v>
      </c>
      <c r="S191" s="78">
        <f t="shared" si="63"/>
        <v>224917.46113234616</v>
      </c>
      <c r="T191" s="78">
        <f t="shared" si="64"/>
        <v>18205.60166787064</v>
      </c>
      <c r="U191" s="78">
        <f t="shared" si="65"/>
        <v>2092.7170597880458</v>
      </c>
      <c r="V191" s="77">
        <f t="shared" si="66"/>
        <v>367304.64644199773</v>
      </c>
      <c r="X191" s="78">
        <f t="shared" si="67"/>
        <v>49736.831929103515</v>
      </c>
      <c r="Y191" s="78">
        <f t="shared" si="68"/>
        <v>267171.56298477767</v>
      </c>
      <c r="Z191" s="78">
        <f t="shared" si="69"/>
        <v>26579.971755150284</v>
      </c>
      <c r="AA191" s="78">
        <f t="shared" si="70"/>
        <v>11457.972686632822</v>
      </c>
      <c r="AB191" s="77">
        <f t="shared" si="71"/>
        <v>354946.33935566433</v>
      </c>
    </row>
    <row r="192" spans="1:28" x14ac:dyDescent="0.3">
      <c r="A192" s="22">
        <v>43005</v>
      </c>
      <c r="B192">
        <v>192.85</v>
      </c>
      <c r="C192">
        <v>304.10000000000002</v>
      </c>
      <c r="D192">
        <v>0.79390000000000005</v>
      </c>
      <c r="E192">
        <v>91.91</v>
      </c>
      <c r="G192" s="20">
        <f t="shared" si="73"/>
        <v>3.7944025834230261E-2</v>
      </c>
      <c r="H192" s="20">
        <f t="shared" si="74"/>
        <v>1.1980033277870292E-2</v>
      </c>
      <c r="I192" s="20">
        <f t="shared" si="75"/>
        <v>-4.3493975903614354E-2</v>
      </c>
      <c r="J192" s="20">
        <f t="shared" si="77"/>
        <v>-2.014925373134329E-2</v>
      </c>
      <c r="L192" s="78">
        <f t="shared" si="57"/>
        <v>78831.6299470839</v>
      </c>
      <c r="M192" s="78">
        <f t="shared" si="58"/>
        <v>245641.98952259609</v>
      </c>
      <c r="N192" s="78">
        <f t="shared" si="59"/>
        <v>21051.412211382005</v>
      </c>
      <c r="O192" s="78">
        <f t="shared" si="60"/>
        <v>10998.891386377671</v>
      </c>
      <c r="P192" s="77">
        <f t="shared" si="61"/>
        <v>356523.9230674397</v>
      </c>
      <c r="R192" s="78">
        <f t="shared" si="62"/>
        <v>126721.40968965186</v>
      </c>
      <c r="S192" s="78">
        <f t="shared" si="63"/>
        <v>227611.97980148575</v>
      </c>
      <c r="T192" s="78">
        <f t="shared" si="64"/>
        <v>17413.767667617474</v>
      </c>
      <c r="U192" s="78">
        <f t="shared" si="65"/>
        <v>2050.5503727624659</v>
      </c>
      <c r="V192" s="77">
        <f t="shared" si="66"/>
        <v>373797.70753151755</v>
      </c>
      <c r="X192" s="78">
        <f t="shared" si="67"/>
        <v>51624.047564734188</v>
      </c>
      <c r="Y192" s="78">
        <f t="shared" si="68"/>
        <v>270372.28720023594</v>
      </c>
      <c r="Z192" s="78">
        <f t="shared" si="69"/>
        <v>25423.903104113026</v>
      </c>
      <c r="AA192" s="78">
        <f t="shared" si="70"/>
        <v>11227.103087723057</v>
      </c>
      <c r="AB192" s="77">
        <f t="shared" si="71"/>
        <v>358647.34095680621</v>
      </c>
    </row>
    <row r="193" spans="1:28" x14ac:dyDescent="0.3">
      <c r="A193" s="22">
        <v>43006</v>
      </c>
      <c r="B193">
        <v>174.65</v>
      </c>
      <c r="C193">
        <v>291.8</v>
      </c>
      <c r="D193">
        <v>0.79</v>
      </c>
      <c r="E193">
        <v>88.23</v>
      </c>
      <c r="G193" s="20">
        <f t="shared" si="73"/>
        <v>-9.437386569872952E-2</v>
      </c>
      <c r="H193" s="20">
        <f t="shared" si="74"/>
        <v>-4.0447221308780042E-2</v>
      </c>
      <c r="I193" s="20">
        <f t="shared" si="75"/>
        <v>-4.9124574883486769E-3</v>
      </c>
      <c r="J193" s="20">
        <f t="shared" si="77"/>
        <v>-4.0039168752039958E-2</v>
      </c>
      <c r="L193" s="78">
        <f t="shared" si="57"/>
        <v>71391.984289645858</v>
      </c>
      <c r="M193" s="78">
        <f t="shared" si="58"/>
        <v>235706.45360964662</v>
      </c>
      <c r="N193" s="78">
        <f t="shared" si="59"/>
        <v>20947.998043823885</v>
      </c>
      <c r="O193" s="78">
        <f t="shared" si="60"/>
        <v>10558.504918073137</v>
      </c>
      <c r="P193" s="77">
        <f t="shared" si="61"/>
        <v>338604.94086118945</v>
      </c>
      <c r="R193" s="78">
        <f t="shared" si="62"/>
        <v>114762.22039044698</v>
      </c>
      <c r="S193" s="78">
        <f t="shared" si="63"/>
        <v>218405.70768192547</v>
      </c>
      <c r="T193" s="78">
        <f t="shared" si="64"/>
        <v>17328.223274238324</v>
      </c>
      <c r="U193" s="78">
        <f t="shared" si="65"/>
        <v>1968.4480403528712</v>
      </c>
      <c r="V193" s="77">
        <f t="shared" si="66"/>
        <v>352464.59938696364</v>
      </c>
      <c r="X193" s="78">
        <f t="shared" si="67"/>
        <v>46752.086633035142</v>
      </c>
      <c r="Y193" s="78">
        <f t="shared" si="68"/>
        <v>259436.47946408697</v>
      </c>
      <c r="Z193" s="78">
        <f t="shared" si="69"/>
        <v>25299.009260926174</v>
      </c>
      <c r="AA193" s="78">
        <f t="shared" si="70"/>
        <v>10777.579212597164</v>
      </c>
      <c r="AB193" s="77">
        <f t="shared" si="71"/>
        <v>342265.15457064542</v>
      </c>
    </row>
    <row r="194" spans="1:28" x14ac:dyDescent="0.3">
      <c r="A194" s="22">
        <v>43007</v>
      </c>
      <c r="B194">
        <v>191.35</v>
      </c>
      <c r="C194">
        <v>305.89999999999998</v>
      </c>
      <c r="D194">
        <v>0.77800000000000002</v>
      </c>
      <c r="E194">
        <v>92.47</v>
      </c>
      <c r="G194" s="20">
        <f t="shared" si="73"/>
        <v>9.5619811050672701E-2</v>
      </c>
      <c r="H194" s="20">
        <f t="shared" si="74"/>
        <v>4.8320767649074593E-2</v>
      </c>
      <c r="I194" s="20">
        <f t="shared" si="75"/>
        <v>-1.5189873417721532E-2</v>
      </c>
      <c r="J194" s="20">
        <f t="shared" si="77"/>
        <v>4.8056216706335655E-2</v>
      </c>
      <c r="L194" s="78">
        <f t="shared" si="57"/>
        <v>78218.472337954387</v>
      </c>
      <c r="M194" s="78">
        <f t="shared" si="58"/>
        <v>247095.97038790572</v>
      </c>
      <c r="N194" s="78">
        <f t="shared" si="59"/>
        <v>20629.800605183522</v>
      </c>
      <c r="O194" s="78">
        <f t="shared" si="60"/>
        <v>11065.906718510971</v>
      </c>
      <c r="P194" s="77">
        <f t="shared" si="61"/>
        <v>357010.15004955459</v>
      </c>
      <c r="R194" s="78">
        <f t="shared" si="62"/>
        <v>125735.76221993717</v>
      </c>
      <c r="S194" s="78">
        <f t="shared" si="63"/>
        <v>228959.23913605549</v>
      </c>
      <c r="T194" s="78">
        <f t="shared" si="64"/>
        <v>17065.009756148629</v>
      </c>
      <c r="U194" s="78">
        <f t="shared" si="65"/>
        <v>2063.0442059552306</v>
      </c>
      <c r="V194" s="77">
        <f t="shared" si="66"/>
        <v>373823.05531809648</v>
      </c>
      <c r="X194" s="78">
        <f t="shared" si="67"/>
        <v>51222.512323110641</v>
      </c>
      <c r="Y194" s="78">
        <f t="shared" si="68"/>
        <v>271972.64930796501</v>
      </c>
      <c r="Z194" s="78">
        <f t="shared" si="69"/>
        <v>24914.72051265894</v>
      </c>
      <c r="AA194" s="78">
        <f t="shared" si="70"/>
        <v>11295.508894807432</v>
      </c>
      <c r="AB194" s="77">
        <f t="shared" si="71"/>
        <v>359405.39103854203</v>
      </c>
    </row>
    <row r="195" spans="1:28" x14ac:dyDescent="0.3">
      <c r="A195" s="22">
        <v>43010</v>
      </c>
      <c r="B195">
        <v>195.3</v>
      </c>
      <c r="C195">
        <v>296.89999999999998</v>
      </c>
      <c r="D195">
        <v>0.79620000000000002</v>
      </c>
      <c r="E195">
        <v>95.82</v>
      </c>
      <c r="G195" s="20">
        <f t="shared" si="73"/>
        <v>2.0642801149725724E-2</v>
      </c>
      <c r="H195" s="20">
        <f t="shared" si="74"/>
        <v>-2.9421379535796013E-2</v>
      </c>
      <c r="I195" s="20">
        <f t="shared" si="75"/>
        <v>2.3393316195372743E-2</v>
      </c>
      <c r="J195" s="20">
        <f t="shared" si="77"/>
        <v>3.6227965826754562E-2</v>
      </c>
      <c r="L195" s="78">
        <f t="shared" si="57"/>
        <v>79833.1207086621</v>
      </c>
      <c r="M195" s="78">
        <f t="shared" si="58"/>
        <v>239826.06606135733</v>
      </c>
      <c r="N195" s="78">
        <f t="shared" si="59"/>
        <v>21112.400053788071</v>
      </c>
      <c r="O195" s="78">
        <f t="shared" si="60"/>
        <v>11466.802008951239</v>
      </c>
      <c r="P195" s="77">
        <f t="shared" si="61"/>
        <v>352238.38883275876</v>
      </c>
      <c r="R195" s="78">
        <f t="shared" si="62"/>
        <v>128331.30055685253</v>
      </c>
      <c r="S195" s="78">
        <f t="shared" si="63"/>
        <v>222222.94246320653</v>
      </c>
      <c r="T195" s="78">
        <f t="shared" si="64"/>
        <v>17464.216925251334</v>
      </c>
      <c r="U195" s="78">
        <f t="shared" si="65"/>
        <v>2137.7841009476606</v>
      </c>
      <c r="V195" s="77">
        <f t="shared" si="66"/>
        <v>370156.2440462581</v>
      </c>
      <c r="X195" s="78">
        <f t="shared" si="67"/>
        <v>52279.888459385991</v>
      </c>
      <c r="Y195" s="78">
        <f t="shared" si="68"/>
        <v>263970.83876931941</v>
      </c>
      <c r="Z195" s="78">
        <f t="shared" si="69"/>
        <v>25497.558447530908</v>
      </c>
      <c r="AA195" s="78">
        <f t="shared" si="70"/>
        <v>11704.722205044318</v>
      </c>
      <c r="AB195" s="77">
        <f t="shared" si="71"/>
        <v>353453.00788128062</v>
      </c>
    </row>
  </sheetData>
  <mergeCells count="16">
    <mergeCell ref="R1:V1"/>
    <mergeCell ref="R2:V2"/>
    <mergeCell ref="R4:V4"/>
    <mergeCell ref="X1:AB1"/>
    <mergeCell ref="X2:AB2"/>
    <mergeCell ref="X4:AB4"/>
    <mergeCell ref="B5:E5"/>
    <mergeCell ref="G6:J6"/>
    <mergeCell ref="L1:P1"/>
    <mergeCell ref="L4:P4"/>
    <mergeCell ref="L2:P2"/>
    <mergeCell ref="A1:E1"/>
    <mergeCell ref="G1:J1"/>
    <mergeCell ref="A2:A5"/>
    <mergeCell ref="B3:E3"/>
    <mergeCell ref="B4:E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1"/>
  <sheetViews>
    <sheetView workbookViewId="0">
      <selection activeCell="H14" sqref="H14"/>
    </sheetView>
  </sheetViews>
  <sheetFormatPr defaultRowHeight="14.4" x14ac:dyDescent="0.3"/>
  <cols>
    <col min="1" max="1" width="16.77734375" bestFit="1" customWidth="1"/>
    <col min="2" max="2" width="11.33203125" bestFit="1" customWidth="1"/>
    <col min="4" max="4" width="11" bestFit="1" customWidth="1"/>
    <col min="5" max="5" width="10.5546875" bestFit="1" customWidth="1"/>
  </cols>
  <sheetData>
    <row r="1" spans="1:8" x14ac:dyDescent="0.3">
      <c r="A1" t="s">
        <v>50</v>
      </c>
      <c r="B1" t="s">
        <v>56</v>
      </c>
      <c r="C1" s="36" t="s">
        <v>63</v>
      </c>
      <c r="D1" s="79" t="s">
        <v>29</v>
      </c>
      <c r="E1" t="s">
        <v>64</v>
      </c>
      <c r="F1" s="97" t="s">
        <v>74</v>
      </c>
      <c r="G1" s="97"/>
    </row>
    <row r="2" spans="1:8" x14ac:dyDescent="0.3">
      <c r="A2">
        <v>100000.00297124141</v>
      </c>
      <c r="C2" s="80">
        <f>AVERAGE(B3:B191)</f>
        <v>2.6836468400225242E-3</v>
      </c>
      <c r="D2">
        <f>_xlfn.STDEV.S(B3:B191)</f>
        <v>1.385119680705362E-2</v>
      </c>
      <c r="E2">
        <f>_xlfn.NORM.S.INV(99.75%)</f>
        <v>2.8070337683438114</v>
      </c>
      <c r="F2" s="36" t="s">
        <v>83</v>
      </c>
      <c r="G2" s="36" t="s">
        <v>84</v>
      </c>
    </row>
    <row r="3" spans="1:8" x14ac:dyDescent="0.3">
      <c r="A3">
        <v>101267.65759346628</v>
      </c>
      <c r="B3" s="20">
        <f>(A3-A2)/A2</f>
        <v>1.2676545845597947E-2</v>
      </c>
      <c r="F3" s="20">
        <f>C2-D2*E2</f>
        <v>-3.6197130329352969E-2</v>
      </c>
      <c r="G3" s="20">
        <f>C2+D2*E2</f>
        <v>4.1564424009398013E-2</v>
      </c>
    </row>
    <row r="4" spans="1:8" x14ac:dyDescent="0.3">
      <c r="A4">
        <v>102348.01104766283</v>
      </c>
      <c r="B4" s="20">
        <f t="shared" ref="B4:B67" si="0">(A4-A3)/A3</f>
        <v>1.06682970641384E-2</v>
      </c>
      <c r="D4">
        <f>_xlfn.STDEV.P(B3:B191)</f>
        <v>1.3814504830527406E-2</v>
      </c>
    </row>
    <row r="5" spans="1:8" x14ac:dyDescent="0.3">
      <c r="A5">
        <v>105172.46365265058</v>
      </c>
      <c r="B5" s="20">
        <f t="shared" si="0"/>
        <v>2.7596555869292036E-2</v>
      </c>
      <c r="D5" s="81">
        <f>D2-D4</f>
        <v>3.6691976526214212E-5</v>
      </c>
    </row>
    <row r="6" spans="1:8" x14ac:dyDescent="0.3">
      <c r="A6">
        <v>109096.75092784688</v>
      </c>
      <c r="B6" s="20">
        <f t="shared" si="0"/>
        <v>3.7312877714426346E-2</v>
      </c>
    </row>
    <row r="7" spans="1:8" x14ac:dyDescent="0.3">
      <c r="A7">
        <v>108062.24546903602</v>
      </c>
      <c r="B7" s="20">
        <f t="shared" si="0"/>
        <v>-9.4824589184608291E-3</v>
      </c>
    </row>
    <row r="8" spans="1:8" x14ac:dyDescent="0.3">
      <c r="A8">
        <v>105780.00156964637</v>
      </c>
      <c r="B8" s="20">
        <f t="shared" si="0"/>
        <v>-2.1119715673903895E-2</v>
      </c>
    </row>
    <row r="9" spans="1:8" x14ac:dyDescent="0.3">
      <c r="A9">
        <v>105012.77202300177</v>
      </c>
      <c r="B9" s="20">
        <f t="shared" si="0"/>
        <v>-7.2530680209854613E-3</v>
      </c>
      <c r="H9">
        <v>99.5</v>
      </c>
    </row>
    <row r="10" spans="1:8" x14ac:dyDescent="0.3">
      <c r="A10">
        <v>104730.38080339206</v>
      </c>
      <c r="B10" s="20">
        <f t="shared" si="0"/>
        <v>-2.6891130875761823E-3</v>
      </c>
      <c r="H10">
        <f>100-H9</f>
        <v>0.5</v>
      </c>
    </row>
    <row r="11" spans="1:8" x14ac:dyDescent="0.3">
      <c r="A11">
        <v>103491.90711087824</v>
      </c>
      <c r="B11" s="20">
        <f t="shared" si="0"/>
        <v>-1.1825352710583435E-2</v>
      </c>
      <c r="H11">
        <f>H10/2</f>
        <v>0.25</v>
      </c>
    </row>
    <row r="12" spans="1:8" x14ac:dyDescent="0.3">
      <c r="A12">
        <v>103271.26533335441</v>
      </c>
      <c r="B12" s="20">
        <f t="shared" si="0"/>
        <v>-2.1319713172106604E-3</v>
      </c>
      <c r="H12">
        <f>100-H11</f>
        <v>99.75</v>
      </c>
    </row>
    <row r="13" spans="1:8" x14ac:dyDescent="0.3">
      <c r="A13">
        <v>105949.13962507484</v>
      </c>
      <c r="B13" s="20">
        <f t="shared" si="0"/>
        <v>2.5930487857163162E-2</v>
      </c>
    </row>
    <row r="14" spans="1:8" x14ac:dyDescent="0.3">
      <c r="A14">
        <v>105946.97443379869</v>
      </c>
      <c r="B14" s="20">
        <f t="shared" si="0"/>
        <v>-2.0436138356635002E-5</v>
      </c>
    </row>
    <row r="15" spans="1:8" x14ac:dyDescent="0.3">
      <c r="A15">
        <v>104529.22696582411</v>
      </c>
      <c r="B15" s="20">
        <f t="shared" si="0"/>
        <v>-1.3381670175588292E-2</v>
      </c>
    </row>
    <row r="16" spans="1:8" x14ac:dyDescent="0.3">
      <c r="A16">
        <v>104213.0021893325</v>
      </c>
      <c r="B16" s="20">
        <f t="shared" si="0"/>
        <v>-3.0252283085858843E-3</v>
      </c>
    </row>
    <row r="17" spans="1:2" x14ac:dyDescent="0.3">
      <c r="A17">
        <v>105819.87876881313</v>
      </c>
      <c r="B17" s="20">
        <f t="shared" si="0"/>
        <v>1.5419156398174544E-2</v>
      </c>
    </row>
    <row r="18" spans="1:2" x14ac:dyDescent="0.3">
      <c r="A18">
        <v>105467.63630512616</v>
      </c>
      <c r="B18" s="20">
        <f t="shared" si="0"/>
        <v>-3.3286984240127556E-3</v>
      </c>
    </row>
    <row r="19" spans="1:2" x14ac:dyDescent="0.3">
      <c r="A19">
        <v>105570.77726048544</v>
      </c>
      <c r="B19" s="20">
        <f t="shared" si="0"/>
        <v>9.7793938475009717E-4</v>
      </c>
    </row>
    <row r="20" spans="1:2" x14ac:dyDescent="0.3">
      <c r="A20">
        <v>105792.64222582545</v>
      </c>
      <c r="B20" s="20">
        <f t="shared" si="0"/>
        <v>2.1015755599921022E-3</v>
      </c>
    </row>
    <row r="21" spans="1:2" x14ac:dyDescent="0.3">
      <c r="A21">
        <v>106145.95697838225</v>
      </c>
      <c r="B21" s="20">
        <f t="shared" si="0"/>
        <v>3.339691164935822E-3</v>
      </c>
    </row>
    <row r="22" spans="1:2" x14ac:dyDescent="0.3">
      <c r="A22">
        <v>106044.72178790721</v>
      </c>
      <c r="B22" s="20">
        <f t="shared" si="0"/>
        <v>-9.5373571784422313E-4</v>
      </c>
    </row>
    <row r="23" spans="1:2" x14ac:dyDescent="0.3">
      <c r="A23">
        <v>108976.70010024696</v>
      </c>
      <c r="B23" s="20">
        <f t="shared" si="0"/>
        <v>2.7648507751322118E-2</v>
      </c>
    </row>
    <row r="24" spans="1:2" x14ac:dyDescent="0.3">
      <c r="A24">
        <v>110112.84035532779</v>
      </c>
      <c r="B24" s="20">
        <f t="shared" si="0"/>
        <v>1.0425533660275077E-2</v>
      </c>
    </row>
    <row r="25" spans="1:2" x14ac:dyDescent="0.3">
      <c r="A25">
        <v>109166.90748467777</v>
      </c>
      <c r="B25" s="20">
        <f t="shared" si="0"/>
        <v>-8.5905773350097303E-3</v>
      </c>
    </row>
    <row r="26" spans="1:2" x14ac:dyDescent="0.3">
      <c r="A26">
        <v>109359.63024851448</v>
      </c>
      <c r="B26" s="20">
        <f t="shared" si="0"/>
        <v>1.7653954689864995E-3</v>
      </c>
    </row>
    <row r="27" spans="1:2" x14ac:dyDescent="0.3">
      <c r="A27">
        <v>107631.37305652938</v>
      </c>
      <c r="B27" s="20">
        <f t="shared" si="0"/>
        <v>-1.5803429364727388E-2</v>
      </c>
    </row>
    <row r="28" spans="1:2" x14ac:dyDescent="0.3">
      <c r="A28">
        <v>108405.58000047007</v>
      </c>
      <c r="B28" s="20">
        <f t="shared" si="0"/>
        <v>7.1931345104560545E-3</v>
      </c>
    </row>
    <row r="29" spans="1:2" x14ac:dyDescent="0.3">
      <c r="A29">
        <v>107833.81654727737</v>
      </c>
      <c r="B29" s="20">
        <f t="shared" si="0"/>
        <v>-5.2742991014874327E-3</v>
      </c>
    </row>
    <row r="30" spans="1:2" x14ac:dyDescent="0.3">
      <c r="A30">
        <v>107536.06106625638</v>
      </c>
      <c r="B30" s="20">
        <f t="shared" si="0"/>
        <v>-2.7612440193141049E-3</v>
      </c>
    </row>
    <row r="31" spans="1:2" x14ac:dyDescent="0.3">
      <c r="A31">
        <v>107042.37618043974</v>
      </c>
      <c r="B31" s="20">
        <f t="shared" si="0"/>
        <v>-4.5908775244471126E-3</v>
      </c>
    </row>
    <row r="32" spans="1:2" x14ac:dyDescent="0.3">
      <c r="A32">
        <v>106387.46656549496</v>
      </c>
      <c r="B32" s="20">
        <f t="shared" si="0"/>
        <v>-6.118227549814486E-3</v>
      </c>
    </row>
    <row r="33" spans="1:2" x14ac:dyDescent="0.3">
      <c r="A33">
        <v>105155.35485617437</v>
      </c>
      <c r="B33" s="20">
        <f t="shared" si="0"/>
        <v>-1.1581361499590525E-2</v>
      </c>
    </row>
    <row r="34" spans="1:2" x14ac:dyDescent="0.3">
      <c r="A34">
        <v>104534.00498195652</v>
      </c>
      <c r="B34" s="20">
        <f t="shared" si="0"/>
        <v>-5.9088752547856145E-3</v>
      </c>
    </row>
    <row r="35" spans="1:2" x14ac:dyDescent="0.3">
      <c r="A35">
        <v>106630.06839916893</v>
      </c>
      <c r="B35" s="20">
        <f t="shared" si="0"/>
        <v>2.0051498242836967E-2</v>
      </c>
    </row>
    <row r="36" spans="1:2" x14ac:dyDescent="0.3">
      <c r="A36">
        <v>105848.73943429513</v>
      </c>
      <c r="B36" s="20">
        <f t="shared" si="0"/>
        <v>-7.3274731659075699E-3</v>
      </c>
    </row>
    <row r="37" spans="1:2" x14ac:dyDescent="0.3">
      <c r="A37">
        <v>106395.82643872633</v>
      </c>
      <c r="B37" s="20">
        <f t="shared" si="0"/>
        <v>5.1685736396587289E-3</v>
      </c>
    </row>
    <row r="38" spans="1:2" x14ac:dyDescent="0.3">
      <c r="A38">
        <v>106305.34627329992</v>
      </c>
      <c r="B38" s="20">
        <f t="shared" si="0"/>
        <v>-8.5041085214487637E-4</v>
      </c>
    </row>
    <row r="39" spans="1:2" x14ac:dyDescent="0.3">
      <c r="A39">
        <v>106492.62752201864</v>
      </c>
      <c r="B39" s="20">
        <f t="shared" si="0"/>
        <v>1.7617293511959214E-3</v>
      </c>
    </row>
    <row r="40" spans="1:2" x14ac:dyDescent="0.3">
      <c r="A40">
        <v>106055.78632243208</v>
      </c>
      <c r="B40" s="20">
        <f t="shared" si="0"/>
        <v>-4.1020792683159092E-3</v>
      </c>
    </row>
    <row r="41" spans="1:2" x14ac:dyDescent="0.3">
      <c r="A41">
        <v>106455.87721486905</v>
      </c>
      <c r="B41" s="20">
        <f t="shared" si="0"/>
        <v>3.7724569899525444E-3</v>
      </c>
    </row>
    <row r="42" spans="1:2" x14ac:dyDescent="0.3">
      <c r="A42">
        <v>106024.91224927269</v>
      </c>
      <c r="B42" s="20">
        <f t="shared" si="0"/>
        <v>-4.0482965982846101E-3</v>
      </c>
    </row>
    <row r="43" spans="1:2" x14ac:dyDescent="0.3">
      <c r="A43">
        <v>105908.61023436251</v>
      </c>
      <c r="B43" s="20">
        <f t="shared" si="0"/>
        <v>-1.0969310178417736E-3</v>
      </c>
    </row>
    <row r="44" spans="1:2" x14ac:dyDescent="0.3">
      <c r="A44">
        <v>106529.17619497818</v>
      </c>
      <c r="B44" s="20">
        <f t="shared" si="0"/>
        <v>5.8594476808111707E-3</v>
      </c>
    </row>
    <row r="45" spans="1:2" x14ac:dyDescent="0.3">
      <c r="A45">
        <v>105949.790743822</v>
      </c>
      <c r="B45" s="20">
        <f t="shared" si="0"/>
        <v>-5.4387490061477894E-3</v>
      </c>
    </row>
    <row r="46" spans="1:2" x14ac:dyDescent="0.3">
      <c r="A46">
        <v>105784.89072761576</v>
      </c>
      <c r="B46" s="20">
        <f t="shared" si="0"/>
        <v>-1.5563977526388774E-3</v>
      </c>
    </row>
    <row r="47" spans="1:2" x14ac:dyDescent="0.3">
      <c r="A47">
        <v>105822.07919471551</v>
      </c>
      <c r="B47" s="20">
        <f t="shared" si="0"/>
        <v>3.5154800315963328E-4</v>
      </c>
    </row>
    <row r="48" spans="1:2" x14ac:dyDescent="0.3">
      <c r="A48">
        <v>106051.40451258273</v>
      </c>
      <c r="B48" s="20">
        <f t="shared" si="0"/>
        <v>2.1670838412204303E-3</v>
      </c>
    </row>
    <row r="49" spans="1:2" x14ac:dyDescent="0.3">
      <c r="A49">
        <v>104992.4894568265</v>
      </c>
      <c r="B49" s="20">
        <f t="shared" si="0"/>
        <v>-9.9849225064302365E-3</v>
      </c>
    </row>
    <row r="50" spans="1:2" x14ac:dyDescent="0.3">
      <c r="A50">
        <v>104352.14000069241</v>
      </c>
      <c r="B50" s="20">
        <f t="shared" si="0"/>
        <v>-6.0990025043401556E-3</v>
      </c>
    </row>
    <row r="51" spans="1:2" x14ac:dyDescent="0.3">
      <c r="A51">
        <v>106103.19210004419</v>
      </c>
      <c r="B51" s="20">
        <f t="shared" si="0"/>
        <v>1.6780222229655924E-2</v>
      </c>
    </row>
    <row r="52" spans="1:2" x14ac:dyDescent="0.3">
      <c r="A52">
        <v>107128.55310285532</v>
      </c>
      <c r="B52" s="20">
        <f t="shared" si="0"/>
        <v>9.6638091891177117E-3</v>
      </c>
    </row>
    <row r="53" spans="1:2" x14ac:dyDescent="0.3">
      <c r="A53">
        <v>108841.44533902366</v>
      </c>
      <c r="B53" s="20">
        <f t="shared" si="0"/>
        <v>1.5989128822861718E-2</v>
      </c>
    </row>
    <row r="54" spans="1:2" x14ac:dyDescent="0.3">
      <c r="A54">
        <v>110839.24807925928</v>
      </c>
      <c r="B54" s="20">
        <f t="shared" si="0"/>
        <v>1.835516547959087E-2</v>
      </c>
    </row>
    <row r="55" spans="1:2" x14ac:dyDescent="0.3">
      <c r="A55">
        <v>110253.2342927281</v>
      </c>
      <c r="B55" s="20">
        <f t="shared" si="0"/>
        <v>-5.2870602849284564E-3</v>
      </c>
    </row>
    <row r="56" spans="1:2" x14ac:dyDescent="0.3">
      <c r="A56">
        <v>109686.59585406377</v>
      </c>
      <c r="B56" s="20">
        <f t="shared" si="0"/>
        <v>-5.1394269047915497E-3</v>
      </c>
    </row>
    <row r="57" spans="1:2" x14ac:dyDescent="0.3">
      <c r="A57">
        <v>111857.21275006246</v>
      </c>
      <c r="B57" s="20">
        <f t="shared" si="0"/>
        <v>1.9789263027969867E-2</v>
      </c>
    </row>
    <row r="58" spans="1:2" x14ac:dyDescent="0.3">
      <c r="A58">
        <v>114325.44264206174</v>
      </c>
      <c r="B58" s="20">
        <f t="shared" si="0"/>
        <v>2.2065898401333956E-2</v>
      </c>
    </row>
    <row r="59" spans="1:2" x14ac:dyDescent="0.3">
      <c r="A59">
        <v>120186.64405467446</v>
      </c>
      <c r="B59" s="20">
        <f t="shared" si="0"/>
        <v>5.1267690525925939E-2</v>
      </c>
    </row>
    <row r="60" spans="1:2" x14ac:dyDescent="0.3">
      <c r="A60">
        <v>119868.06400167944</v>
      </c>
      <c r="B60" s="20">
        <f t="shared" si="0"/>
        <v>-2.6507109463019445E-3</v>
      </c>
    </row>
    <row r="61" spans="1:2" x14ac:dyDescent="0.3">
      <c r="A61">
        <v>121074.55611757303</v>
      </c>
      <c r="B61" s="20">
        <f t="shared" si="0"/>
        <v>1.0065167281559553E-2</v>
      </c>
    </row>
    <row r="62" spans="1:2" x14ac:dyDescent="0.3">
      <c r="A62">
        <v>122633.09849283888</v>
      </c>
      <c r="B62" s="20">
        <f t="shared" si="0"/>
        <v>1.2872583846207826E-2</v>
      </c>
    </row>
    <row r="63" spans="1:2" x14ac:dyDescent="0.3">
      <c r="A63">
        <v>121537.89531808859</v>
      </c>
      <c r="B63" s="20">
        <f t="shared" si="0"/>
        <v>-8.9307306772016815E-3</v>
      </c>
    </row>
    <row r="64" spans="1:2" x14ac:dyDescent="0.3">
      <c r="A64">
        <v>125338.57861652579</v>
      </c>
      <c r="B64" s="20">
        <f t="shared" si="0"/>
        <v>3.1271590547870404E-2</v>
      </c>
    </row>
    <row r="65" spans="1:2" x14ac:dyDescent="0.3">
      <c r="A65">
        <v>120889.36093540405</v>
      </c>
      <c r="B65" s="20">
        <f t="shared" si="0"/>
        <v>-3.5497591645219997E-2</v>
      </c>
    </row>
    <row r="66" spans="1:2" x14ac:dyDescent="0.3">
      <c r="A66">
        <v>118894.62646926955</v>
      </c>
      <c r="B66" s="20">
        <f t="shared" si="0"/>
        <v>-1.6500496410104797E-2</v>
      </c>
    </row>
    <row r="67" spans="1:2" x14ac:dyDescent="0.3">
      <c r="A67">
        <v>120164.05448994062</v>
      </c>
      <c r="B67" s="20">
        <f t="shared" si="0"/>
        <v>1.0676916681336936E-2</v>
      </c>
    </row>
    <row r="68" spans="1:2" x14ac:dyDescent="0.3">
      <c r="A68">
        <v>118180.1893927128</v>
      </c>
      <c r="B68" s="20">
        <f t="shared" ref="B68:B131" si="1">(A68-A67)/A67</f>
        <v>-1.6509638474240258E-2</v>
      </c>
    </row>
    <row r="69" spans="1:2" x14ac:dyDescent="0.3">
      <c r="A69">
        <v>116470.02614437605</v>
      </c>
      <c r="B69" s="20">
        <f t="shared" si="1"/>
        <v>-1.4470811538927816E-2</v>
      </c>
    </row>
    <row r="70" spans="1:2" x14ac:dyDescent="0.3">
      <c r="A70">
        <v>120449.85683589426</v>
      </c>
      <c r="B70" s="20">
        <f t="shared" si="1"/>
        <v>3.4170428420654875E-2</v>
      </c>
    </row>
    <row r="71" spans="1:2" x14ac:dyDescent="0.3">
      <c r="A71">
        <v>120039.30229015436</v>
      </c>
      <c r="B71" s="20">
        <f t="shared" si="1"/>
        <v>-3.4085100350036493E-3</v>
      </c>
    </row>
    <row r="72" spans="1:2" x14ac:dyDescent="0.3">
      <c r="A72">
        <v>121247.03577249921</v>
      </c>
      <c r="B72" s="20">
        <f t="shared" si="1"/>
        <v>1.0061150467415752E-2</v>
      </c>
    </row>
    <row r="73" spans="1:2" x14ac:dyDescent="0.3">
      <c r="A73">
        <v>122054.94809557889</v>
      </c>
      <c r="B73" s="20">
        <f t="shared" si="1"/>
        <v>6.6633573178283894E-3</v>
      </c>
    </row>
    <row r="74" spans="1:2" x14ac:dyDescent="0.3">
      <c r="A74">
        <v>123782.81774789406</v>
      </c>
      <c r="B74" s="20">
        <f t="shared" si="1"/>
        <v>1.4156490001225614E-2</v>
      </c>
    </row>
    <row r="75" spans="1:2" x14ac:dyDescent="0.3">
      <c r="A75">
        <v>125106.35456014707</v>
      </c>
      <c r="B75" s="20">
        <f t="shared" si="1"/>
        <v>1.0692411405180853E-2</v>
      </c>
    </row>
    <row r="76" spans="1:2" x14ac:dyDescent="0.3">
      <c r="A76">
        <v>121056.78185968906</v>
      </c>
      <c r="B76" s="20">
        <f t="shared" si="1"/>
        <v>-3.2369040842854295E-2</v>
      </c>
    </row>
    <row r="77" spans="1:2" x14ac:dyDescent="0.3">
      <c r="A77">
        <v>122651.03540173956</v>
      </c>
      <c r="B77" s="20">
        <f t="shared" si="1"/>
        <v>1.3169469050468577E-2</v>
      </c>
    </row>
    <row r="78" spans="1:2" x14ac:dyDescent="0.3">
      <c r="A78">
        <v>122984.93814477412</v>
      </c>
      <c r="B78" s="20">
        <f t="shared" si="1"/>
        <v>2.7223801408677206E-3</v>
      </c>
    </row>
    <row r="79" spans="1:2" x14ac:dyDescent="0.3">
      <c r="A79">
        <v>120589.97258459247</v>
      </c>
      <c r="B79" s="20">
        <f t="shared" si="1"/>
        <v>-1.947364934527485E-2</v>
      </c>
    </row>
    <row r="80" spans="1:2" x14ac:dyDescent="0.3">
      <c r="A80">
        <v>120412.0877323958</v>
      </c>
      <c r="B80" s="20">
        <f t="shared" si="1"/>
        <v>-1.4751214249749318E-3</v>
      </c>
    </row>
    <row r="81" spans="1:2" x14ac:dyDescent="0.3">
      <c r="A81">
        <v>119409.93632740434</v>
      </c>
      <c r="B81" s="20">
        <f t="shared" si="1"/>
        <v>-8.322681085130252E-3</v>
      </c>
    </row>
    <row r="82" spans="1:2" x14ac:dyDescent="0.3">
      <c r="A82">
        <v>125179.484533184</v>
      </c>
      <c r="B82" s="20">
        <f t="shared" si="1"/>
        <v>4.8317153356153004E-2</v>
      </c>
    </row>
    <row r="83" spans="1:2" x14ac:dyDescent="0.3">
      <c r="A83">
        <v>126165.58282859664</v>
      </c>
      <c r="B83" s="20">
        <f t="shared" si="1"/>
        <v>7.8774752835096655E-3</v>
      </c>
    </row>
    <row r="84" spans="1:2" x14ac:dyDescent="0.3">
      <c r="A84">
        <v>126343.92906914238</v>
      </c>
      <c r="B84" s="20">
        <f t="shared" si="1"/>
        <v>1.4135886867659721E-3</v>
      </c>
    </row>
    <row r="85" spans="1:2" x14ac:dyDescent="0.3">
      <c r="A85">
        <v>126290.66727401287</v>
      </c>
      <c r="B85" s="20">
        <f t="shared" si="1"/>
        <v>-4.2156196599175554E-4</v>
      </c>
    </row>
    <row r="86" spans="1:2" x14ac:dyDescent="0.3">
      <c r="A86">
        <v>124770.26505793195</v>
      </c>
      <c r="B86" s="20">
        <f t="shared" si="1"/>
        <v>-1.203891189189862E-2</v>
      </c>
    </row>
    <row r="87" spans="1:2" x14ac:dyDescent="0.3">
      <c r="A87">
        <v>123032.35123548313</v>
      </c>
      <c r="B87" s="20">
        <f t="shared" si="1"/>
        <v>-1.3928910238684542E-2</v>
      </c>
    </row>
    <row r="88" spans="1:2" x14ac:dyDescent="0.3">
      <c r="A88">
        <v>123294.37981690484</v>
      </c>
      <c r="B88" s="20">
        <f t="shared" si="1"/>
        <v>2.12975350621549E-3</v>
      </c>
    </row>
    <row r="89" spans="1:2" x14ac:dyDescent="0.3">
      <c r="A89">
        <v>125149.62332341712</v>
      </c>
      <c r="B89" s="20">
        <f t="shared" si="1"/>
        <v>1.504726743641816E-2</v>
      </c>
    </row>
    <row r="90" spans="1:2" x14ac:dyDescent="0.3">
      <c r="A90">
        <v>124636.27105319883</v>
      </c>
      <c r="B90" s="20">
        <f t="shared" si="1"/>
        <v>-4.1019082326094495E-3</v>
      </c>
    </row>
    <row r="91" spans="1:2" x14ac:dyDescent="0.3">
      <c r="A91">
        <v>125909.41757497915</v>
      </c>
      <c r="B91" s="20">
        <f t="shared" si="1"/>
        <v>1.0214895800572365E-2</v>
      </c>
    </row>
    <row r="92" spans="1:2" x14ac:dyDescent="0.3">
      <c r="A92">
        <v>128069.11520835536</v>
      </c>
      <c r="B92" s="20">
        <f t="shared" si="1"/>
        <v>1.7152788687074282E-2</v>
      </c>
    </row>
    <row r="93" spans="1:2" x14ac:dyDescent="0.3">
      <c r="A93">
        <v>130617.8553877754</v>
      </c>
      <c r="B93" s="20">
        <f t="shared" si="1"/>
        <v>1.9901286701899217E-2</v>
      </c>
    </row>
    <row r="94" spans="1:2" x14ac:dyDescent="0.3">
      <c r="A94">
        <v>133032.02981859783</v>
      </c>
      <c r="B94" s="20">
        <f t="shared" si="1"/>
        <v>1.8482729054578963E-2</v>
      </c>
    </row>
    <row r="95" spans="1:2" x14ac:dyDescent="0.3">
      <c r="A95">
        <v>128437.48322079716</v>
      </c>
      <c r="B95" s="20">
        <f t="shared" si="1"/>
        <v>-3.4537145708937782E-2</v>
      </c>
    </row>
    <row r="96" spans="1:2" x14ac:dyDescent="0.3">
      <c r="A96">
        <v>127961.09028958413</v>
      </c>
      <c r="B96" s="20">
        <f t="shared" si="1"/>
        <v>-3.7091425280738862E-3</v>
      </c>
    </row>
    <row r="97" spans="1:2" x14ac:dyDescent="0.3">
      <c r="A97">
        <v>128119.30219296904</v>
      </c>
      <c r="B97" s="20">
        <f t="shared" si="1"/>
        <v>1.2364063406061338E-3</v>
      </c>
    </row>
    <row r="98" spans="1:2" x14ac:dyDescent="0.3">
      <c r="A98">
        <v>129318.12175458271</v>
      </c>
      <c r="B98" s="20">
        <f t="shared" si="1"/>
        <v>9.3570565956411726E-3</v>
      </c>
    </row>
    <row r="99" spans="1:2" x14ac:dyDescent="0.3">
      <c r="A99">
        <v>126374.70142734304</v>
      </c>
      <c r="B99" s="20">
        <f t="shared" si="1"/>
        <v>-2.2761081643496439E-2</v>
      </c>
    </row>
    <row r="100" spans="1:2" x14ac:dyDescent="0.3">
      <c r="A100">
        <v>127252.71991066111</v>
      </c>
      <c r="B100" s="20">
        <f t="shared" si="1"/>
        <v>6.9477393291636769E-3</v>
      </c>
    </row>
    <row r="101" spans="1:2" x14ac:dyDescent="0.3">
      <c r="A101">
        <v>127606.23032143051</v>
      </c>
      <c r="B101" s="20">
        <f t="shared" si="1"/>
        <v>2.7780185053615444E-3</v>
      </c>
    </row>
    <row r="102" spans="1:2" x14ac:dyDescent="0.3">
      <c r="A102">
        <v>129111.00916366783</v>
      </c>
      <c r="B102" s="20">
        <f t="shared" si="1"/>
        <v>1.1792361849784978E-2</v>
      </c>
    </row>
    <row r="103" spans="1:2" x14ac:dyDescent="0.3">
      <c r="A103">
        <v>130615.40843001811</v>
      </c>
      <c r="B103" s="20">
        <f t="shared" si="1"/>
        <v>1.1651982864166386E-2</v>
      </c>
    </row>
    <row r="104" spans="1:2" x14ac:dyDescent="0.3">
      <c r="A104">
        <v>128981.19471592661</v>
      </c>
      <c r="B104" s="20">
        <f t="shared" si="1"/>
        <v>-1.251164570654073E-2</v>
      </c>
    </row>
    <row r="105" spans="1:2" x14ac:dyDescent="0.3">
      <c r="A105">
        <v>130360.00033381062</v>
      </c>
      <c r="B105" s="20">
        <f t="shared" si="1"/>
        <v>1.0689973999083682E-2</v>
      </c>
    </row>
    <row r="106" spans="1:2" x14ac:dyDescent="0.3">
      <c r="A106">
        <v>130304.63043507931</v>
      </c>
      <c r="B106" s="20">
        <f t="shared" si="1"/>
        <v>-4.2474607693714496E-4</v>
      </c>
    </row>
    <row r="107" spans="1:2" x14ac:dyDescent="0.3">
      <c r="A107">
        <v>129554.43454319749</v>
      </c>
      <c r="B107" s="20">
        <f t="shared" si="1"/>
        <v>-5.7572466103234694E-3</v>
      </c>
    </row>
    <row r="108" spans="1:2" x14ac:dyDescent="0.3">
      <c r="A108">
        <v>128854.78998201404</v>
      </c>
      <c r="B108" s="20">
        <f t="shared" si="1"/>
        <v>-5.4003906824985322E-3</v>
      </c>
    </row>
    <row r="109" spans="1:2" x14ac:dyDescent="0.3">
      <c r="A109">
        <v>126632.99719313608</v>
      </c>
      <c r="B109" s="20">
        <f t="shared" si="1"/>
        <v>-1.7242609212960509E-2</v>
      </c>
    </row>
    <row r="110" spans="1:2" x14ac:dyDescent="0.3">
      <c r="A110">
        <v>125872.94919624308</v>
      </c>
      <c r="B110" s="20">
        <f t="shared" si="1"/>
        <v>-6.0019743174348425E-3</v>
      </c>
    </row>
    <row r="111" spans="1:2" x14ac:dyDescent="0.3">
      <c r="A111">
        <v>125956.80570385689</v>
      </c>
      <c r="B111" s="20">
        <f t="shared" si="1"/>
        <v>6.6619959371160312E-4</v>
      </c>
    </row>
    <row r="112" spans="1:2" x14ac:dyDescent="0.3">
      <c r="A112">
        <v>124211.96880659545</v>
      </c>
      <c r="B112" s="20">
        <f t="shared" si="1"/>
        <v>-1.3852660739617443E-2</v>
      </c>
    </row>
    <row r="113" spans="1:2" x14ac:dyDescent="0.3">
      <c r="A113">
        <v>122605.36375194939</v>
      </c>
      <c r="B113" s="20">
        <f t="shared" si="1"/>
        <v>-1.2934382009093096E-2</v>
      </c>
    </row>
    <row r="114" spans="1:2" x14ac:dyDescent="0.3">
      <c r="A114">
        <v>123007.3440009147</v>
      </c>
      <c r="B114" s="20">
        <f t="shared" si="1"/>
        <v>3.2786514118467109E-3</v>
      </c>
    </row>
    <row r="115" spans="1:2" x14ac:dyDescent="0.3">
      <c r="A115">
        <v>120320.53486415467</v>
      </c>
      <c r="B115" s="20">
        <f t="shared" si="1"/>
        <v>-2.1842672554087898E-2</v>
      </c>
    </row>
    <row r="116" spans="1:2" x14ac:dyDescent="0.3">
      <c r="A116">
        <v>121100.7743850408</v>
      </c>
      <c r="B116" s="20">
        <f t="shared" si="1"/>
        <v>6.4846746381824177E-3</v>
      </c>
    </row>
    <row r="117" spans="1:2" x14ac:dyDescent="0.3">
      <c r="A117">
        <v>121241.11202632054</v>
      </c>
      <c r="B117" s="20">
        <f t="shared" si="1"/>
        <v>1.1588500733573548E-3</v>
      </c>
    </row>
    <row r="118" spans="1:2" x14ac:dyDescent="0.3">
      <c r="A118">
        <v>123841.96504760477</v>
      </c>
      <c r="B118" s="20">
        <f t="shared" si="1"/>
        <v>2.1451906682607835E-2</v>
      </c>
    </row>
    <row r="119" spans="1:2" x14ac:dyDescent="0.3">
      <c r="A119">
        <v>125599.7680248011</v>
      </c>
      <c r="B119" s="20">
        <f t="shared" si="1"/>
        <v>1.4193920263786476E-2</v>
      </c>
    </row>
    <row r="120" spans="1:2" x14ac:dyDescent="0.3">
      <c r="A120">
        <v>128497.33279132706</v>
      </c>
      <c r="B120" s="20">
        <f t="shared" si="1"/>
        <v>2.306982578147599E-2</v>
      </c>
    </row>
    <row r="121" spans="1:2" x14ac:dyDescent="0.3">
      <c r="A121">
        <v>130640.9121407702</v>
      </c>
      <c r="B121" s="20">
        <f t="shared" si="1"/>
        <v>1.6681897615137293E-2</v>
      </c>
    </row>
    <row r="122" spans="1:2" x14ac:dyDescent="0.3">
      <c r="A122">
        <v>132068.8688485614</v>
      </c>
      <c r="B122" s="20">
        <f t="shared" si="1"/>
        <v>1.0930394501934575E-2</v>
      </c>
    </row>
    <row r="123" spans="1:2" x14ac:dyDescent="0.3">
      <c r="A123">
        <v>132089.84958002766</v>
      </c>
      <c r="B123" s="20">
        <f t="shared" si="1"/>
        <v>1.5886205166426503E-4</v>
      </c>
    </row>
    <row r="124" spans="1:2" x14ac:dyDescent="0.3">
      <c r="A124">
        <v>131961.41418767214</v>
      </c>
      <c r="B124" s="20">
        <f t="shared" si="1"/>
        <v>-9.7233354995762699E-4</v>
      </c>
    </row>
    <row r="125" spans="1:2" x14ac:dyDescent="0.3">
      <c r="A125">
        <v>130473.22261973962</v>
      </c>
      <c r="B125" s="20">
        <f t="shared" si="1"/>
        <v>-1.1277475139937872E-2</v>
      </c>
    </row>
    <row r="126" spans="1:2" x14ac:dyDescent="0.3">
      <c r="A126">
        <v>130235.91402451225</v>
      </c>
      <c r="B126" s="20">
        <f t="shared" si="1"/>
        <v>-1.8188298752993752E-3</v>
      </c>
    </row>
    <row r="127" spans="1:2" x14ac:dyDescent="0.3">
      <c r="A127">
        <v>130915.8390953771</v>
      </c>
      <c r="B127" s="20">
        <f t="shared" si="1"/>
        <v>5.2207186931315687E-3</v>
      </c>
    </row>
    <row r="128" spans="1:2" x14ac:dyDescent="0.3">
      <c r="A128">
        <v>130242.22957124218</v>
      </c>
      <c r="B128" s="20">
        <f t="shared" si="1"/>
        <v>-5.145363072868326E-3</v>
      </c>
    </row>
    <row r="129" spans="1:2" x14ac:dyDescent="0.3">
      <c r="A129">
        <v>130298.48975202849</v>
      </c>
      <c r="B129" s="20">
        <f t="shared" si="1"/>
        <v>4.3196573777582679E-4</v>
      </c>
    </row>
    <row r="130" spans="1:2" x14ac:dyDescent="0.3">
      <c r="A130">
        <v>130839.86451932578</v>
      </c>
      <c r="B130" s="20">
        <f t="shared" si="1"/>
        <v>4.1548813676013357E-3</v>
      </c>
    </row>
    <row r="131" spans="1:2" x14ac:dyDescent="0.3">
      <c r="A131">
        <v>130869.61132159826</v>
      </c>
      <c r="B131" s="20">
        <f t="shared" si="1"/>
        <v>2.2735274437772783E-4</v>
      </c>
    </row>
    <row r="132" spans="1:2" x14ac:dyDescent="0.3">
      <c r="A132">
        <v>130355.44078292916</v>
      </c>
      <c r="B132" s="20">
        <f t="shared" ref="B132:B191" si="2">(A132-A131)/A131</f>
        <v>-3.928876486120089E-3</v>
      </c>
    </row>
    <row r="133" spans="1:2" x14ac:dyDescent="0.3">
      <c r="A133">
        <v>131718.30285684849</v>
      </c>
      <c r="B133" s="20">
        <f t="shared" si="2"/>
        <v>1.0454968858482841E-2</v>
      </c>
    </row>
    <row r="134" spans="1:2" x14ac:dyDescent="0.3">
      <c r="A134">
        <v>133920.28970761425</v>
      </c>
      <c r="B134" s="20">
        <f t="shared" si="2"/>
        <v>1.6717394644530814E-2</v>
      </c>
    </row>
    <row r="135" spans="1:2" x14ac:dyDescent="0.3">
      <c r="A135">
        <v>132188.99504200247</v>
      </c>
      <c r="B135" s="20">
        <f t="shared" si="2"/>
        <v>-1.2927799584302646E-2</v>
      </c>
    </row>
    <row r="136" spans="1:2" x14ac:dyDescent="0.3">
      <c r="A136">
        <v>132866.22544874443</v>
      </c>
      <c r="B136" s="20">
        <f t="shared" si="2"/>
        <v>5.1231980886667153E-3</v>
      </c>
    </row>
    <row r="137" spans="1:2" x14ac:dyDescent="0.3">
      <c r="A137">
        <v>133710.46640616798</v>
      </c>
      <c r="B137" s="20">
        <f t="shared" si="2"/>
        <v>6.3540674431910556E-3</v>
      </c>
    </row>
    <row r="138" spans="1:2" x14ac:dyDescent="0.3">
      <c r="A138">
        <v>132138.93256475328</v>
      </c>
      <c r="B138" s="20">
        <f t="shared" si="2"/>
        <v>-1.1753259738402973E-2</v>
      </c>
    </row>
    <row r="139" spans="1:2" x14ac:dyDescent="0.3">
      <c r="A139">
        <v>133138.37817093448</v>
      </c>
      <c r="B139" s="20">
        <f t="shared" si="2"/>
        <v>7.5635967900030262E-3</v>
      </c>
    </row>
    <row r="140" spans="1:2" x14ac:dyDescent="0.3">
      <c r="A140">
        <v>133204.37404210356</v>
      </c>
      <c r="B140" s="20">
        <f t="shared" si="2"/>
        <v>4.9569381928593105E-4</v>
      </c>
    </row>
    <row r="141" spans="1:2" x14ac:dyDescent="0.3">
      <c r="A141">
        <v>134521.62303870352</v>
      </c>
      <c r="B141" s="20">
        <f t="shared" si="2"/>
        <v>9.8889319969597735E-3</v>
      </c>
    </row>
    <row r="142" spans="1:2" x14ac:dyDescent="0.3">
      <c r="A142">
        <v>134308.19869179669</v>
      </c>
      <c r="B142" s="20">
        <f t="shared" si="2"/>
        <v>-1.5865430559474196E-3</v>
      </c>
    </row>
    <row r="143" spans="1:2" x14ac:dyDescent="0.3">
      <c r="A143">
        <v>134409.58054588846</v>
      </c>
      <c r="B143" s="20">
        <f t="shared" si="2"/>
        <v>7.5484486486500075E-4</v>
      </c>
    </row>
    <row r="144" spans="1:2" x14ac:dyDescent="0.3">
      <c r="A144">
        <v>135292.09781226382</v>
      </c>
      <c r="B144" s="20">
        <f t="shared" si="2"/>
        <v>6.5658806670709294E-3</v>
      </c>
    </row>
    <row r="145" spans="1:2" x14ac:dyDescent="0.3">
      <c r="A145">
        <v>132659.24377920944</v>
      </c>
      <c r="B145" s="20">
        <f t="shared" si="2"/>
        <v>-1.9460515991908258E-2</v>
      </c>
    </row>
    <row r="146" spans="1:2" x14ac:dyDescent="0.3">
      <c r="A146">
        <v>133777.48526267349</v>
      </c>
      <c r="B146" s="20">
        <f t="shared" si="2"/>
        <v>8.4294275438897368E-3</v>
      </c>
    </row>
    <row r="147" spans="1:2" x14ac:dyDescent="0.3">
      <c r="A147">
        <v>130822.04070783347</v>
      </c>
      <c r="B147" s="20">
        <f t="shared" si="2"/>
        <v>-2.2092241822583066E-2</v>
      </c>
    </row>
    <row r="148" spans="1:2" x14ac:dyDescent="0.3">
      <c r="A148">
        <v>129669.74367022325</v>
      </c>
      <c r="B148" s="20">
        <f t="shared" si="2"/>
        <v>-8.808126148893031E-3</v>
      </c>
    </row>
    <row r="149" spans="1:2" x14ac:dyDescent="0.3">
      <c r="A149">
        <v>129162.5275004197</v>
      </c>
      <c r="B149" s="20">
        <f t="shared" si="2"/>
        <v>-3.9116000035714082E-3</v>
      </c>
    </row>
    <row r="150" spans="1:2" x14ac:dyDescent="0.3">
      <c r="A150">
        <v>132574.6373655491</v>
      </c>
      <c r="B150" s="20">
        <f t="shared" si="2"/>
        <v>2.6417180982451077E-2</v>
      </c>
    </row>
    <row r="151" spans="1:2" x14ac:dyDescent="0.3">
      <c r="A151">
        <v>132695.16406338738</v>
      </c>
      <c r="B151" s="20">
        <f t="shared" si="2"/>
        <v>9.0912334540989368E-4</v>
      </c>
    </row>
    <row r="152" spans="1:2" x14ac:dyDescent="0.3">
      <c r="A152">
        <v>131780.25514672507</v>
      </c>
      <c r="B152" s="20">
        <f t="shared" si="2"/>
        <v>-6.8948173290268311E-3</v>
      </c>
    </row>
    <row r="153" spans="1:2" x14ac:dyDescent="0.3">
      <c r="A153">
        <v>129840.5568971858</v>
      </c>
      <c r="B153" s="20">
        <f t="shared" si="2"/>
        <v>-1.4719187236203172E-2</v>
      </c>
    </row>
    <row r="154" spans="1:2" x14ac:dyDescent="0.3">
      <c r="A154">
        <v>130751.72659093654</v>
      </c>
      <c r="B154" s="20">
        <f t="shared" si="2"/>
        <v>7.0176046339068474E-3</v>
      </c>
    </row>
    <row r="155" spans="1:2" x14ac:dyDescent="0.3">
      <c r="A155">
        <v>132051.81639819153</v>
      </c>
      <c r="B155" s="20">
        <f t="shared" si="2"/>
        <v>9.9431941829906945E-3</v>
      </c>
    </row>
    <row r="156" spans="1:2" x14ac:dyDescent="0.3">
      <c r="A156">
        <v>131978.10394206538</v>
      </c>
      <c r="B156" s="20">
        <f t="shared" si="2"/>
        <v>-5.5820857400302971E-4</v>
      </c>
    </row>
    <row r="157" spans="1:2" x14ac:dyDescent="0.3">
      <c r="A157">
        <v>133640.72141825806</v>
      </c>
      <c r="B157" s="20">
        <f t="shared" si="2"/>
        <v>1.2597676633712838E-2</v>
      </c>
    </row>
    <row r="158" spans="1:2" x14ac:dyDescent="0.3">
      <c r="A158">
        <v>135254.25432949414</v>
      </c>
      <c r="B158" s="20">
        <f t="shared" si="2"/>
        <v>1.2073662085272432E-2</v>
      </c>
    </row>
    <row r="159" spans="1:2" x14ac:dyDescent="0.3">
      <c r="A159">
        <v>135179.45663037096</v>
      </c>
      <c r="B159" s="20">
        <f t="shared" si="2"/>
        <v>-5.5301550028118943E-4</v>
      </c>
    </row>
    <row r="160" spans="1:2" x14ac:dyDescent="0.3">
      <c r="A160">
        <v>133952.38554173126</v>
      </c>
      <c r="B160" s="20">
        <f t="shared" si="2"/>
        <v>-9.0773488755392095E-3</v>
      </c>
    </row>
    <row r="161" spans="1:2" x14ac:dyDescent="0.3">
      <c r="A161">
        <v>133044.69871978665</v>
      </c>
      <c r="B161" s="20">
        <f t="shared" si="2"/>
        <v>-6.7761900489769567E-3</v>
      </c>
    </row>
    <row r="162" spans="1:2" x14ac:dyDescent="0.3">
      <c r="A162">
        <v>134120.26257772144</v>
      </c>
      <c r="B162" s="20">
        <f t="shared" si="2"/>
        <v>8.0842293476126835E-3</v>
      </c>
    </row>
    <row r="163" spans="1:2" x14ac:dyDescent="0.3">
      <c r="A163">
        <v>134098.16473483189</v>
      </c>
      <c r="B163" s="20">
        <f t="shared" si="2"/>
        <v>-1.6476140491256038E-4</v>
      </c>
    </row>
    <row r="164" spans="1:2" x14ac:dyDescent="0.3">
      <c r="A164">
        <v>136183.25962951418</v>
      </c>
      <c r="B164" s="20">
        <f t="shared" si="2"/>
        <v>1.5549018875876444E-2</v>
      </c>
    </row>
    <row r="165" spans="1:2" x14ac:dyDescent="0.3">
      <c r="A165">
        <v>137734.71404307912</v>
      </c>
      <c r="B165" s="20">
        <f t="shared" si="2"/>
        <v>1.1392401810513694E-2</v>
      </c>
    </row>
    <row r="166" spans="1:2" x14ac:dyDescent="0.3">
      <c r="A166">
        <v>136937.05390905641</v>
      </c>
      <c r="B166" s="20">
        <f t="shared" si="2"/>
        <v>-5.7912788331140903E-3</v>
      </c>
    </row>
    <row r="167" spans="1:2" x14ac:dyDescent="0.3">
      <c r="A167">
        <v>138685.38065829163</v>
      </c>
      <c r="B167" s="20">
        <f t="shared" si="2"/>
        <v>1.276737522333676E-2</v>
      </c>
    </row>
    <row r="168" spans="1:2" x14ac:dyDescent="0.3">
      <c r="A168">
        <v>138042.20417530043</v>
      </c>
      <c r="B168" s="20">
        <f t="shared" si="2"/>
        <v>-4.6376660606782215E-3</v>
      </c>
    </row>
    <row r="169" spans="1:2" x14ac:dyDescent="0.3">
      <c r="A169">
        <v>138461.99320126779</v>
      </c>
      <c r="B169" s="20">
        <f t="shared" si="2"/>
        <v>3.0410194365939462E-3</v>
      </c>
    </row>
    <row r="170" spans="1:2" x14ac:dyDescent="0.3">
      <c r="A170">
        <v>139379.35524627232</v>
      </c>
      <c r="B170" s="20">
        <f t="shared" si="2"/>
        <v>6.6253707880042836E-3</v>
      </c>
    </row>
    <row r="171" spans="1:2" x14ac:dyDescent="0.3">
      <c r="A171">
        <v>138217.57903066723</v>
      </c>
      <c r="B171" s="20">
        <f t="shared" si="2"/>
        <v>-8.3353536365003388E-3</v>
      </c>
    </row>
    <row r="172" spans="1:2" x14ac:dyDescent="0.3">
      <c r="A172">
        <v>139192.14666583989</v>
      </c>
      <c r="B172" s="20">
        <f t="shared" si="2"/>
        <v>7.050967337204078E-3</v>
      </c>
    </row>
    <row r="173" spans="1:2" x14ac:dyDescent="0.3">
      <c r="A173">
        <v>141026.76125554359</v>
      </c>
      <c r="B173" s="20">
        <f t="shared" si="2"/>
        <v>1.3180446121777871E-2</v>
      </c>
    </row>
    <row r="174" spans="1:2" x14ac:dyDescent="0.3">
      <c r="A174">
        <v>141790.3625739495</v>
      </c>
      <c r="B174" s="20">
        <f t="shared" si="2"/>
        <v>5.4145845200419063E-3</v>
      </c>
    </row>
    <row r="175" spans="1:2" x14ac:dyDescent="0.3">
      <c r="A175">
        <v>144856.78804188012</v>
      </c>
      <c r="B175" s="20">
        <f t="shared" si="2"/>
        <v>2.1626473141510946E-2</v>
      </c>
    </row>
    <row r="176" spans="1:2" x14ac:dyDescent="0.3">
      <c r="A176">
        <v>143247.64922733206</v>
      </c>
      <c r="B176" s="20">
        <f t="shared" si="2"/>
        <v>-1.1108480564147502E-2</v>
      </c>
    </row>
    <row r="177" spans="1:2" x14ac:dyDescent="0.3">
      <c r="A177">
        <v>147948.89371379226</v>
      </c>
      <c r="B177" s="20">
        <f t="shared" si="2"/>
        <v>3.2818999207445208E-2</v>
      </c>
    </row>
    <row r="178" spans="1:2" x14ac:dyDescent="0.3">
      <c r="A178">
        <v>146892.22458440362</v>
      </c>
      <c r="B178" s="20">
        <f t="shared" si="2"/>
        <v>-7.1421225455917938E-3</v>
      </c>
    </row>
    <row r="179" spans="1:2" x14ac:dyDescent="0.3">
      <c r="A179">
        <v>146596.76897832978</v>
      </c>
      <c r="B179" s="20">
        <f t="shared" si="2"/>
        <v>-2.0113767553712287E-3</v>
      </c>
    </row>
    <row r="180" spans="1:2" x14ac:dyDescent="0.3">
      <c r="A180">
        <v>147546.00829807401</v>
      </c>
      <c r="B180" s="20">
        <f t="shared" si="2"/>
        <v>6.4751721771204055E-3</v>
      </c>
    </row>
    <row r="181" spans="1:2" x14ac:dyDescent="0.3">
      <c r="A181">
        <v>147322.85010499391</v>
      </c>
      <c r="B181" s="20">
        <f t="shared" si="2"/>
        <v>-1.5124651331080228E-3</v>
      </c>
    </row>
    <row r="182" spans="1:2" x14ac:dyDescent="0.3">
      <c r="A182">
        <v>147198.447273395</v>
      </c>
      <c r="B182" s="20">
        <f t="shared" si="2"/>
        <v>-8.4442319375611658E-4</v>
      </c>
    </row>
    <row r="183" spans="1:2" x14ac:dyDescent="0.3">
      <c r="A183">
        <v>148415.38560549443</v>
      </c>
      <c r="B183" s="20">
        <f t="shared" si="2"/>
        <v>8.2673313111733537E-3</v>
      </c>
    </row>
    <row r="184" spans="1:2" x14ac:dyDescent="0.3">
      <c r="A184">
        <v>147202.88993019762</v>
      </c>
      <c r="B184" s="20">
        <f t="shared" si="2"/>
        <v>-8.1696090358163408E-3</v>
      </c>
    </row>
    <row r="185" spans="1:2" x14ac:dyDescent="0.3">
      <c r="A185">
        <v>146579.11961557809</v>
      </c>
      <c r="B185" s="20">
        <f t="shared" si="2"/>
        <v>-4.2374868789282188E-3</v>
      </c>
    </row>
    <row r="186" spans="1:2" x14ac:dyDescent="0.3">
      <c r="A186">
        <v>147735.17862794542</v>
      </c>
      <c r="B186" s="20">
        <f t="shared" si="2"/>
        <v>7.8869283387650296E-3</v>
      </c>
    </row>
    <row r="187" spans="1:2" x14ac:dyDescent="0.3">
      <c r="A187">
        <v>149021.50458302858</v>
      </c>
      <c r="B187" s="20">
        <f t="shared" si="2"/>
        <v>8.7069712645938286E-3</v>
      </c>
    </row>
    <row r="188" spans="1:2" x14ac:dyDescent="0.3">
      <c r="A188">
        <v>154487.88848379749</v>
      </c>
      <c r="B188" s="20">
        <f t="shared" si="2"/>
        <v>3.6681846127269956E-2</v>
      </c>
    </row>
    <row r="189" spans="1:2" x14ac:dyDescent="0.3">
      <c r="A189">
        <v>153401.90152393584</v>
      </c>
      <c r="B189" s="20">
        <f t="shared" si="2"/>
        <v>-7.0295928730720316E-3</v>
      </c>
    </row>
    <row r="190" spans="1:2" x14ac:dyDescent="0.3">
      <c r="A190">
        <v>157786.87082322853</v>
      </c>
      <c r="B190" s="20">
        <f t="shared" si="2"/>
        <v>2.8584843184675156E-2</v>
      </c>
    </row>
    <row r="191" spans="1:2" x14ac:dyDescent="0.3">
      <c r="A191">
        <v>163012.85111159255</v>
      </c>
      <c r="B191" s="20">
        <f t="shared" si="2"/>
        <v>3.3120501478344049E-2</v>
      </c>
    </row>
  </sheetData>
  <mergeCells count="1"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workbookViewId="0">
      <selection activeCell="D5" sqref="D5"/>
    </sheetView>
  </sheetViews>
  <sheetFormatPr defaultRowHeight="14.4" x14ac:dyDescent="0.3"/>
  <cols>
    <col min="1" max="1" width="10.6640625" bestFit="1" customWidth="1"/>
    <col min="6" max="8" width="12" bestFit="1" customWidth="1"/>
  </cols>
  <sheetData>
    <row r="1" spans="1:8" x14ac:dyDescent="0.3">
      <c r="B1" s="36" t="s">
        <v>63</v>
      </c>
      <c r="C1" s="79" t="s">
        <v>29</v>
      </c>
      <c r="D1" s="79"/>
      <c r="F1" s="97" t="s">
        <v>68</v>
      </c>
      <c r="G1" s="97"/>
      <c r="H1" s="97"/>
    </row>
    <row r="2" spans="1:8" x14ac:dyDescent="0.3">
      <c r="A2" t="s">
        <v>65</v>
      </c>
      <c r="B2" s="80">
        <v>3.4022520000000001E-3</v>
      </c>
      <c r="C2">
        <v>1.985E-2</v>
      </c>
      <c r="E2" s="36" t="s">
        <v>69</v>
      </c>
      <c r="F2" s="36" t="s">
        <v>65</v>
      </c>
      <c r="G2" s="36" t="s">
        <v>66</v>
      </c>
      <c r="H2" s="36" t="s">
        <v>67</v>
      </c>
    </row>
    <row r="3" spans="1:8" x14ac:dyDescent="0.3">
      <c r="A3" t="s">
        <v>66</v>
      </c>
      <c r="B3" s="36">
        <v>2.68352E-3</v>
      </c>
      <c r="C3">
        <v>1.3860000000000001E-2</v>
      </c>
      <c r="E3">
        <f>B7</f>
        <v>-7.7417799999999995E-2</v>
      </c>
      <c r="F3">
        <f>_xlfn.NORM.DIST(E3,$B$2,$C$2,FALSE)</f>
        <v>5.0513347676403178E-3</v>
      </c>
      <c r="G3">
        <f>_xlfn.NORM.DIST(E3,$B$3,$C$3,FALSE)</f>
        <v>1.6081323844037421E-6</v>
      </c>
      <c r="H3">
        <f>_xlfn.NORM.DIST(E3,$B$4,$C$4,FALSE)</f>
        <v>2.4214543262833016E-13</v>
      </c>
    </row>
    <row r="4" spans="1:8" x14ac:dyDescent="0.3">
      <c r="A4" t="s">
        <v>67</v>
      </c>
      <c r="B4" s="36">
        <v>1.9821999999999999E-3</v>
      </c>
      <c r="C4">
        <v>9.8099999999999993E-3</v>
      </c>
      <c r="E4">
        <f>E3+$B$9</f>
        <v>-7.2077131599999997E-2</v>
      </c>
      <c r="F4">
        <f t="shared" ref="F4:F33" si="0">_xlfn.NORM.DIST(E4,$B$2,$C$2,FALSE)</f>
        <v>1.4569220749384101E-2</v>
      </c>
      <c r="G4">
        <f t="shared" ref="G4:G33" si="1">_xlfn.NORM.DIST(E4,$B$3,$C$3,FALSE)</f>
        <v>1.3842943814435791E-5</v>
      </c>
      <c r="H4">
        <f t="shared" ref="H4:H33" si="2">_xlfn.NORM.DIST(E4,$B$4,$C$4,FALSE)</f>
        <v>1.7114614231363675E-11</v>
      </c>
    </row>
    <row r="5" spans="1:8" x14ac:dyDescent="0.3">
      <c r="E5">
        <f t="shared" ref="E5:E33" si="3">E4+$B$9</f>
        <v>-6.6736463199999999E-2</v>
      </c>
      <c r="F5">
        <f t="shared" si="0"/>
        <v>3.9086656693223233E-2</v>
      </c>
      <c r="G5">
        <f t="shared" si="1"/>
        <v>1.0271918001942609E-4</v>
      </c>
      <c r="H5">
        <f t="shared" si="2"/>
        <v>8.9937429033316317E-10</v>
      </c>
    </row>
    <row r="6" spans="1:8" x14ac:dyDescent="0.3">
      <c r="A6" t="s">
        <v>70</v>
      </c>
      <c r="B6">
        <f>MAX(B2:B4)+4*MAX(C2:C4)</f>
        <v>8.2802251999999993E-2</v>
      </c>
      <c r="E6">
        <f t="shared" si="3"/>
        <v>-6.13957948E-2</v>
      </c>
      <c r="F6">
        <f t="shared" si="0"/>
        <v>9.7540000485011311E-2</v>
      </c>
      <c r="G6">
        <f t="shared" si="1"/>
        <v>6.5703886691198705E-4</v>
      </c>
      <c r="H6">
        <f t="shared" si="2"/>
        <v>3.5139562022516672E-8</v>
      </c>
    </row>
    <row r="7" spans="1:8" x14ac:dyDescent="0.3">
      <c r="A7" t="s">
        <v>71</v>
      </c>
      <c r="B7">
        <f>MIN(B2:B4)-4*MAX(C2:C4)</f>
        <v>-7.7417799999999995E-2</v>
      </c>
      <c r="E7">
        <f t="shared" si="3"/>
        <v>-5.6055126400000002E-2</v>
      </c>
      <c r="F7">
        <f t="shared" si="0"/>
        <v>0.22641177579293309</v>
      </c>
      <c r="G7">
        <f t="shared" si="1"/>
        <v>3.6228220897847338E-3</v>
      </c>
      <c r="H7">
        <f t="shared" si="2"/>
        <v>1.0207860848171443E-6</v>
      </c>
    </row>
    <row r="8" spans="1:8" x14ac:dyDescent="0.3">
      <c r="A8" t="s">
        <v>73</v>
      </c>
      <c r="B8">
        <v>30</v>
      </c>
      <c r="E8">
        <f t="shared" si="3"/>
        <v>-5.0714458000000004E-2</v>
      </c>
      <c r="F8">
        <f t="shared" si="0"/>
        <v>0.48885188822543885</v>
      </c>
      <c r="G8">
        <f t="shared" si="1"/>
        <v>1.7219454243341047E-2</v>
      </c>
      <c r="H8">
        <f t="shared" si="2"/>
        <v>2.2047312590585304E-5</v>
      </c>
    </row>
    <row r="9" spans="1:8" x14ac:dyDescent="0.3">
      <c r="A9" t="s">
        <v>72</v>
      </c>
      <c r="B9">
        <f>(B6-B7)/B8</f>
        <v>5.3406683999999999E-3</v>
      </c>
      <c r="E9">
        <f t="shared" si="3"/>
        <v>-4.5373789600000006E-2</v>
      </c>
      <c r="F9">
        <f t="shared" si="0"/>
        <v>0.9817877556897594</v>
      </c>
      <c r="G9">
        <f t="shared" si="1"/>
        <v>7.0551814480935046E-2</v>
      </c>
      <c r="H9">
        <f>_xlfn.NORM.DIST(E9,$B$4,$C$4,FALSE)</f>
        <v>3.5404551692798641E-4</v>
      </c>
    </row>
    <row r="10" spans="1:8" x14ac:dyDescent="0.3">
      <c r="E10">
        <f t="shared" si="3"/>
        <v>-4.0033121200000008E-2</v>
      </c>
      <c r="F10">
        <f t="shared" si="0"/>
        <v>1.8340870924240873</v>
      </c>
      <c r="G10">
        <f t="shared" si="1"/>
        <v>0.24918013786295487</v>
      </c>
      <c r="H10">
        <f t="shared" si="2"/>
        <v>4.2271247115495854E-3</v>
      </c>
    </row>
    <row r="11" spans="1:8" x14ac:dyDescent="0.3">
      <c r="E11">
        <f t="shared" si="3"/>
        <v>-3.4692452800000009E-2</v>
      </c>
      <c r="F11">
        <f t="shared" si="0"/>
        <v>3.1870166026421654</v>
      </c>
      <c r="G11">
        <f t="shared" si="1"/>
        <v>0.75863886053106655</v>
      </c>
      <c r="H11">
        <f t="shared" si="2"/>
        <v>3.7524381584792134E-2</v>
      </c>
    </row>
    <row r="12" spans="1:8" x14ac:dyDescent="0.3">
      <c r="E12">
        <f t="shared" si="3"/>
        <v>-2.9351784400000011E-2</v>
      </c>
      <c r="F12">
        <f t="shared" si="0"/>
        <v>5.1512274434814289</v>
      </c>
      <c r="G12">
        <f t="shared" si="1"/>
        <v>1.9910087929252589</v>
      </c>
      <c r="H12">
        <f t="shared" si="2"/>
        <v>0.24766494947441042</v>
      </c>
    </row>
    <row r="13" spans="1:8" x14ac:dyDescent="0.3">
      <c r="E13">
        <f t="shared" si="3"/>
        <v>-2.4011116000000013E-2</v>
      </c>
      <c r="F13">
        <f t="shared" si="0"/>
        <v>7.7446028949755688</v>
      </c>
      <c r="G13">
        <f t="shared" si="1"/>
        <v>4.5043040650939989</v>
      </c>
      <c r="H13">
        <f t="shared" si="2"/>
        <v>1.2153407880611735</v>
      </c>
    </row>
    <row r="14" spans="1:8" x14ac:dyDescent="0.3">
      <c r="E14">
        <f t="shared" si="3"/>
        <v>-1.8670447600000015E-2</v>
      </c>
      <c r="F14">
        <f t="shared" si="0"/>
        <v>10.830527539952222</v>
      </c>
      <c r="G14">
        <f t="shared" si="1"/>
        <v>8.7841279163742136</v>
      </c>
      <c r="H14">
        <f t="shared" si="2"/>
        <v>4.4341881866411175</v>
      </c>
    </row>
    <row r="15" spans="1:8" x14ac:dyDescent="0.3">
      <c r="E15">
        <f t="shared" si="3"/>
        <v>-1.3329779200000015E-2</v>
      </c>
      <c r="F15">
        <f t="shared" si="0"/>
        <v>14.088413710084412</v>
      </c>
      <c r="G15">
        <f t="shared" si="1"/>
        <v>14.766787732907249</v>
      </c>
      <c r="H15">
        <f t="shared" si="2"/>
        <v>12.028533695613799</v>
      </c>
    </row>
    <row r="16" spans="1:8" x14ac:dyDescent="0.3">
      <c r="E16">
        <f t="shared" si="3"/>
        <v>-7.9891108000000148E-3</v>
      </c>
      <c r="F16">
        <f t="shared" si="0"/>
        <v>17.046554451893922</v>
      </c>
      <c r="G16">
        <f t="shared" si="1"/>
        <v>21.398820810559624</v>
      </c>
      <c r="H16">
        <f t="shared" si="2"/>
        <v>24.26016660862858</v>
      </c>
    </row>
    <row r="17" spans="5:8" x14ac:dyDescent="0.3">
      <c r="E17">
        <f t="shared" si="3"/>
        <v>-2.6484424000000149E-3</v>
      </c>
      <c r="F17">
        <f t="shared" si="0"/>
        <v>19.185501340290781</v>
      </c>
      <c r="G17">
        <f t="shared" si="1"/>
        <v>26.730684581138362</v>
      </c>
      <c r="H17">
        <f t="shared" si="2"/>
        <v>36.379555677839853</v>
      </c>
    </row>
    <row r="18" spans="5:8" x14ac:dyDescent="0.3">
      <c r="E18">
        <f t="shared" si="3"/>
        <v>2.6922259999999851E-3</v>
      </c>
      <c r="F18">
        <f t="shared" si="0"/>
        <v>20.084994771876307</v>
      </c>
      <c r="G18">
        <f t="shared" si="1"/>
        <v>28.783708636255714</v>
      </c>
      <c r="H18">
        <f t="shared" si="2"/>
        <v>40.56052085698709</v>
      </c>
    </row>
    <row r="19" spans="5:8" x14ac:dyDescent="0.3">
      <c r="E19">
        <f t="shared" si="3"/>
        <v>8.032894399999985E-3</v>
      </c>
      <c r="F19">
        <f t="shared" si="0"/>
        <v>19.55835488858699</v>
      </c>
      <c r="G19">
        <f t="shared" si="1"/>
        <v>26.717747902785877</v>
      </c>
      <c r="H19">
        <f t="shared" si="2"/>
        <v>33.622668414655251</v>
      </c>
    </row>
    <row r="20" spans="5:8" x14ac:dyDescent="0.3">
      <c r="E20">
        <f t="shared" si="3"/>
        <v>1.3373562799999985E-2</v>
      </c>
      <c r="F20">
        <f t="shared" si="0"/>
        <v>17.715562635607245</v>
      </c>
      <c r="G20">
        <f t="shared" si="1"/>
        <v>21.378113321877944</v>
      </c>
      <c r="H20">
        <f t="shared" si="2"/>
        <v>20.722557499030824</v>
      </c>
    </row>
    <row r="21" spans="5:8" x14ac:dyDescent="0.3">
      <c r="E21">
        <f t="shared" si="3"/>
        <v>1.8714231199999987E-2</v>
      </c>
      <c r="F21">
        <f t="shared" si="0"/>
        <v>14.92586832273056</v>
      </c>
      <c r="G21">
        <f t="shared" si="1"/>
        <v>14.74535834402332</v>
      </c>
      <c r="H21">
        <f t="shared" si="2"/>
        <v>9.4959200729755029</v>
      </c>
    </row>
    <row r="22" spans="5:8" x14ac:dyDescent="0.3">
      <c r="E22">
        <f t="shared" si="3"/>
        <v>2.4054899599999985E-2</v>
      </c>
      <c r="F22">
        <f t="shared" si="0"/>
        <v>11.697317833237136</v>
      </c>
      <c r="G22">
        <f t="shared" si="1"/>
        <v>8.7671354642498383</v>
      </c>
      <c r="H22">
        <f t="shared" si="2"/>
        <v>3.2352904002976626</v>
      </c>
    </row>
    <row r="23" spans="5:8" x14ac:dyDescent="0.3">
      <c r="E23">
        <f t="shared" si="3"/>
        <v>2.9395567999999983E-2</v>
      </c>
      <c r="F23">
        <f t="shared" si="0"/>
        <v>8.5269752714844369</v>
      </c>
      <c r="G23">
        <f t="shared" si="1"/>
        <v>4.4934150139405089</v>
      </c>
      <c r="H23">
        <f t="shared" si="2"/>
        <v>0.81954349812631955</v>
      </c>
    </row>
    <row r="24" spans="5:8" x14ac:dyDescent="0.3">
      <c r="E24">
        <f t="shared" si="3"/>
        <v>3.4736236399999981E-2</v>
      </c>
      <c r="F24">
        <f t="shared" si="0"/>
        <v>5.7818356822841466</v>
      </c>
      <c r="G24">
        <f t="shared" si="1"/>
        <v>1.9852343287434342</v>
      </c>
      <c r="H24">
        <f t="shared" si="2"/>
        <v>0.15435235876728548</v>
      </c>
    </row>
    <row r="25" spans="5:8" x14ac:dyDescent="0.3">
      <c r="E25">
        <f t="shared" si="3"/>
        <v>4.0076904799999979E-2</v>
      </c>
      <c r="F25">
        <f t="shared" si="0"/>
        <v>3.6466872194962119</v>
      </c>
      <c r="G25">
        <f t="shared" si="1"/>
        <v>0.75607251383047458</v>
      </c>
      <c r="H25">
        <f t="shared" si="2"/>
        <v>2.1614094878779834E-2</v>
      </c>
    </row>
    <row r="26" spans="5:8" x14ac:dyDescent="0.3">
      <c r="E26">
        <f t="shared" si="3"/>
        <v>4.5417573199999978E-2</v>
      </c>
      <c r="F26">
        <f t="shared" si="0"/>
        <v>2.1394065121041219</v>
      </c>
      <c r="G26">
        <f t="shared" si="1"/>
        <v>0.24821701751726213</v>
      </c>
      <c r="H26">
        <f t="shared" si="2"/>
        <v>2.2503152218682049E-3</v>
      </c>
    </row>
    <row r="27" spans="5:8" x14ac:dyDescent="0.3">
      <c r="E27">
        <f t="shared" si="3"/>
        <v>5.0758241599999976E-2</v>
      </c>
      <c r="F27">
        <f t="shared" si="0"/>
        <v>1.1674818572130994</v>
      </c>
      <c r="G27">
        <f t="shared" si="1"/>
        <v>7.0245108107454587E-2</v>
      </c>
      <c r="H27">
        <f t="shared" si="2"/>
        <v>1.7419359559931748E-4</v>
      </c>
    </row>
    <row r="28" spans="5:8" x14ac:dyDescent="0.3">
      <c r="E28">
        <f t="shared" si="3"/>
        <v>5.6098909999999974E-2</v>
      </c>
      <c r="F28">
        <f t="shared" si="0"/>
        <v>0.59261002724271794</v>
      </c>
      <c r="G28">
        <f t="shared" si="1"/>
        <v>1.7136299610496512E-2</v>
      </c>
      <c r="H28">
        <f t="shared" si="2"/>
        <v>1.0025442048804441E-5</v>
      </c>
    </row>
    <row r="29" spans="5:8" x14ac:dyDescent="0.3">
      <c r="E29">
        <f t="shared" si="3"/>
        <v>6.1439578399999972E-2</v>
      </c>
      <c r="F29">
        <f t="shared" si="0"/>
        <v>0.27980139763621864</v>
      </c>
      <c r="G29">
        <f t="shared" si="1"/>
        <v>3.6035822375540053E-3</v>
      </c>
      <c r="H29">
        <f t="shared" si="2"/>
        <v>4.2900010610881086E-7</v>
      </c>
    </row>
    <row r="30" spans="5:8" x14ac:dyDescent="0.3">
      <c r="E30">
        <f t="shared" si="3"/>
        <v>6.678024679999997E-2</v>
      </c>
      <c r="F30">
        <f t="shared" si="0"/>
        <v>0.12288327908749584</v>
      </c>
      <c r="G30">
        <f t="shared" si="1"/>
        <v>6.5323321267829015E-4</v>
      </c>
      <c r="H30">
        <f t="shared" si="2"/>
        <v>1.3648778621466011E-8</v>
      </c>
    </row>
    <row r="31" spans="5:8" x14ac:dyDescent="0.3">
      <c r="E31">
        <f t="shared" si="3"/>
        <v>7.2120915199999969E-2</v>
      </c>
      <c r="F31">
        <f t="shared" si="0"/>
        <v>5.019930824886118E-2</v>
      </c>
      <c r="G31">
        <f t="shared" si="1"/>
        <v>1.0207479281806768E-4</v>
      </c>
      <c r="H31">
        <f t="shared" si="2"/>
        <v>3.2285885428024836E-10</v>
      </c>
    </row>
    <row r="32" spans="5:8" x14ac:dyDescent="0.3">
      <c r="E32">
        <f t="shared" si="3"/>
        <v>7.7461583599999967E-2</v>
      </c>
      <c r="F32">
        <f t="shared" si="0"/>
        <v>1.9075006815421781E-2</v>
      </c>
      <c r="G32">
        <f t="shared" si="1"/>
        <v>1.3749445560758373E-5</v>
      </c>
      <c r="H32">
        <f t="shared" si="2"/>
        <v>5.6782450927969855E-12</v>
      </c>
    </row>
    <row r="33" spans="5:8" x14ac:dyDescent="0.3">
      <c r="E33">
        <f t="shared" si="3"/>
        <v>8.2802251999999965E-2</v>
      </c>
      <c r="F33">
        <f t="shared" si="0"/>
        <v>6.742076864729777E-3</v>
      </c>
      <c r="G33">
        <f t="shared" si="1"/>
        <v>1.5964976875911774E-6</v>
      </c>
      <c r="H33">
        <f t="shared" si="2"/>
        <v>7.4250278795079249E-14</v>
      </c>
    </row>
  </sheetData>
  <mergeCells count="1"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12-1</vt:lpstr>
      <vt:lpstr>12-2</vt:lpstr>
      <vt:lpstr>12-3</vt:lpstr>
      <vt:lpstr>12-4</vt:lpstr>
      <vt:lpstr>13-1</vt:lpstr>
      <vt:lpstr>13-2</vt:lpstr>
      <vt:lpstr>14</vt:lpstr>
      <vt:lpstr>15-1</vt:lpstr>
      <vt:lpstr>15-2</vt:lpstr>
      <vt:lpstr>16</vt:lpstr>
      <vt:lpstr>17</vt:lpstr>
    </vt:vector>
  </TitlesOfParts>
  <Company>Win-Torrent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Роман Никитин</cp:lastModifiedBy>
  <dcterms:created xsi:type="dcterms:W3CDTF">2019-04-22T10:36:05Z</dcterms:created>
  <dcterms:modified xsi:type="dcterms:W3CDTF">2019-11-07T08:34:10Z</dcterms:modified>
</cp:coreProperties>
</file>