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9. Attività ottica\"/>
    </mc:Choice>
  </mc:AlternateContent>
  <xr:revisionPtr revIDLastSave="0" documentId="13_ncr:1_{B1838CD6-1452-4187-A70F-67734983FD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ività ottica" sheetId="1" r:id="rId1"/>
  </sheets>
  <calcPr calcId="191029"/>
  <extLst>
    <ext uri="GoogleSheetsCustomDataVersion1">
      <go:sheetsCustomData xmlns:go="http://customooxmlschemas.google.com/" r:id="rId5" roundtripDataSignature="AMtx7mglMC7w9ZelP0IPWmZJtjkopgIUOQ=="/>
    </ext>
  </extLst>
</workbook>
</file>

<file path=xl/calcChain.xml><?xml version="1.0" encoding="utf-8"?>
<calcChain xmlns="http://schemas.openxmlformats.org/spreadsheetml/2006/main">
  <c r="X33" i="1" l="1"/>
  <c r="W33" i="1"/>
  <c r="V33" i="1"/>
  <c r="U33" i="1"/>
  <c r="T33" i="1"/>
  <c r="S33" i="1"/>
  <c r="P33" i="1"/>
  <c r="O33" i="1"/>
  <c r="N33" i="1"/>
  <c r="M33" i="1"/>
  <c r="L33" i="1"/>
  <c r="K33" i="1"/>
  <c r="H33" i="1"/>
  <c r="G33" i="1"/>
  <c r="F33" i="1"/>
  <c r="E33" i="1"/>
  <c r="D33" i="1"/>
  <c r="C33" i="1"/>
  <c r="T21" i="1"/>
  <c r="T22" i="1" s="1"/>
  <c r="T23" i="1" s="1"/>
  <c r="S21" i="1"/>
  <c r="S22" i="1" s="1"/>
  <c r="S23" i="1" s="1"/>
  <c r="R21" i="1"/>
  <c r="R22" i="1" s="1"/>
  <c r="R23" i="1" s="1"/>
  <c r="Q21" i="1"/>
  <c r="Q22" i="1" s="1"/>
  <c r="Q23" i="1" s="1"/>
  <c r="P21" i="1"/>
  <c r="P22" i="1" s="1"/>
  <c r="P23" i="1" s="1"/>
  <c r="O21" i="1"/>
  <c r="O22" i="1" s="1"/>
  <c r="O23" i="1" s="1"/>
  <c r="N21" i="1"/>
  <c r="N22" i="1" s="1"/>
  <c r="N23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H20" i="1"/>
  <c r="H21" i="1" s="1"/>
  <c r="H22" i="1" s="1"/>
  <c r="H23" i="1" s="1"/>
  <c r="Z12" i="1"/>
  <c r="W12" i="1"/>
  <c r="Z11" i="1"/>
  <c r="AA11" i="1" s="1"/>
  <c r="AB11" i="1" s="1"/>
  <c r="W11" i="1"/>
  <c r="Z10" i="1"/>
  <c r="W10" i="1"/>
  <c r="Z9" i="1"/>
  <c r="AA9" i="1" s="1"/>
  <c r="AB9" i="1" s="1"/>
  <c r="W9" i="1"/>
  <c r="O12" i="1"/>
  <c r="S12" i="1" s="1"/>
  <c r="T12" i="1" s="1"/>
  <c r="B23" i="1"/>
  <c r="E23" i="1" s="1"/>
  <c r="O11" i="1"/>
  <c r="S11" i="1" s="1"/>
  <c r="T11" i="1" s="1"/>
  <c r="B22" i="1"/>
  <c r="E22" i="1" s="1"/>
  <c r="O10" i="1"/>
  <c r="S10" i="1" s="1"/>
  <c r="T10" i="1" s="1"/>
  <c r="B21" i="1"/>
  <c r="E21" i="1" s="1"/>
  <c r="O9" i="1"/>
  <c r="S9" i="1" s="1"/>
  <c r="T9" i="1" s="1"/>
  <c r="B20" i="1"/>
  <c r="E20" i="1" s="1"/>
  <c r="B19" i="1"/>
  <c r="E19" i="1" s="1"/>
  <c r="E14" i="1"/>
  <c r="E13" i="1"/>
  <c r="D13" i="1"/>
  <c r="G12" i="1"/>
  <c r="K12" i="1" s="1"/>
  <c r="L12" i="1" s="1"/>
  <c r="E12" i="1"/>
  <c r="G11" i="1"/>
  <c r="K11" i="1" s="1"/>
  <c r="L11" i="1" s="1"/>
  <c r="E11" i="1"/>
  <c r="G10" i="1"/>
  <c r="K10" i="1" s="1"/>
  <c r="L10" i="1" s="1"/>
  <c r="E10" i="1"/>
  <c r="G9" i="1"/>
  <c r="K9" i="1" s="1"/>
  <c r="L9" i="1" s="1"/>
  <c r="R14" i="1" l="1"/>
  <c r="R15" i="1" s="1"/>
  <c r="P14" i="1"/>
  <c r="P15" i="1" s="1"/>
  <c r="AA10" i="1"/>
  <c r="AB10" i="1" s="1"/>
  <c r="AA12" i="1"/>
  <c r="AB12" i="1" s="1"/>
  <c r="J14" i="1"/>
  <c r="J15" i="1" s="1"/>
  <c r="H14" i="1"/>
  <c r="H15" i="1" s="1"/>
  <c r="X14" i="1" l="1"/>
  <c r="X15" i="1" s="1"/>
  <c r="Z14" i="1"/>
  <c r="Z15" i="1" s="1"/>
</calcChain>
</file>

<file path=xl/sharedStrings.xml><?xml version="1.0" encoding="utf-8"?>
<sst xmlns="http://schemas.openxmlformats.org/spreadsheetml/2006/main" count="117" uniqueCount="56">
  <si>
    <t>m</t>
  </si>
  <si>
    <t>S</t>
  </si>
  <si>
    <t>P</t>
  </si>
  <si>
    <t>k</t>
  </si>
  <si>
    <t>Tipo di</t>
  </si>
  <si>
    <t>(g)</t>
  </si>
  <si>
    <t>(deg)</t>
  </si>
  <si>
    <t>LED</t>
  </si>
  <si>
    <t>R</t>
  </si>
  <si>
    <t>G</t>
  </si>
  <si>
    <t>V</t>
  </si>
  <si>
    <t>B</t>
  </si>
  <si>
    <t>A_Fit</t>
  </si>
  <si>
    <t>±</t>
  </si>
  <si>
    <t>k_589nm</t>
  </si>
  <si>
    <t>lambda_Fit</t>
  </si>
  <si>
    <t>P (g)</t>
  </si>
  <si>
    <t>H20</t>
  </si>
  <si>
    <t>ml</t>
  </si>
  <si>
    <t>Glucosio</t>
  </si>
  <si>
    <t>g</t>
  </si>
  <si>
    <t>Sezione</t>
  </si>
  <si>
    <t>cm2</t>
  </si>
  <si>
    <t>um</t>
  </si>
  <si>
    <t>A (deg·cm2·mm2/g)</t>
  </si>
  <si>
    <t>k @ 589 nm</t>
  </si>
  <si>
    <t>Esperimento 4: inversione della soluzione di saccarosio</t>
  </si>
  <si>
    <t>Orario</t>
  </si>
  <si>
    <t>Soluzione con HCl (1 ml), Parametri fissi: l = 525 nm, S = 6,15 cm2, P = 30 g</t>
  </si>
  <si>
    <t>Soluzione con HCl (3 ml), Parametri fissi: l = 525 nm, S = 6,15 cm2, P = 30 g</t>
  </si>
  <si>
    <t>Esperimento 2: potere rotatorio del saccarosio, fruttosio, glucosio</t>
  </si>
  <si>
    <t>Lunghezza d'onda</t>
  </si>
  <si>
    <t>V (ml)</t>
  </si>
  <si>
    <t>L (cm)</t>
  </si>
  <si>
    <t>Fruttosio. Risultato finale: k@589 nm = -9,49 ± 0,54 deg·cm2/g</t>
  </si>
  <si>
    <t>Glucosio. Risultato finale: k@589 nm = +7,67 ± 0,41 deg·cm2/g</t>
  </si>
  <si>
    <t>t (s)</t>
  </si>
  <si>
    <t>t (min)</t>
  </si>
  <si>
    <t>Saccarosio. Risultato finale: k@589 nm = +6,67 ± 0,40 deg·cm2/g</t>
  </si>
  <si>
    <t xml:space="preserve">a </t>
  </si>
  <si>
    <r>
      <t>Aºkl</t>
    </r>
    <r>
      <rPr>
        <vertAlign val="superscript"/>
        <sz val="12"/>
        <color theme="1"/>
        <rFont val="Segoe UI"/>
        <family val="2"/>
      </rPr>
      <t>2</t>
    </r>
  </si>
  <si>
    <r>
      <t>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</si>
  <si>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t>(mm)</t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</si>
  <si>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</si>
  <si>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·mm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</si>
  <si>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a (rad)</t>
  </si>
  <si>
    <t>a (deg)</t>
  </si>
  <si>
    <r>
      <t>k 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</si>
  <si>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k(deg·cm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</si>
  <si>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Soluzione di controllo con H20, Parametri fissi: l = 525 nm, S = 6,15 cm2, P = 30 g</t>
  </si>
  <si>
    <t>λ</t>
  </si>
  <si>
    <t>Misure in funzione della lunghezza L</t>
  </si>
  <si>
    <t>Misure in funzione della concentrazione c = P/V</t>
  </si>
  <si>
    <r>
      <t>Sezione 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</si>
  <si>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t>Esperimento 1: verifica della legge di Biot</t>
  </si>
  <si>
    <t>Esperimento 3: mutua rotazione del glucosio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</si>
</sst>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sz val="10"/>
      <color rgb="FF000000"/>
      <name val="Segoe UI"/>
      <family val="2"/>
    </font>
    <font>
      <vertAlign val="superscript"/>
      <sz val="12"/>
      <color theme="1"/>
      <name val="Segoe UI"/>
      <family val="2"/>
    </font>
    <font>
      <b/>
      <sz val="11"/>
      <color theme="0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0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0" fontId="1" fillId="2" borderId="12" xfId="0" applyNumberFormat="1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/>
    <xf numFmtId="16" fontId="2" fillId="0" borderId="13" xfId="0" applyNumberFormat="1" applyFont="1" applyBorder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0" fontId="9" fillId="7" borderId="15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1" fillId="4" borderId="14" xfId="0" applyFont="1" applyFill="1" applyBorder="1"/>
    <xf numFmtId="0" fontId="7" fillId="4" borderId="14" xfId="0" applyFont="1" applyFill="1" applyBorder="1"/>
    <xf numFmtId="11" fontId="2" fillId="4" borderId="14" xfId="0" applyNumberFormat="1" applyFont="1" applyFill="1" applyBorder="1"/>
    <xf numFmtId="0" fontId="2" fillId="4" borderId="14" xfId="0" applyFont="1" applyFill="1" applyBorder="1"/>
    <xf numFmtId="0" fontId="2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8" borderId="1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zoomScale="50" zoomScaleNormal="50" workbookViewId="0"/>
  </sheetViews>
  <sheetFormatPr defaultColWidth="14.44140625" defaultRowHeight="15" customHeight="1" x14ac:dyDescent="0.3"/>
  <cols>
    <col min="1" max="1" width="4.88671875" customWidth="1"/>
    <col min="2" max="2" width="20.33203125" customWidth="1"/>
    <col min="3" max="3" width="11.33203125" customWidth="1"/>
    <col min="4" max="4" width="11.6640625" customWidth="1"/>
    <col min="5" max="5" width="15.88671875" bestFit="1" customWidth="1"/>
    <col min="6" max="6" width="12.6640625" customWidth="1"/>
    <col min="7" max="7" width="13" customWidth="1"/>
    <col min="8" max="9" width="9.109375" customWidth="1"/>
    <col min="10" max="12" width="14.44140625" bestFit="1" customWidth="1"/>
    <col min="13" max="13" width="15.21875" bestFit="1" customWidth="1"/>
    <col min="14" max="14" width="14.44140625" bestFit="1" customWidth="1"/>
    <col min="15" max="15" width="15.21875" bestFit="1" customWidth="1"/>
    <col min="16" max="16" width="14.33203125" bestFit="1" customWidth="1"/>
    <col min="17" max="17" width="9.88671875" bestFit="1" customWidth="1"/>
    <col min="18" max="18" width="13.6640625" bestFit="1" customWidth="1"/>
    <col min="19" max="19" width="16.33203125" bestFit="1" customWidth="1"/>
    <col min="20" max="20" width="18.77734375" bestFit="1" customWidth="1"/>
    <col min="21" max="21" width="8.109375" bestFit="1" customWidth="1"/>
    <col min="22" max="22" width="15.33203125" bestFit="1" customWidth="1"/>
    <col min="23" max="23" width="11.6640625" bestFit="1" customWidth="1"/>
    <col min="24" max="24" width="13.6640625" bestFit="1" customWidth="1"/>
    <col min="25" max="25" width="7.44140625" bestFit="1" customWidth="1"/>
    <col min="26" max="26" width="11.109375" customWidth="1"/>
    <col min="27" max="27" width="14.5546875" bestFit="1" customWidth="1"/>
    <col min="28" max="28" width="18.77734375" bestFit="1" customWidth="1"/>
    <col min="29" max="29" width="8.109375" bestFit="1" customWidth="1"/>
    <col min="31" max="31" width="17.6640625" bestFit="1" customWidth="1"/>
    <col min="32" max="32" width="14.5546875" customWidth="1"/>
  </cols>
  <sheetData>
    <row r="1" spans="1:29" ht="19.95" customHeight="1" x14ac:dyDescent="0.4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9" ht="19.95" customHeight="1" x14ac:dyDescent="0.4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9" ht="19.95" customHeight="1" x14ac:dyDescent="0.45">
      <c r="A3" s="3"/>
      <c r="B3" s="34" t="s">
        <v>54</v>
      </c>
      <c r="C3" s="34"/>
      <c r="D3" s="34"/>
      <c r="E3" s="34"/>
      <c r="F3" s="2"/>
      <c r="G3" s="33" t="s">
        <v>30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ht="19.95" customHeight="1" thickBot="1" x14ac:dyDescent="0.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9" ht="19.95" customHeight="1" x14ac:dyDescent="0.45">
      <c r="A5" s="3"/>
      <c r="B5" s="48" t="s">
        <v>31</v>
      </c>
      <c r="C5" s="49" t="s">
        <v>50</v>
      </c>
      <c r="D5" s="50">
        <v>6.3E-7</v>
      </c>
      <c r="E5" s="51" t="s">
        <v>0</v>
      </c>
      <c r="F5" s="2"/>
      <c r="G5" s="4" t="s">
        <v>38</v>
      </c>
      <c r="H5" s="5"/>
      <c r="I5" s="5"/>
      <c r="J5" s="5"/>
      <c r="K5" s="5"/>
      <c r="L5" s="5"/>
      <c r="M5" s="6"/>
      <c r="N5" s="2"/>
      <c r="O5" s="4" t="s">
        <v>34</v>
      </c>
      <c r="P5" s="5"/>
      <c r="Q5" s="5"/>
      <c r="R5" s="5"/>
      <c r="S5" s="5"/>
      <c r="T5" s="5"/>
      <c r="U5" s="6"/>
      <c r="V5" s="2"/>
      <c r="W5" s="4" t="s">
        <v>35</v>
      </c>
      <c r="X5" s="5"/>
      <c r="Y5" s="5"/>
      <c r="Z5" s="5"/>
      <c r="AA5" s="5"/>
      <c r="AB5" s="5"/>
      <c r="AC5" s="6"/>
    </row>
    <row r="6" spans="1:29" ht="19.95" customHeight="1" thickBot="1" x14ac:dyDescent="0.5">
      <c r="A6" s="1"/>
      <c r="B6" s="1"/>
      <c r="C6" s="2"/>
      <c r="D6" s="2"/>
      <c r="E6" s="2"/>
      <c r="F6" s="2"/>
      <c r="G6" s="7"/>
      <c r="H6" s="8"/>
      <c r="I6" s="8"/>
      <c r="J6" s="8"/>
      <c r="K6" s="8"/>
      <c r="L6" s="8"/>
      <c r="M6" s="9"/>
      <c r="N6" s="2"/>
      <c r="O6" s="7"/>
      <c r="P6" s="8"/>
      <c r="Q6" s="8"/>
      <c r="R6" s="8"/>
      <c r="S6" s="8"/>
      <c r="T6" s="8"/>
      <c r="U6" s="9"/>
      <c r="V6" s="2"/>
      <c r="W6" s="7"/>
      <c r="X6" s="8"/>
      <c r="Y6" s="8"/>
      <c r="Z6" s="8"/>
      <c r="AA6" s="8"/>
      <c r="AB6" s="8"/>
      <c r="AC6" s="9"/>
    </row>
    <row r="7" spans="1:29" ht="20.399999999999999" thickBot="1" x14ac:dyDescent="0.45">
      <c r="A7" s="3"/>
      <c r="B7" s="42" t="s">
        <v>51</v>
      </c>
      <c r="C7" s="43"/>
      <c r="D7" s="43"/>
      <c r="E7" s="44"/>
      <c r="F7" s="2"/>
      <c r="G7" s="10" t="s">
        <v>1</v>
      </c>
      <c r="H7" s="10" t="s">
        <v>2</v>
      </c>
      <c r="I7" s="11" t="s">
        <v>50</v>
      </c>
      <c r="J7" s="11" t="s">
        <v>39</v>
      </c>
      <c r="K7" s="11" t="s">
        <v>3</v>
      </c>
      <c r="L7" s="11" t="s">
        <v>40</v>
      </c>
      <c r="M7" s="11" t="s">
        <v>4</v>
      </c>
      <c r="N7" s="2"/>
      <c r="O7" s="10" t="s">
        <v>1</v>
      </c>
      <c r="P7" s="10" t="s">
        <v>2</v>
      </c>
      <c r="Q7" s="11" t="s">
        <v>50</v>
      </c>
      <c r="R7" s="11" t="s">
        <v>39</v>
      </c>
      <c r="S7" s="11" t="s">
        <v>3</v>
      </c>
      <c r="T7" s="11" t="s">
        <v>40</v>
      </c>
      <c r="U7" s="11" t="s">
        <v>4</v>
      </c>
      <c r="V7" s="2"/>
      <c r="W7" s="10" t="s">
        <v>1</v>
      </c>
      <c r="X7" s="10" t="s">
        <v>2</v>
      </c>
      <c r="Y7" s="11" t="s">
        <v>50</v>
      </c>
      <c r="Z7" s="11" t="s">
        <v>39</v>
      </c>
      <c r="AA7" s="11" t="s">
        <v>3</v>
      </c>
      <c r="AB7" s="11" t="s">
        <v>40</v>
      </c>
      <c r="AC7" s="11" t="s">
        <v>4</v>
      </c>
    </row>
    <row r="8" spans="1:29" ht="19.95" customHeight="1" thickBot="1" x14ac:dyDescent="0.45">
      <c r="A8" s="2"/>
      <c r="B8" s="2"/>
      <c r="C8" s="2"/>
      <c r="D8" s="2"/>
      <c r="E8" s="2"/>
      <c r="F8" s="2"/>
      <c r="G8" s="12" t="s">
        <v>41</v>
      </c>
      <c r="H8" s="12" t="s">
        <v>5</v>
      </c>
      <c r="I8" s="13" t="s">
        <v>42</v>
      </c>
      <c r="J8" s="13" t="s">
        <v>6</v>
      </c>
      <c r="K8" s="13" t="s">
        <v>43</v>
      </c>
      <c r="L8" s="13" t="s">
        <v>44</v>
      </c>
      <c r="M8" s="13" t="s">
        <v>7</v>
      </c>
      <c r="N8" s="2"/>
      <c r="O8" s="12" t="s">
        <v>41</v>
      </c>
      <c r="P8" s="12" t="s">
        <v>5</v>
      </c>
      <c r="Q8" s="13" t="s">
        <v>42</v>
      </c>
      <c r="R8" s="13" t="s">
        <v>6</v>
      </c>
      <c r="S8" s="13" t="s">
        <v>43</v>
      </c>
      <c r="T8" s="13" t="s">
        <v>44</v>
      </c>
      <c r="U8" s="13" t="s">
        <v>7</v>
      </c>
      <c r="V8" s="2"/>
      <c r="W8" s="12" t="s">
        <v>41</v>
      </c>
      <c r="X8" s="12" t="s">
        <v>5</v>
      </c>
      <c r="Y8" s="13" t="s">
        <v>42</v>
      </c>
      <c r="Z8" s="13" t="s">
        <v>6</v>
      </c>
      <c r="AA8" s="13" t="s">
        <v>43</v>
      </c>
      <c r="AB8" s="13" t="s">
        <v>44</v>
      </c>
      <c r="AC8" s="13" t="s">
        <v>7</v>
      </c>
    </row>
    <row r="9" spans="1:29" ht="19.95" customHeight="1" thickBot="1" x14ac:dyDescent="0.45">
      <c r="A9" s="2"/>
      <c r="B9" s="35" t="s">
        <v>32</v>
      </c>
      <c r="C9" s="35" t="s">
        <v>33</v>
      </c>
      <c r="D9" s="36" t="s">
        <v>45</v>
      </c>
      <c r="E9" s="35" t="s">
        <v>53</v>
      </c>
      <c r="F9" s="2"/>
      <c r="G9" s="14">
        <f t="shared" ref="G9:G12" si="0">3.14*(2.8/2)^2</f>
        <v>6.1543999999999999</v>
      </c>
      <c r="H9" s="15">
        <v>30</v>
      </c>
      <c r="I9" s="16">
        <v>0.63</v>
      </c>
      <c r="J9" s="16">
        <v>30</v>
      </c>
      <c r="K9" s="16">
        <f t="shared" ref="K9:K12" si="1">J9*G9/H9</f>
        <v>6.1543999999999999</v>
      </c>
      <c r="L9" s="16">
        <f t="shared" ref="L9:L12" si="2">K9*I9*I9</f>
        <v>2.4426813599999999</v>
      </c>
      <c r="M9" s="16" t="s">
        <v>8</v>
      </c>
      <c r="N9" s="2"/>
      <c r="O9" s="14">
        <f t="shared" ref="O9:O12" si="3">3.14*(2.8/2)^2</f>
        <v>6.1543999999999999</v>
      </c>
      <c r="P9" s="15">
        <v>30</v>
      </c>
      <c r="Q9" s="16">
        <v>0.63</v>
      </c>
      <c r="R9" s="16">
        <v>-43</v>
      </c>
      <c r="S9" s="16">
        <f t="shared" ref="S9:S12" si="4">R9*O9/P9</f>
        <v>-8.8213066666666666</v>
      </c>
      <c r="T9" s="16">
        <f t="shared" ref="T9:T12" si="5">S9*Q9*Q9</f>
        <v>-3.501176616</v>
      </c>
      <c r="U9" s="16" t="s">
        <v>8</v>
      </c>
      <c r="V9" s="2"/>
      <c r="W9" s="14">
        <f t="shared" ref="W9:W12" si="6">3.14*(2.8/2)^2</f>
        <v>6.1543999999999999</v>
      </c>
      <c r="X9" s="15">
        <v>30</v>
      </c>
      <c r="Y9" s="16">
        <v>0.63</v>
      </c>
      <c r="Z9" s="16">
        <f>180-145</f>
        <v>35</v>
      </c>
      <c r="AA9" s="16">
        <f t="shared" ref="AA9:AA12" si="7">Z9*W9/X9</f>
        <v>7.180133333333333</v>
      </c>
      <c r="AB9" s="16">
        <f t="shared" ref="AB9:AB12" si="8">AA9*Y9*Y9</f>
        <v>2.8497949199999999</v>
      </c>
      <c r="AC9" s="16" t="s">
        <v>8</v>
      </c>
    </row>
    <row r="10" spans="1:29" ht="19.95" customHeight="1" thickBot="1" x14ac:dyDescent="0.45">
      <c r="A10" s="2"/>
      <c r="B10" s="37">
        <v>11</v>
      </c>
      <c r="C10" s="38">
        <v>1.7</v>
      </c>
      <c r="D10" s="38">
        <v>4</v>
      </c>
      <c r="E10" s="38">
        <f>B10/C10</f>
        <v>6.4705882352941178</v>
      </c>
      <c r="F10" s="2"/>
      <c r="G10" s="14">
        <f t="shared" si="0"/>
        <v>6.1543999999999999</v>
      </c>
      <c r="H10" s="15">
        <v>30</v>
      </c>
      <c r="I10" s="16">
        <v>0.57999999999999996</v>
      </c>
      <c r="J10" s="16">
        <v>35</v>
      </c>
      <c r="K10" s="16">
        <f t="shared" si="1"/>
        <v>7.180133333333333</v>
      </c>
      <c r="L10" s="16">
        <f t="shared" si="2"/>
        <v>2.4153968533333332</v>
      </c>
      <c r="M10" s="16" t="s">
        <v>9</v>
      </c>
      <c r="N10" s="2"/>
      <c r="O10" s="14">
        <f t="shared" si="3"/>
        <v>6.1543999999999999</v>
      </c>
      <c r="P10" s="15">
        <v>30</v>
      </c>
      <c r="Q10" s="16">
        <v>0.57999999999999996</v>
      </c>
      <c r="R10" s="16">
        <v>-47</v>
      </c>
      <c r="S10" s="16">
        <f t="shared" si="4"/>
        <v>-9.6418933333333339</v>
      </c>
      <c r="T10" s="16">
        <f t="shared" si="5"/>
        <v>-3.2435329173333329</v>
      </c>
      <c r="U10" s="16" t="s">
        <v>9</v>
      </c>
      <c r="V10" s="2"/>
      <c r="W10" s="14">
        <f t="shared" si="6"/>
        <v>6.1543999999999999</v>
      </c>
      <c r="X10" s="15">
        <v>30</v>
      </c>
      <c r="Y10" s="16">
        <v>0.57999999999999996</v>
      </c>
      <c r="Z10" s="16">
        <f>180-141</f>
        <v>39</v>
      </c>
      <c r="AA10" s="16">
        <f t="shared" si="7"/>
        <v>8.0007199999999994</v>
      </c>
      <c r="AB10" s="16">
        <f t="shared" si="8"/>
        <v>2.6914422079999993</v>
      </c>
      <c r="AC10" s="16" t="s">
        <v>9</v>
      </c>
    </row>
    <row r="11" spans="1:29" ht="19.95" customHeight="1" thickBot="1" x14ac:dyDescent="0.45">
      <c r="A11" s="2"/>
      <c r="B11" s="39">
        <v>24</v>
      </c>
      <c r="C11" s="39">
        <v>4.05</v>
      </c>
      <c r="D11" s="40">
        <v>9</v>
      </c>
      <c r="E11" s="40">
        <f>B11/C11</f>
        <v>5.9259259259259265</v>
      </c>
      <c r="F11" s="2"/>
      <c r="G11" s="14">
        <f t="shared" si="0"/>
        <v>6.1543999999999999</v>
      </c>
      <c r="H11" s="15">
        <v>30</v>
      </c>
      <c r="I11" s="16">
        <v>0.52500000000000002</v>
      </c>
      <c r="J11" s="16">
        <v>38</v>
      </c>
      <c r="K11" s="16">
        <f t="shared" si="1"/>
        <v>7.7955733333333335</v>
      </c>
      <c r="L11" s="16">
        <f t="shared" si="2"/>
        <v>2.1486548999999999</v>
      </c>
      <c r="M11" s="16" t="s">
        <v>10</v>
      </c>
      <c r="N11" s="2"/>
      <c r="O11" s="14">
        <f t="shared" si="3"/>
        <v>6.1543999999999999</v>
      </c>
      <c r="P11" s="15">
        <v>30</v>
      </c>
      <c r="Q11" s="16">
        <v>0.52500000000000002</v>
      </c>
      <c r="R11" s="16">
        <v>-54</v>
      </c>
      <c r="S11" s="16">
        <f t="shared" si="4"/>
        <v>-11.077920000000001</v>
      </c>
      <c r="T11" s="16">
        <f t="shared" si="5"/>
        <v>-3.0533517000000003</v>
      </c>
      <c r="U11" s="16" t="s">
        <v>10</v>
      </c>
      <c r="V11" s="2"/>
      <c r="W11" s="14">
        <f t="shared" si="6"/>
        <v>6.1543999999999999</v>
      </c>
      <c r="X11" s="15">
        <v>30</v>
      </c>
      <c r="Y11" s="16">
        <v>0.52500000000000002</v>
      </c>
      <c r="Z11" s="16">
        <f>180-135</f>
        <v>45</v>
      </c>
      <c r="AA11" s="16">
        <f t="shared" si="7"/>
        <v>9.2315999999999985</v>
      </c>
      <c r="AB11" s="16">
        <f t="shared" si="8"/>
        <v>2.5444597499999997</v>
      </c>
      <c r="AC11" s="16" t="s">
        <v>10</v>
      </c>
    </row>
    <row r="12" spans="1:29" ht="19.95" customHeight="1" thickBot="1" x14ac:dyDescent="0.45">
      <c r="A12" s="2"/>
      <c r="B12" s="39">
        <v>43</v>
      </c>
      <c r="C12" s="39">
        <v>7.3</v>
      </c>
      <c r="D12" s="39">
        <v>16</v>
      </c>
      <c r="E12" s="40">
        <f>B12/C12</f>
        <v>5.89041095890411</v>
      </c>
      <c r="F12" s="2"/>
      <c r="G12" s="14">
        <f t="shared" si="0"/>
        <v>6.1543999999999999</v>
      </c>
      <c r="H12" s="15">
        <v>30</v>
      </c>
      <c r="I12" s="16">
        <v>0.46800000000000003</v>
      </c>
      <c r="J12" s="16">
        <v>50</v>
      </c>
      <c r="K12" s="16">
        <f t="shared" si="1"/>
        <v>10.257333333333332</v>
      </c>
      <c r="L12" s="16">
        <f t="shared" si="2"/>
        <v>2.2466021760000001</v>
      </c>
      <c r="M12" s="16" t="s">
        <v>11</v>
      </c>
      <c r="N12" s="2"/>
      <c r="O12" s="14">
        <f t="shared" si="3"/>
        <v>6.1543999999999999</v>
      </c>
      <c r="P12" s="15">
        <v>30</v>
      </c>
      <c r="Q12" s="16">
        <v>0.46800000000000003</v>
      </c>
      <c r="R12" s="16">
        <v>-75</v>
      </c>
      <c r="S12" s="16">
        <f t="shared" si="4"/>
        <v>-15.385999999999999</v>
      </c>
      <c r="T12" s="16">
        <f t="shared" si="5"/>
        <v>-3.3699032640000004</v>
      </c>
      <c r="U12" s="16" t="s">
        <v>11</v>
      </c>
      <c r="V12" s="2"/>
      <c r="W12" s="14">
        <f t="shared" si="6"/>
        <v>6.1543999999999999</v>
      </c>
      <c r="X12" s="15">
        <v>30</v>
      </c>
      <c r="Y12" s="16">
        <v>0.46800000000000003</v>
      </c>
      <c r="Z12" s="16">
        <f>180-123</f>
        <v>57</v>
      </c>
      <c r="AA12" s="16">
        <f t="shared" si="7"/>
        <v>11.69336</v>
      </c>
      <c r="AB12" s="16">
        <f t="shared" si="8"/>
        <v>2.5611264806400005</v>
      </c>
      <c r="AC12" s="16" t="s">
        <v>11</v>
      </c>
    </row>
    <row r="13" spans="1:29" ht="19.95" customHeight="1" thickBot="1" x14ac:dyDescent="0.45">
      <c r="A13" s="2"/>
      <c r="B13" s="39">
        <v>76</v>
      </c>
      <c r="C13" s="39">
        <v>12.8</v>
      </c>
      <c r="D13" s="40">
        <f>180-152</f>
        <v>28</v>
      </c>
      <c r="E13" s="40">
        <f>B13/C13</f>
        <v>5.9375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9.95" customHeight="1" thickBot="1" x14ac:dyDescent="0.45">
      <c r="A14" s="2"/>
      <c r="B14" s="39">
        <v>100</v>
      </c>
      <c r="C14" s="39">
        <v>16.7</v>
      </c>
      <c r="D14" s="40">
        <v>40</v>
      </c>
      <c r="E14" s="40">
        <f>B14/C14</f>
        <v>5.9880239520958085</v>
      </c>
      <c r="F14" s="2"/>
      <c r="G14" s="2" t="s">
        <v>12</v>
      </c>
      <c r="H14" s="2">
        <f>AVERAGE(L9:L12)</f>
        <v>2.3133338223333331</v>
      </c>
      <c r="I14" s="2" t="s">
        <v>13</v>
      </c>
      <c r="J14" s="2">
        <f>_xlfn.STDEV.S(L9:L12)</f>
        <v>0.13990461974807669</v>
      </c>
      <c r="K14" s="3"/>
      <c r="L14" s="3"/>
      <c r="M14" s="3"/>
      <c r="N14" s="3"/>
      <c r="O14" s="2" t="s">
        <v>12</v>
      </c>
      <c r="P14" s="2">
        <f>AVERAGE(T9:T12)</f>
        <v>-3.2919911243333333</v>
      </c>
      <c r="Q14" s="2" t="s">
        <v>13</v>
      </c>
      <c r="R14" s="2">
        <f>_xlfn.STDEV.S(T9:T12)</f>
        <v>0.19072304886323407</v>
      </c>
      <c r="S14" s="3"/>
      <c r="T14" s="3"/>
      <c r="U14" s="3"/>
      <c r="V14" s="2"/>
      <c r="W14" s="2" t="s">
        <v>12</v>
      </c>
      <c r="X14" s="2">
        <f>AVERAGE(AB9:AB12)</f>
        <v>2.6617058396599997</v>
      </c>
      <c r="Y14" s="2" t="s">
        <v>13</v>
      </c>
      <c r="Z14" s="2">
        <f>_xlfn.STDEV.S(AB9:AB12)</f>
        <v>0.14156813053159698</v>
      </c>
      <c r="AA14" s="3"/>
      <c r="AB14" s="3"/>
      <c r="AC14" s="3"/>
    </row>
    <row r="15" spans="1:29" ht="19.95" customHeight="1" x14ac:dyDescent="0.4">
      <c r="A15" s="2"/>
      <c r="B15" s="17"/>
      <c r="C15" s="17"/>
      <c r="D15" s="17"/>
      <c r="E15" s="17"/>
      <c r="F15" s="2"/>
      <c r="G15" s="2" t="s">
        <v>14</v>
      </c>
      <c r="H15" s="2">
        <f>H14/$H$16^2</f>
        <v>6.6681861932063295</v>
      </c>
      <c r="I15" s="2" t="s">
        <v>13</v>
      </c>
      <c r="J15" s="2">
        <f>J14/$H$16^2</f>
        <v>0.40327515413617709</v>
      </c>
      <c r="K15" s="3"/>
      <c r="L15" s="3"/>
      <c r="M15" s="3"/>
      <c r="N15" s="3"/>
      <c r="O15" s="2" t="s">
        <v>14</v>
      </c>
      <c r="P15" s="2">
        <f>P14/$H$16^2</f>
        <v>-9.4891664797845436</v>
      </c>
      <c r="Q15" s="2" t="s">
        <v>13</v>
      </c>
      <c r="R15" s="2">
        <f>R14/$H$16^2</f>
        <v>0.54975930792092176</v>
      </c>
      <c r="S15" s="3"/>
      <c r="T15" s="3"/>
      <c r="U15" s="3"/>
      <c r="V15" s="2"/>
      <c r="W15" s="2" t="s">
        <v>14</v>
      </c>
      <c r="X15" s="2">
        <f>X14/$H$16^2</f>
        <v>7.6723687515601533</v>
      </c>
      <c r="Y15" s="2" t="s">
        <v>13</v>
      </c>
      <c r="Z15" s="2">
        <f>Z14/$H$16^2</f>
        <v>0.40807022501260226</v>
      </c>
      <c r="AA15" s="3"/>
      <c r="AB15" s="3"/>
      <c r="AC15" s="3"/>
    </row>
    <row r="16" spans="1:29" ht="19.95" customHeight="1" x14ac:dyDescent="0.45">
      <c r="A16" s="2"/>
      <c r="B16" s="45" t="s">
        <v>52</v>
      </c>
      <c r="C16" s="46"/>
      <c r="D16" s="46"/>
      <c r="E16" s="47"/>
      <c r="F16" s="2"/>
      <c r="G16" s="2" t="s">
        <v>15</v>
      </c>
      <c r="H16" s="2">
        <v>0.58899999999999997</v>
      </c>
      <c r="I16" s="2"/>
      <c r="J16" s="2"/>
      <c r="K16" s="3"/>
      <c r="L16" s="3"/>
      <c r="M16" s="3"/>
      <c r="N16" s="3"/>
      <c r="O16" s="2" t="s">
        <v>15</v>
      </c>
      <c r="P16" s="2">
        <v>0.58899999999999997</v>
      </c>
      <c r="Q16" s="2"/>
      <c r="R16" s="2"/>
      <c r="S16" s="3"/>
      <c r="T16" s="3"/>
      <c r="U16" s="3"/>
      <c r="V16" s="2"/>
      <c r="W16" s="2" t="s">
        <v>15</v>
      </c>
      <c r="X16" s="2">
        <v>0.58899999999999997</v>
      </c>
      <c r="Y16" s="2"/>
      <c r="Z16" s="2"/>
      <c r="AA16" s="3"/>
      <c r="AB16" s="3"/>
      <c r="AC16" s="3"/>
    </row>
    <row r="17" spans="1:28" ht="19.95" customHeight="1" thickBo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8" ht="19.95" customHeight="1" thickBot="1" x14ac:dyDescent="0.45">
      <c r="A18" s="3"/>
      <c r="B18" s="35" t="s">
        <v>53</v>
      </c>
      <c r="C18" s="35" t="s">
        <v>16</v>
      </c>
      <c r="D18" s="35" t="s">
        <v>46</v>
      </c>
      <c r="E18" s="35" t="s">
        <v>47</v>
      </c>
      <c r="F18" s="2"/>
      <c r="G18" s="33" t="s">
        <v>55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Y18" s="2"/>
      <c r="Z18" s="2"/>
    </row>
    <row r="19" spans="1:28" ht="19.95" customHeight="1" thickBot="1" x14ac:dyDescent="0.45">
      <c r="A19" s="2"/>
      <c r="B19" s="14">
        <f t="shared" ref="B19:B23" si="9">3.14*2.9^2/4</f>
        <v>6.6018500000000007</v>
      </c>
      <c r="C19" s="41">
        <v>10</v>
      </c>
      <c r="D19" s="41">
        <v>9</v>
      </c>
      <c r="E19" s="41">
        <f t="shared" ref="E19:E23" si="10">D19*B19/C19</f>
        <v>5.9416650000000004</v>
      </c>
      <c r="F19" s="2"/>
      <c r="G19" s="15" t="s">
        <v>36</v>
      </c>
      <c r="H19" s="16">
        <v>0</v>
      </c>
      <c r="I19" s="16">
        <v>75</v>
      </c>
      <c r="J19" s="16">
        <v>130</v>
      </c>
      <c r="K19" s="16">
        <v>240</v>
      </c>
      <c r="L19" s="16">
        <v>367</v>
      </c>
      <c r="M19" s="16">
        <v>528</v>
      </c>
      <c r="N19" s="16">
        <v>750</v>
      </c>
      <c r="O19" s="16">
        <v>885</v>
      </c>
      <c r="P19" s="16">
        <v>1000</v>
      </c>
      <c r="Q19" s="16">
        <v>1090</v>
      </c>
      <c r="R19" s="16">
        <v>1220</v>
      </c>
      <c r="S19" s="16">
        <v>1365</v>
      </c>
      <c r="T19" s="16">
        <v>1740</v>
      </c>
      <c r="U19" s="52"/>
      <c r="V19" s="25" t="s">
        <v>17</v>
      </c>
      <c r="W19" s="25">
        <v>81</v>
      </c>
      <c r="X19" s="25" t="s">
        <v>18</v>
      </c>
      <c r="Y19" s="2"/>
      <c r="Z19" s="2"/>
    </row>
    <row r="20" spans="1:28" ht="19.95" customHeight="1" thickBot="1" x14ac:dyDescent="0.45">
      <c r="A20" s="2"/>
      <c r="B20" s="14">
        <f t="shared" si="9"/>
        <v>6.6018500000000007</v>
      </c>
      <c r="C20" s="41">
        <v>20</v>
      </c>
      <c r="D20" s="41">
        <v>20</v>
      </c>
      <c r="E20" s="41">
        <f t="shared" si="10"/>
        <v>6.6018500000000007</v>
      </c>
      <c r="F20" s="2"/>
      <c r="G20" s="15" t="s">
        <v>46</v>
      </c>
      <c r="H20" s="16">
        <f>180-125</f>
        <v>55</v>
      </c>
      <c r="I20" s="16">
        <v>50</v>
      </c>
      <c r="J20" s="16">
        <v>45</v>
      </c>
      <c r="K20" s="16">
        <v>43</v>
      </c>
      <c r="L20" s="16">
        <v>40</v>
      </c>
      <c r="M20" s="16">
        <v>38</v>
      </c>
      <c r="N20" s="16">
        <v>37</v>
      </c>
      <c r="O20" s="16">
        <v>35</v>
      </c>
      <c r="P20" s="16">
        <v>33</v>
      </c>
      <c r="Q20" s="16">
        <v>32</v>
      </c>
      <c r="R20" s="16">
        <v>30</v>
      </c>
      <c r="S20" s="16">
        <v>28</v>
      </c>
      <c r="T20" s="16">
        <v>27</v>
      </c>
      <c r="U20" s="52"/>
      <c r="V20" s="25" t="s">
        <v>19</v>
      </c>
      <c r="W20" s="25">
        <v>40</v>
      </c>
      <c r="X20" s="25" t="s">
        <v>20</v>
      </c>
      <c r="Y20" s="2"/>
      <c r="Z20" s="2"/>
    </row>
    <row r="21" spans="1:28" ht="19.95" customHeight="1" thickBot="1" x14ac:dyDescent="0.45">
      <c r="A21" s="2"/>
      <c r="B21" s="14">
        <f t="shared" si="9"/>
        <v>6.6018500000000007</v>
      </c>
      <c r="C21" s="41">
        <v>30</v>
      </c>
      <c r="D21" s="41">
        <v>30</v>
      </c>
      <c r="E21" s="41">
        <f t="shared" si="10"/>
        <v>6.6018500000000007</v>
      </c>
      <c r="F21" s="2"/>
      <c r="G21" s="15" t="s">
        <v>48</v>
      </c>
      <c r="H21" s="16">
        <f>H20*$W$21/$W$20</f>
        <v>8.4562500000000007</v>
      </c>
      <c r="I21" s="16">
        <f>I20*$W$21/$W$20</f>
        <v>7.6875</v>
      </c>
      <c r="J21" s="16">
        <f>J20*$W$21/$W$20</f>
        <v>6.9187500000000002</v>
      </c>
      <c r="K21" s="16">
        <f>K20*$W$21/$W$20</f>
        <v>6.6112500000000001</v>
      </c>
      <c r="L21" s="16">
        <f>L20*$W$21/$W$20</f>
        <v>6.15</v>
      </c>
      <c r="M21" s="16">
        <f>M20*$W$21/$W$20</f>
        <v>5.8425000000000002</v>
      </c>
      <c r="N21" s="16">
        <f>N20*$W$21/$W$20</f>
        <v>5.6887500000000006</v>
      </c>
      <c r="O21" s="16">
        <f>O20*$W$21/$W$20</f>
        <v>5.3812499999999996</v>
      </c>
      <c r="P21" s="16">
        <f>P20*$W$21/$W$20</f>
        <v>5.0737500000000004</v>
      </c>
      <c r="Q21" s="16">
        <f>Q20*$W$21/$W$20</f>
        <v>4.92</v>
      </c>
      <c r="R21" s="16">
        <f>R20*$W$21/$W$20</f>
        <v>4.6124999999999998</v>
      </c>
      <c r="S21" s="16">
        <f>S20*$W$21/$W$20</f>
        <v>4.3050000000000006</v>
      </c>
      <c r="T21" s="16">
        <f>T20*$W$21/$W$20</f>
        <v>4.1512500000000001</v>
      </c>
      <c r="U21" s="52"/>
      <c r="V21" s="25" t="s">
        <v>21</v>
      </c>
      <c r="W21" s="25">
        <v>6.15</v>
      </c>
      <c r="X21" s="25" t="s">
        <v>22</v>
      </c>
      <c r="Y21" s="2"/>
      <c r="Z21" s="2"/>
    </row>
    <row r="22" spans="1:28" ht="19.95" customHeight="1" thickBot="1" x14ac:dyDescent="0.45">
      <c r="A22" s="2"/>
      <c r="B22" s="14">
        <f t="shared" si="9"/>
        <v>6.6018500000000007</v>
      </c>
      <c r="C22" s="41">
        <v>40</v>
      </c>
      <c r="D22" s="41">
        <v>40</v>
      </c>
      <c r="E22" s="41">
        <f t="shared" si="10"/>
        <v>6.6018500000000007</v>
      </c>
      <c r="F22" s="18"/>
      <c r="G22" s="15" t="s">
        <v>24</v>
      </c>
      <c r="H22" s="16">
        <f>H21*$W$22^2</f>
        <v>3.3562856250000004</v>
      </c>
      <c r="I22" s="16">
        <f t="shared" ref="I22:T22" si="11">I21*0.63^2</f>
        <v>3.0511687500000004</v>
      </c>
      <c r="J22" s="16">
        <f t="shared" si="11"/>
        <v>2.7460518750000005</v>
      </c>
      <c r="K22" s="16">
        <f t="shared" si="11"/>
        <v>2.624005125</v>
      </c>
      <c r="L22" s="16">
        <f t="shared" si="11"/>
        <v>2.4409350000000005</v>
      </c>
      <c r="M22" s="16">
        <f t="shared" si="11"/>
        <v>2.3188882500000001</v>
      </c>
      <c r="N22" s="16">
        <f t="shared" si="11"/>
        <v>2.2578648750000005</v>
      </c>
      <c r="O22" s="16">
        <f t="shared" si="11"/>
        <v>2.1358181250000001</v>
      </c>
      <c r="P22" s="16">
        <f t="shared" si="11"/>
        <v>2.0137713750000001</v>
      </c>
      <c r="Q22" s="16">
        <f t="shared" si="11"/>
        <v>1.9527480000000002</v>
      </c>
      <c r="R22" s="16">
        <f t="shared" si="11"/>
        <v>1.8307012500000002</v>
      </c>
      <c r="S22" s="16">
        <f t="shared" si="11"/>
        <v>1.7086545000000004</v>
      </c>
      <c r="T22" s="16">
        <f t="shared" si="11"/>
        <v>1.6476311250000002</v>
      </c>
      <c r="U22" s="52"/>
      <c r="V22" s="25" t="s">
        <v>50</v>
      </c>
      <c r="W22" s="25">
        <v>0.63</v>
      </c>
      <c r="X22" s="25" t="s">
        <v>23</v>
      </c>
      <c r="Y22" s="2"/>
      <c r="Z22" s="2"/>
    </row>
    <row r="23" spans="1:28" ht="19.95" customHeight="1" thickBot="1" x14ac:dyDescent="0.45">
      <c r="A23" s="2"/>
      <c r="B23" s="14">
        <f t="shared" si="9"/>
        <v>6.6018500000000007</v>
      </c>
      <c r="C23" s="41">
        <v>50</v>
      </c>
      <c r="D23" s="41">
        <v>50</v>
      </c>
      <c r="E23" s="41">
        <f t="shared" si="10"/>
        <v>6.6018500000000007</v>
      </c>
      <c r="F23" s="20"/>
      <c r="G23" s="15" t="s">
        <v>25</v>
      </c>
      <c r="H23" s="16">
        <f t="shared" ref="H23:T23" si="12">H22/0.589^2</f>
        <v>9.6744954182652556</v>
      </c>
      <c r="I23" s="16">
        <f t="shared" si="12"/>
        <v>8.7949958347865955</v>
      </c>
      <c r="J23" s="16">
        <f t="shared" si="12"/>
        <v>7.9154962513079363</v>
      </c>
      <c r="K23" s="16">
        <f t="shared" si="12"/>
        <v>7.5636964179164714</v>
      </c>
      <c r="L23" s="16">
        <f t="shared" si="12"/>
        <v>7.0359966678292771</v>
      </c>
      <c r="M23" s="16">
        <f t="shared" si="12"/>
        <v>6.6841968344378122</v>
      </c>
      <c r="N23" s="16">
        <f t="shared" si="12"/>
        <v>6.508296917742082</v>
      </c>
      <c r="O23" s="16">
        <f t="shared" si="12"/>
        <v>6.1564970843506162</v>
      </c>
      <c r="P23" s="16">
        <f t="shared" si="12"/>
        <v>5.804697250959153</v>
      </c>
      <c r="Q23" s="16">
        <f t="shared" si="12"/>
        <v>5.628797334263421</v>
      </c>
      <c r="R23" s="16">
        <f t="shared" si="12"/>
        <v>5.276997500871957</v>
      </c>
      <c r="S23" s="16">
        <f t="shared" si="12"/>
        <v>4.9251976674804938</v>
      </c>
      <c r="T23" s="16">
        <f t="shared" si="12"/>
        <v>4.7492977507847618</v>
      </c>
      <c r="U23" s="52"/>
      <c r="V23" s="53"/>
      <c r="W23" s="53"/>
      <c r="X23" s="53"/>
      <c r="Y23" s="2"/>
      <c r="Z23" s="2"/>
    </row>
    <row r="24" spans="1:28" ht="19.95" customHeight="1" x14ac:dyDescent="0.4">
      <c r="A24" s="2"/>
      <c r="F24" s="20"/>
      <c r="G24" s="19"/>
      <c r="H24" s="2"/>
      <c r="I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8" ht="19.95" customHeight="1" x14ac:dyDescent="0.4">
      <c r="A25" s="2"/>
      <c r="F25" s="20"/>
      <c r="G25" s="20"/>
      <c r="H25" s="2"/>
      <c r="I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8" ht="19.95" customHeight="1" x14ac:dyDescent="0.4">
      <c r="A26" s="2"/>
      <c r="B26" s="33" t="s">
        <v>26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2"/>
      <c r="Z26" s="2"/>
    </row>
    <row r="27" spans="1:28" ht="19.95" customHeight="1" thickBo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8" ht="19.95" customHeight="1" x14ac:dyDescent="0.4">
      <c r="A28" s="2"/>
      <c r="B28" s="22" t="s">
        <v>49</v>
      </c>
      <c r="C28" s="23"/>
      <c r="D28" s="23"/>
      <c r="E28" s="23"/>
      <c r="F28" s="23"/>
      <c r="G28" s="23"/>
      <c r="H28" s="24"/>
      <c r="I28" s="2"/>
      <c r="J28" s="22" t="s">
        <v>28</v>
      </c>
      <c r="K28" s="23"/>
      <c r="L28" s="23"/>
      <c r="M28" s="23"/>
      <c r="N28" s="23"/>
      <c r="O28" s="23"/>
      <c r="P28" s="24"/>
      <c r="Q28" s="2"/>
      <c r="R28" s="22" t="s">
        <v>29</v>
      </c>
      <c r="S28" s="23"/>
      <c r="T28" s="23"/>
      <c r="U28" s="23"/>
      <c r="V28" s="23"/>
      <c r="W28" s="23"/>
      <c r="X28" s="24"/>
      <c r="Y28" s="2"/>
      <c r="Z28" s="2"/>
      <c r="AA28" s="2"/>
      <c r="AB28" s="2"/>
    </row>
    <row r="29" spans="1:28" ht="19.95" customHeight="1" thickBot="1" x14ac:dyDescent="0.45">
      <c r="A29" s="21"/>
      <c r="B29" s="26"/>
      <c r="C29" s="27"/>
      <c r="D29" s="27"/>
      <c r="E29" s="27"/>
      <c r="F29" s="27"/>
      <c r="G29" s="27"/>
      <c r="H29" s="28"/>
      <c r="I29" s="2"/>
      <c r="J29" s="26"/>
      <c r="K29" s="27"/>
      <c r="L29" s="27"/>
      <c r="M29" s="27"/>
      <c r="N29" s="27"/>
      <c r="O29" s="27"/>
      <c r="P29" s="28"/>
      <c r="R29" s="26"/>
      <c r="S29" s="27"/>
      <c r="T29" s="27"/>
      <c r="U29" s="27"/>
      <c r="V29" s="27"/>
      <c r="W29" s="27"/>
      <c r="X29" s="28"/>
      <c r="Y29" s="2"/>
      <c r="Z29" s="2"/>
      <c r="AA29" s="2"/>
      <c r="AB29" s="2"/>
    </row>
    <row r="30" spans="1:28" ht="19.95" customHeight="1" thickBot="1" x14ac:dyDescent="0.45">
      <c r="A30" s="21"/>
      <c r="B30" s="15" t="s">
        <v>27</v>
      </c>
      <c r="C30" s="29">
        <v>0.4861111111111111</v>
      </c>
      <c r="D30" s="29">
        <v>0.50694444444444442</v>
      </c>
      <c r="E30" s="29">
        <v>0.52777777777777779</v>
      </c>
      <c r="F30" s="30">
        <v>0.45833333333333331</v>
      </c>
      <c r="G30" s="30">
        <v>0.49305555555555558</v>
      </c>
      <c r="H30" s="30">
        <v>0.53125</v>
      </c>
      <c r="I30" s="2"/>
      <c r="J30" s="15" t="s">
        <v>27</v>
      </c>
      <c r="K30" s="29">
        <v>0.4861111111111111</v>
      </c>
      <c r="L30" s="29">
        <v>0.50694444444444442</v>
      </c>
      <c r="M30" s="29">
        <v>0.52777777777777779</v>
      </c>
      <c r="N30" s="30">
        <v>0.45833333333333331</v>
      </c>
      <c r="O30" s="30">
        <v>0.49305555555555558</v>
      </c>
      <c r="P30" s="30">
        <v>0.53125</v>
      </c>
      <c r="R30" s="15" t="s">
        <v>27</v>
      </c>
      <c r="S30" s="29">
        <v>0.4861111111111111</v>
      </c>
      <c r="T30" s="29">
        <v>0.50694444444444442</v>
      </c>
      <c r="U30" s="29">
        <v>0.52777777777777779</v>
      </c>
      <c r="V30" s="30">
        <v>0.45833333333333331</v>
      </c>
      <c r="W30" s="30">
        <v>0.49305555555555558</v>
      </c>
      <c r="X30" s="30">
        <v>0.53125</v>
      </c>
      <c r="Y30" s="2"/>
      <c r="Z30" s="2"/>
      <c r="AA30" s="31"/>
      <c r="AB30" s="32">
        <v>44901</v>
      </c>
    </row>
    <row r="31" spans="1:28" ht="19.95" customHeight="1" thickBot="1" x14ac:dyDescent="0.45">
      <c r="A31" s="21"/>
      <c r="B31" s="15" t="s">
        <v>37</v>
      </c>
      <c r="C31" s="16">
        <v>0</v>
      </c>
      <c r="D31" s="16">
        <v>30</v>
      </c>
      <c r="E31" s="16">
        <v>60</v>
      </c>
      <c r="F31" s="16">
        <v>1400</v>
      </c>
      <c r="G31" s="16">
        <v>1450</v>
      </c>
      <c r="H31" s="16">
        <v>1505</v>
      </c>
      <c r="I31" s="2"/>
      <c r="J31" s="15" t="s">
        <v>37</v>
      </c>
      <c r="K31" s="16">
        <v>0</v>
      </c>
      <c r="L31" s="16">
        <v>30</v>
      </c>
      <c r="M31" s="16">
        <v>60</v>
      </c>
      <c r="N31" s="16">
        <v>1400</v>
      </c>
      <c r="O31" s="16">
        <v>1450</v>
      </c>
      <c r="P31" s="16">
        <v>1505</v>
      </c>
      <c r="R31" s="15" t="s">
        <v>37</v>
      </c>
      <c r="S31" s="16">
        <v>0</v>
      </c>
      <c r="T31" s="16">
        <v>30</v>
      </c>
      <c r="U31" s="16">
        <v>60</v>
      </c>
      <c r="V31" s="16">
        <v>1400</v>
      </c>
      <c r="W31" s="16">
        <v>1450</v>
      </c>
      <c r="X31" s="16">
        <v>1505</v>
      </c>
      <c r="Y31" s="2"/>
      <c r="Z31" s="2"/>
      <c r="AA31" s="54"/>
      <c r="AB31" s="32">
        <v>44902</v>
      </c>
    </row>
    <row r="32" spans="1:28" ht="19.95" customHeight="1" thickBot="1" x14ac:dyDescent="0.5">
      <c r="A32" s="1"/>
      <c r="B32" s="15" t="s">
        <v>46</v>
      </c>
      <c r="C32" s="16">
        <v>45</v>
      </c>
      <c r="D32" s="16">
        <v>45</v>
      </c>
      <c r="E32" s="16">
        <v>48</v>
      </c>
      <c r="F32" s="16">
        <v>40</v>
      </c>
      <c r="G32" s="16">
        <v>45</v>
      </c>
      <c r="H32" s="16">
        <v>45</v>
      </c>
      <c r="I32" s="2"/>
      <c r="J32" s="15" t="s">
        <v>46</v>
      </c>
      <c r="K32" s="16">
        <v>42</v>
      </c>
      <c r="L32" s="16">
        <v>37</v>
      </c>
      <c r="M32" s="16">
        <v>35</v>
      </c>
      <c r="N32" s="16">
        <v>0</v>
      </c>
      <c r="O32" s="16">
        <v>0</v>
      </c>
      <c r="P32" s="16">
        <v>0</v>
      </c>
      <c r="R32" s="15" t="s">
        <v>46</v>
      </c>
      <c r="S32" s="16">
        <v>40</v>
      </c>
      <c r="T32" s="16">
        <v>30</v>
      </c>
      <c r="U32" s="16">
        <v>25</v>
      </c>
      <c r="V32" s="16">
        <v>-15</v>
      </c>
      <c r="W32" s="16">
        <v>-10</v>
      </c>
      <c r="X32" s="16">
        <v>-12</v>
      </c>
      <c r="Y32" s="2"/>
      <c r="Z32" s="2"/>
      <c r="AA32" s="2"/>
      <c r="AB32" s="2"/>
    </row>
    <row r="33" spans="1:28" ht="19.95" customHeight="1" thickBot="1" x14ac:dyDescent="0.45">
      <c r="A33" s="2"/>
      <c r="B33" s="15" t="s">
        <v>48</v>
      </c>
      <c r="C33" s="16">
        <f>C32*$W$21/$W$20</f>
        <v>6.9187500000000002</v>
      </c>
      <c r="D33" s="16">
        <f>D32*$W$21/$W$20</f>
        <v>6.9187500000000002</v>
      </c>
      <c r="E33" s="16">
        <f>E32*$W$21/$W$20</f>
        <v>7.3800000000000008</v>
      </c>
      <c r="F33" s="16">
        <f>F32*$W$21/$W$20</f>
        <v>6.15</v>
      </c>
      <c r="G33" s="16">
        <f>G32*$W$21/$W$20</f>
        <v>6.9187500000000002</v>
      </c>
      <c r="H33" s="16">
        <f>H32*$W$21/$W$20</f>
        <v>6.9187500000000002</v>
      </c>
      <c r="I33" s="2"/>
      <c r="J33" s="15" t="s">
        <v>48</v>
      </c>
      <c r="K33" s="16">
        <f>K32*$W$21/$W$20</f>
        <v>6.4575000000000005</v>
      </c>
      <c r="L33" s="16">
        <f>L32*$W$21/$W$20</f>
        <v>5.6887500000000006</v>
      </c>
      <c r="M33" s="16">
        <f>M32*$W$21/$W$20</f>
        <v>5.3812499999999996</v>
      </c>
      <c r="N33" s="16">
        <f>N32*$W$21/$W$20</f>
        <v>0</v>
      </c>
      <c r="O33" s="16">
        <f>O32*$W$21/$W$20</f>
        <v>0</v>
      </c>
      <c r="P33" s="16">
        <f>P32*$W$21/$W$20</f>
        <v>0</v>
      </c>
      <c r="Q33" s="2"/>
      <c r="R33" s="15" t="s">
        <v>48</v>
      </c>
      <c r="S33" s="16">
        <f>S32*$W$21/$W$20</f>
        <v>6.15</v>
      </c>
      <c r="T33" s="16">
        <f>T32*$W$21/$W$20</f>
        <v>4.6124999999999998</v>
      </c>
      <c r="U33" s="16">
        <f>U32*$W$21/$W$20</f>
        <v>3.84375</v>
      </c>
      <c r="V33" s="16">
        <f>V32*$W$21/$W$20</f>
        <v>-2.3062499999999999</v>
      </c>
      <c r="W33" s="16">
        <f>W32*$W$21/$W$20</f>
        <v>-1.5375000000000001</v>
      </c>
      <c r="X33" s="16">
        <f>X32*$W$21/$W$20</f>
        <v>-1.8450000000000002</v>
      </c>
      <c r="Y33" s="2"/>
      <c r="Z33" s="2"/>
      <c r="AA33" s="2"/>
      <c r="AB33" s="2"/>
    </row>
    <row r="34" spans="1:28" ht="1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8" ht="19.95" customHeight="1" x14ac:dyDescent="0.4">
      <c r="A35" s="2"/>
      <c r="I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8" ht="19.95" customHeight="1" x14ac:dyDescent="0.4">
      <c r="A36" s="2"/>
      <c r="I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8" ht="19.95" customHeight="1" x14ac:dyDescent="0.4">
      <c r="A37" s="2"/>
      <c r="I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8" ht="19.95" customHeight="1" x14ac:dyDescent="0.4">
      <c r="A38" s="2"/>
      <c r="I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8" ht="19.95" customHeight="1" x14ac:dyDescent="0.4">
      <c r="A39" s="2"/>
      <c r="I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8" ht="19.95" customHeight="1" x14ac:dyDescent="0.4">
      <c r="A40" s="2"/>
      <c r="I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8" ht="1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8" ht="19.95" customHeight="1" x14ac:dyDescent="0.4">
      <c r="A42" s="2"/>
      <c r="I42" s="2"/>
      <c r="Q42" s="2"/>
      <c r="R42" s="2"/>
      <c r="S42" s="2"/>
      <c r="T42" s="2"/>
      <c r="U42" s="2"/>
      <c r="V42" s="2"/>
      <c r="W42" s="2"/>
    </row>
    <row r="43" spans="1:28" ht="19.95" customHeight="1" x14ac:dyDescent="0.4">
      <c r="A43" s="2"/>
      <c r="I43" s="2"/>
      <c r="Q43" s="2"/>
      <c r="R43" s="2"/>
      <c r="S43" s="2"/>
      <c r="T43" s="2"/>
      <c r="U43" s="2"/>
      <c r="V43" s="2"/>
      <c r="W43" s="2"/>
    </row>
    <row r="44" spans="1:28" ht="19.95" customHeight="1" x14ac:dyDescent="0.4">
      <c r="A44" s="2"/>
      <c r="I44" s="2"/>
      <c r="Q44" s="2"/>
      <c r="R44" s="2"/>
      <c r="S44" s="2"/>
      <c r="T44" s="2"/>
      <c r="U44" s="2"/>
      <c r="V44" s="2"/>
      <c r="W44" s="2"/>
    </row>
    <row r="45" spans="1:28" ht="19.95" customHeight="1" x14ac:dyDescent="0.4">
      <c r="A45" s="2"/>
      <c r="I45" s="2"/>
      <c r="Q45" s="2"/>
      <c r="R45" s="2"/>
      <c r="S45" s="2"/>
      <c r="T45" s="2"/>
      <c r="U45" s="2"/>
      <c r="V45" s="2"/>
      <c r="W45" s="2"/>
    </row>
    <row r="46" spans="1:28" ht="19.95" customHeight="1" x14ac:dyDescent="0.4">
      <c r="A46" s="2"/>
      <c r="I46" s="2"/>
      <c r="Q46" s="2"/>
      <c r="R46" s="2"/>
      <c r="S46" s="2"/>
      <c r="T46" s="2"/>
      <c r="U46" s="2"/>
      <c r="V46" s="2"/>
      <c r="W46" s="2"/>
    </row>
    <row r="47" spans="1:28" ht="19.95" customHeight="1" x14ac:dyDescent="0.4">
      <c r="A47" s="2"/>
      <c r="I47" s="2"/>
      <c r="Q47" s="2"/>
      <c r="R47" s="2"/>
      <c r="S47" s="2"/>
      <c r="T47" s="2"/>
      <c r="U47" s="2"/>
      <c r="V47" s="2"/>
      <c r="W47" s="2"/>
    </row>
    <row r="48" spans="1:28" ht="1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95" customHeight="1" x14ac:dyDescent="0.4">
      <c r="A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95" customHeight="1" x14ac:dyDescent="0.4">
      <c r="A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95" customHeight="1" x14ac:dyDescent="0.4">
      <c r="A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95" customHeight="1" x14ac:dyDescent="0.4">
      <c r="A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95" customHeight="1" x14ac:dyDescent="0.4">
      <c r="A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95" customHeight="1" x14ac:dyDescent="0.4">
      <c r="A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95" customHeight="1" x14ac:dyDescent="0.4">
      <c r="A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95" customHeight="1" x14ac:dyDescent="0.4">
      <c r="A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95" customHeight="1" x14ac:dyDescent="0.4">
      <c r="A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95" customHeight="1" x14ac:dyDescent="0.4">
      <c r="A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95" customHeight="1" x14ac:dyDescent="0.4">
      <c r="A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95" customHeight="1" x14ac:dyDescent="0.4">
      <c r="A61" s="2"/>
      <c r="T61" s="2"/>
      <c r="U61" s="2"/>
      <c r="V61" s="2"/>
      <c r="W61" s="2"/>
      <c r="X61" s="2"/>
      <c r="Y61" s="2"/>
      <c r="Z61" s="2"/>
    </row>
    <row r="62" spans="1:26" ht="19.95" customHeight="1" x14ac:dyDescent="0.4">
      <c r="A62" s="2"/>
      <c r="T62" s="2"/>
      <c r="U62" s="2"/>
      <c r="V62" s="2"/>
      <c r="W62" s="2"/>
      <c r="X62" s="2"/>
      <c r="Y62" s="2"/>
      <c r="Z62" s="2"/>
    </row>
    <row r="63" spans="1:26" ht="19.95" customHeight="1" x14ac:dyDescent="0.4">
      <c r="A63" s="2"/>
      <c r="T63" s="2"/>
      <c r="U63" s="2"/>
      <c r="V63" s="2"/>
      <c r="W63" s="2"/>
      <c r="X63" s="2"/>
      <c r="Y63" s="2"/>
      <c r="Z63" s="2"/>
    </row>
    <row r="64" spans="1:26" ht="19.95" customHeight="1" x14ac:dyDescent="0.4">
      <c r="A64" s="2"/>
      <c r="T64" s="2"/>
      <c r="U64" s="2"/>
      <c r="V64" s="2"/>
      <c r="W64" s="2"/>
      <c r="X64" s="2"/>
      <c r="Y64" s="2"/>
      <c r="Z64" s="2"/>
    </row>
    <row r="65" spans="1:26" ht="19.95" customHeight="1" x14ac:dyDescent="0.4">
      <c r="A65" s="2"/>
      <c r="T65" s="2"/>
      <c r="U65" s="2"/>
      <c r="V65" s="2"/>
      <c r="W65" s="2"/>
      <c r="X65" s="2"/>
      <c r="Y65" s="2"/>
      <c r="Z65" s="2"/>
    </row>
    <row r="66" spans="1:26" ht="19.95" customHeight="1" x14ac:dyDescent="0.4">
      <c r="A66" s="2"/>
      <c r="T66" s="2"/>
      <c r="U66" s="2"/>
      <c r="V66" s="2"/>
      <c r="W66" s="2"/>
      <c r="X66" s="2"/>
      <c r="Y66" s="2"/>
      <c r="Z66" s="2"/>
    </row>
    <row r="67" spans="1:26" ht="19.95" customHeight="1" x14ac:dyDescent="0.4">
      <c r="A67" s="2"/>
      <c r="T67" s="2"/>
      <c r="U67" s="2"/>
      <c r="V67" s="2"/>
      <c r="W67" s="2"/>
      <c r="X67" s="2"/>
      <c r="Y67" s="2"/>
      <c r="Z67" s="2"/>
    </row>
    <row r="68" spans="1:26" ht="19.95" customHeight="1" x14ac:dyDescent="0.4">
      <c r="A68" s="2"/>
      <c r="T68" s="2"/>
      <c r="U68" s="2"/>
      <c r="V68" s="2"/>
      <c r="W68" s="2"/>
      <c r="X68" s="2"/>
      <c r="Y68" s="2"/>
      <c r="Z68" s="2"/>
    </row>
    <row r="69" spans="1:26" ht="19.95" customHeight="1" x14ac:dyDescent="0.4">
      <c r="A69" s="2"/>
      <c r="T69" s="2"/>
      <c r="U69" s="2"/>
      <c r="V69" s="2"/>
      <c r="W69" s="2"/>
      <c r="X69" s="2"/>
      <c r="Y69" s="2"/>
      <c r="Z69" s="2"/>
    </row>
    <row r="70" spans="1:26" ht="19.95" customHeight="1" x14ac:dyDescent="0.4">
      <c r="A70" s="2"/>
      <c r="T70" s="2"/>
      <c r="U70" s="2"/>
      <c r="V70" s="2"/>
      <c r="W70" s="2"/>
      <c r="X70" s="2"/>
      <c r="Y70" s="2"/>
      <c r="Z70" s="2"/>
    </row>
    <row r="71" spans="1:26" ht="19.95" customHeight="1" x14ac:dyDescent="0.4">
      <c r="A71" s="2"/>
      <c r="T71" s="2"/>
      <c r="U71" s="2"/>
      <c r="V71" s="2"/>
      <c r="W71" s="2"/>
      <c r="X71" s="2"/>
      <c r="Y71" s="2"/>
      <c r="Z71" s="2"/>
    </row>
    <row r="72" spans="1:26" ht="19.95" customHeight="1" x14ac:dyDescent="0.4">
      <c r="A72" s="2"/>
      <c r="T72" s="2"/>
      <c r="U72" s="2"/>
      <c r="V72" s="2"/>
      <c r="W72" s="2"/>
      <c r="X72" s="2"/>
      <c r="Y72" s="2"/>
      <c r="Z72" s="2"/>
    </row>
    <row r="73" spans="1:26" ht="19.95" customHeight="1" x14ac:dyDescent="0.4">
      <c r="A73" s="2"/>
      <c r="T73" s="2"/>
      <c r="U73" s="2"/>
      <c r="V73" s="2"/>
      <c r="W73" s="2"/>
      <c r="X73" s="2"/>
      <c r="Y73" s="2"/>
      <c r="Z73" s="2"/>
    </row>
    <row r="74" spans="1:26" ht="19.95" customHeight="1" x14ac:dyDescent="0.4">
      <c r="A74" s="2"/>
      <c r="T74" s="2"/>
      <c r="U74" s="2"/>
      <c r="V74" s="2"/>
      <c r="W74" s="2"/>
      <c r="X74" s="2"/>
      <c r="Y74" s="2"/>
      <c r="Z74" s="2"/>
    </row>
    <row r="75" spans="1:26" ht="19.95" customHeight="1" x14ac:dyDescent="0.4">
      <c r="A75" s="2"/>
      <c r="T75" s="2"/>
      <c r="U75" s="2"/>
      <c r="V75" s="2"/>
      <c r="W75" s="2"/>
      <c r="X75" s="2"/>
      <c r="Y75" s="2"/>
      <c r="Z75" s="2"/>
    </row>
    <row r="76" spans="1:26" ht="19.95" customHeight="1" x14ac:dyDescent="0.4">
      <c r="A76" s="2"/>
      <c r="T76" s="2"/>
      <c r="U76" s="2"/>
      <c r="V76" s="2"/>
      <c r="W76" s="2"/>
      <c r="X76" s="2"/>
      <c r="Y76" s="2"/>
      <c r="Z76" s="2"/>
    </row>
    <row r="77" spans="1:26" ht="19.95" customHeight="1" x14ac:dyDescent="0.4">
      <c r="A77" s="2"/>
      <c r="T77" s="2"/>
      <c r="U77" s="2"/>
      <c r="V77" s="2"/>
      <c r="W77" s="2"/>
      <c r="X77" s="2"/>
      <c r="Y77" s="2"/>
      <c r="Z77" s="2"/>
    </row>
    <row r="78" spans="1:26" ht="19.95" customHeight="1" x14ac:dyDescent="0.4">
      <c r="A78" s="2"/>
      <c r="T78" s="2"/>
      <c r="U78" s="2"/>
      <c r="V78" s="2"/>
      <c r="W78" s="2"/>
      <c r="X78" s="2"/>
      <c r="Y78" s="2"/>
      <c r="Z78" s="2"/>
    </row>
    <row r="79" spans="1:26" ht="19.95" customHeight="1" x14ac:dyDescent="0.4">
      <c r="A79" s="2"/>
      <c r="T79" s="2"/>
      <c r="U79" s="2"/>
      <c r="V79" s="2"/>
      <c r="W79" s="2"/>
      <c r="X79" s="2"/>
      <c r="Y79" s="2"/>
      <c r="Z79" s="2"/>
    </row>
    <row r="80" spans="1:26" ht="1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4">
    <mergeCell ref="J28:P29"/>
    <mergeCell ref="B26:X26"/>
    <mergeCell ref="U19:U23"/>
    <mergeCell ref="V23:X23"/>
    <mergeCell ref="B28:H29"/>
    <mergeCell ref="B16:E16"/>
    <mergeCell ref="G5:M6"/>
    <mergeCell ref="O5:U6"/>
    <mergeCell ref="G3:AC3"/>
    <mergeCell ref="W5:AC6"/>
    <mergeCell ref="R28:X29"/>
    <mergeCell ref="B7:E7"/>
    <mergeCell ref="B3:E3"/>
    <mergeCell ref="G18:T18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attività ottica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2023-02-01T23:25:53Z</dcterms:modified>
</cp:coreProperties>
</file>