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Giovanni\Downloads\"/>
    </mc:Choice>
  </mc:AlternateContent>
  <xr:revisionPtr revIDLastSave="0" documentId="13_ncr:1_{9961DDEF-21D7-422C-8FC8-09D89F2F8D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ffrazione" sheetId="15" r:id="rId1"/>
    <sheet name="Regressione lineare - Prova 1" sheetId="16" r:id="rId2"/>
    <sheet name="Regressione lineare - Prova 2" sheetId="17" r:id="rId3"/>
  </sheets>
  <calcPr calcId="191029"/>
  <extLst>
    <ext uri="GoogleSheetsCustomDataVersion1">
      <go:sheetsCustomData xmlns:go="http://customooxmlschemas.google.com/" r:id="rId16" roundtripDataSignature="AMtx7mj85p6VkThQu6g/S0F5N8W77tLb5w=="/>
    </ext>
  </extLst>
</workbook>
</file>

<file path=xl/calcChain.xml><?xml version="1.0" encoding="utf-8"?>
<calcChain xmlns="http://schemas.openxmlformats.org/spreadsheetml/2006/main">
  <c r="C41" i="17" l="1"/>
  <c r="B41" i="17"/>
  <c r="B20" i="17"/>
  <c r="C20" i="17"/>
  <c r="U25" i="17"/>
  <c r="U26" i="17"/>
  <c r="U27" i="17"/>
  <c r="U4" i="17"/>
  <c r="U5" i="17"/>
  <c r="U6" i="17"/>
  <c r="U3" i="17"/>
  <c r="U24" i="17"/>
  <c r="U5" i="16" l="1"/>
  <c r="U6" i="16"/>
  <c r="U7" i="16"/>
  <c r="U8" i="16"/>
  <c r="U9" i="16"/>
  <c r="U10" i="16"/>
  <c r="U11" i="16"/>
  <c r="U12" i="16"/>
  <c r="U4" i="16"/>
  <c r="C20" i="16"/>
  <c r="B20" i="16"/>
  <c r="B41" i="15" l="1"/>
  <c r="C41" i="15" s="1"/>
  <c r="D41" i="15" s="1"/>
  <c r="F41" i="15" s="1"/>
  <c r="I41" i="15"/>
  <c r="J41" i="15" s="1"/>
  <c r="K41" i="15" s="1"/>
  <c r="M41" i="15" s="1"/>
  <c r="P41" i="15"/>
  <c r="Q41" i="15" s="1"/>
  <c r="R41" i="15" s="1"/>
  <c r="T41" i="15" s="1"/>
  <c r="W41" i="15"/>
  <c r="X41" i="15" s="1"/>
  <c r="Y41" i="15" s="1"/>
  <c r="AA41" i="15" s="1"/>
  <c r="B42" i="15"/>
  <c r="C42" i="15" s="1"/>
  <c r="D42" i="15" s="1"/>
  <c r="F42" i="15" s="1"/>
  <c r="I42" i="15"/>
  <c r="J42" i="15" s="1"/>
  <c r="K42" i="15" s="1"/>
  <c r="M42" i="15" s="1"/>
  <c r="P42" i="15"/>
  <c r="Q42" i="15" s="1"/>
  <c r="R42" i="15" s="1"/>
  <c r="T42" i="15" s="1"/>
  <c r="W42" i="15"/>
  <c r="X42" i="15" s="1"/>
  <c r="Y42" i="15" s="1"/>
  <c r="AA42" i="15" s="1"/>
  <c r="B43" i="15"/>
  <c r="C43" i="15" s="1"/>
  <c r="D43" i="15" s="1"/>
  <c r="F43" i="15" s="1"/>
  <c r="I43" i="15"/>
  <c r="J43" i="15" s="1"/>
  <c r="K43" i="15" s="1"/>
  <c r="M43" i="15" s="1"/>
  <c r="P43" i="15"/>
  <c r="Q43" i="15" s="1"/>
  <c r="R43" i="15" s="1"/>
  <c r="T43" i="15" s="1"/>
  <c r="W43" i="15"/>
  <c r="X43" i="15" s="1"/>
  <c r="Y43" i="15" s="1"/>
  <c r="AA43" i="15" s="1"/>
  <c r="B44" i="15"/>
  <c r="C44" i="15" s="1"/>
  <c r="D44" i="15" s="1"/>
  <c r="F44" i="15" s="1"/>
  <c r="I44" i="15"/>
  <c r="J44" i="15" s="1"/>
  <c r="K44" i="15" s="1"/>
  <c r="M44" i="15" s="1"/>
  <c r="P44" i="15"/>
  <c r="Q44" i="15" s="1"/>
  <c r="R44" i="15" s="1"/>
  <c r="T44" i="15" s="1"/>
  <c r="W44" i="15"/>
  <c r="X44" i="15" s="1"/>
  <c r="Y44" i="15" s="1"/>
  <c r="AA44" i="15" s="1"/>
  <c r="B45" i="15"/>
  <c r="C45" i="15" s="1"/>
  <c r="D45" i="15" s="1"/>
  <c r="F45" i="15" s="1"/>
  <c r="I45" i="15"/>
  <c r="J45" i="15" s="1"/>
  <c r="K45" i="15" s="1"/>
  <c r="M45" i="15" s="1"/>
  <c r="P45" i="15"/>
  <c r="Q45" i="15" s="1"/>
  <c r="R45" i="15" s="1"/>
  <c r="T45" i="15" s="1"/>
  <c r="W45" i="15"/>
  <c r="X45" i="15" s="1"/>
  <c r="Y45" i="15" s="1"/>
  <c r="AA45" i="15" s="1"/>
  <c r="I46" i="15"/>
  <c r="J46" i="15" s="1"/>
  <c r="K46" i="15" s="1"/>
  <c r="M46" i="15" s="1"/>
  <c r="P46" i="15"/>
  <c r="Q46" i="15" s="1"/>
  <c r="R46" i="15" s="1"/>
  <c r="T46" i="15" s="1"/>
  <c r="W46" i="15"/>
  <c r="X46" i="15" s="1"/>
  <c r="Y46" i="15" s="1"/>
  <c r="AA46" i="15" s="1"/>
  <c r="I47" i="15"/>
  <c r="J47" i="15" s="1"/>
  <c r="K47" i="15" s="1"/>
  <c r="M47" i="15" s="1"/>
  <c r="P47" i="15"/>
  <c r="Q47" i="15" s="1"/>
  <c r="R47" i="15" s="1"/>
  <c r="T47" i="15" s="1"/>
  <c r="W47" i="15"/>
  <c r="X47" i="15" s="1"/>
  <c r="Y47" i="15" s="1"/>
  <c r="AA47" i="15" s="1"/>
  <c r="I48" i="15"/>
  <c r="J48" i="15" s="1"/>
  <c r="K48" i="15" s="1"/>
  <c r="M48" i="15" s="1"/>
  <c r="P48" i="15"/>
  <c r="Q48" i="15" s="1"/>
  <c r="R48" i="15" s="1"/>
  <c r="T48" i="15" s="1"/>
  <c r="W48" i="15"/>
  <c r="X48" i="15" s="1"/>
  <c r="Y48" i="15" s="1"/>
  <c r="AA48" i="15" s="1"/>
  <c r="I49" i="15"/>
  <c r="J49" i="15" s="1"/>
  <c r="K49" i="15" s="1"/>
  <c r="M49" i="15" s="1"/>
  <c r="P49" i="15"/>
  <c r="Q49" i="15" s="1"/>
  <c r="R49" i="15" s="1"/>
  <c r="T49" i="15" s="1"/>
  <c r="D57" i="15"/>
  <c r="F57" i="15" s="1"/>
  <c r="E57" i="15"/>
  <c r="G57" i="15" s="1"/>
  <c r="L57" i="15"/>
  <c r="N57" i="15" s="1"/>
  <c r="M57" i="15"/>
  <c r="O57" i="15" s="1"/>
  <c r="T57" i="15"/>
  <c r="V57" i="15" s="1"/>
  <c r="U57" i="15"/>
  <c r="W57" i="15" s="1"/>
  <c r="AB57" i="15"/>
  <c r="AD57" i="15" s="1"/>
  <c r="AC57" i="15"/>
  <c r="AE57" i="15" s="1"/>
  <c r="D58" i="15"/>
  <c r="F58" i="15" s="1"/>
  <c r="E58" i="15"/>
  <c r="G58" i="15" s="1"/>
  <c r="L58" i="15"/>
  <c r="N58" i="15" s="1"/>
  <c r="M58" i="15"/>
  <c r="O58" i="15" s="1"/>
  <c r="T58" i="15"/>
  <c r="V58" i="15" s="1"/>
  <c r="U58" i="15"/>
  <c r="W58" i="15" s="1"/>
  <c r="AB58" i="15"/>
  <c r="AD58" i="15" s="1"/>
  <c r="AC58" i="15"/>
  <c r="AE58" i="15" s="1"/>
  <c r="D59" i="15"/>
  <c r="F59" i="15" s="1"/>
  <c r="E59" i="15"/>
  <c r="G59" i="15" s="1"/>
  <c r="L59" i="15"/>
  <c r="N59" i="15" s="1"/>
  <c r="M59" i="15"/>
  <c r="O59" i="15" s="1"/>
  <c r="T59" i="15"/>
  <c r="V59" i="15" s="1"/>
  <c r="U59" i="15"/>
  <c r="W59" i="15" s="1"/>
  <c r="AB59" i="15"/>
  <c r="AD59" i="15" s="1"/>
  <c r="AC59" i="15"/>
  <c r="AE59" i="15" s="1"/>
  <c r="D60" i="15"/>
  <c r="F60" i="15" s="1"/>
  <c r="E60" i="15"/>
  <c r="G60" i="15" s="1"/>
  <c r="L60" i="15"/>
  <c r="N60" i="15" s="1"/>
  <c r="M60" i="15"/>
  <c r="O60" i="15" s="1"/>
  <c r="T60" i="15"/>
  <c r="V60" i="15" s="1"/>
  <c r="U60" i="15"/>
  <c r="W60" i="15" s="1"/>
  <c r="AB60" i="15"/>
  <c r="AD60" i="15" s="1"/>
  <c r="AC60" i="15"/>
  <c r="AE60" i="15" s="1"/>
  <c r="D66" i="15"/>
  <c r="F66" i="15" s="1"/>
  <c r="E66" i="15"/>
  <c r="G66" i="15" s="1"/>
  <c r="L66" i="15"/>
  <c r="N66" i="15" s="1"/>
  <c r="M66" i="15"/>
  <c r="O66" i="15" s="1"/>
  <c r="T66" i="15"/>
  <c r="V66" i="15" s="1"/>
  <c r="U66" i="15"/>
  <c r="W66" i="15" s="1"/>
  <c r="D67" i="15"/>
  <c r="F67" i="15" s="1"/>
  <c r="E67" i="15"/>
  <c r="G67" i="15" s="1"/>
  <c r="L67" i="15"/>
  <c r="N67" i="15" s="1"/>
  <c r="M67" i="15"/>
  <c r="O67" i="15" s="1"/>
  <c r="T67" i="15"/>
  <c r="V67" i="15" s="1"/>
  <c r="U67" i="15"/>
  <c r="W67" i="15" s="1"/>
  <c r="D68" i="15"/>
  <c r="F68" i="15" s="1"/>
  <c r="E68" i="15"/>
  <c r="G68" i="15" s="1"/>
  <c r="L68" i="15"/>
  <c r="N68" i="15" s="1"/>
  <c r="M68" i="15"/>
  <c r="O68" i="15" s="1"/>
  <c r="T68" i="15"/>
  <c r="V68" i="15" s="1"/>
  <c r="U68" i="15"/>
  <c r="W68" i="15" s="1"/>
  <c r="D69" i="15"/>
  <c r="F69" i="15" s="1"/>
  <c r="E69" i="15"/>
  <c r="G69" i="15" s="1"/>
  <c r="L69" i="15"/>
  <c r="N69" i="15" s="1"/>
  <c r="M69" i="15"/>
  <c r="O69" i="15" s="1"/>
  <c r="T69" i="15"/>
  <c r="V69" i="15" s="1"/>
  <c r="U69" i="15"/>
  <c r="W69" i="15" s="1"/>
  <c r="C6" i="15"/>
  <c r="C7" i="15"/>
  <c r="C8" i="15"/>
  <c r="C9" i="15"/>
  <c r="C10" i="15"/>
  <c r="C11" i="15"/>
  <c r="C12" i="15"/>
  <c r="C13" i="15"/>
  <c r="T50" i="15" l="1"/>
  <c r="T51" i="15"/>
  <c r="F50" i="15"/>
  <c r="F51" i="15"/>
  <c r="AA51" i="15"/>
  <c r="AA50" i="15"/>
  <c r="M51" i="15"/>
  <c r="M50" i="15"/>
  <c r="G70" i="15"/>
  <c r="G71" i="15"/>
  <c r="V70" i="15"/>
  <c r="V71" i="15"/>
  <c r="F70" i="15"/>
  <c r="F71" i="15"/>
  <c r="V61" i="15"/>
  <c r="F61" i="15"/>
  <c r="O71" i="15"/>
  <c r="O70" i="15"/>
  <c r="AE61" i="15"/>
  <c r="AE62" i="15"/>
  <c r="O61" i="15"/>
  <c r="O62" i="15"/>
  <c r="AD61" i="15"/>
  <c r="AD62" i="15"/>
  <c r="N61" i="15"/>
  <c r="N62" i="15"/>
  <c r="N71" i="15"/>
  <c r="N70" i="15"/>
  <c r="W70" i="15"/>
  <c r="W71" i="15"/>
  <c r="W61" i="15"/>
  <c r="G61" i="15"/>
  <c r="W62" i="15"/>
  <c r="G62" i="15"/>
  <c r="V62" i="15"/>
  <c r="F62" i="15"/>
  <c r="U33" i="15"/>
  <c r="W33" i="15" s="1"/>
  <c r="T33" i="15"/>
  <c r="V33" i="15" s="1"/>
  <c r="M33" i="15"/>
  <c r="O33" i="15" s="1"/>
  <c r="L33" i="15"/>
  <c r="N33" i="15" s="1"/>
  <c r="E33" i="15"/>
  <c r="G33" i="15" s="1"/>
  <c r="D33" i="15"/>
  <c r="F33" i="15" s="1"/>
  <c r="U32" i="15"/>
  <c r="W32" i="15" s="1"/>
  <c r="T32" i="15"/>
  <c r="V32" i="15" s="1"/>
  <c r="M32" i="15"/>
  <c r="O32" i="15" s="1"/>
  <c r="L32" i="15"/>
  <c r="N32" i="15" s="1"/>
  <c r="E32" i="15"/>
  <c r="G32" i="15" s="1"/>
  <c r="D32" i="15"/>
  <c r="F32" i="15" s="1"/>
  <c r="U31" i="15"/>
  <c r="W31" i="15" s="1"/>
  <c r="T31" i="15"/>
  <c r="V31" i="15" s="1"/>
  <c r="M31" i="15"/>
  <c r="O31" i="15" s="1"/>
  <c r="L31" i="15"/>
  <c r="N31" i="15" s="1"/>
  <c r="E31" i="15"/>
  <c r="G31" i="15" s="1"/>
  <c r="D31" i="15"/>
  <c r="F31" i="15" s="1"/>
  <c r="U30" i="15"/>
  <c r="W30" i="15" s="1"/>
  <c r="T30" i="15"/>
  <c r="V30" i="15" s="1"/>
  <c r="M30" i="15"/>
  <c r="O30" i="15" s="1"/>
  <c r="L30" i="15"/>
  <c r="N30" i="15" s="1"/>
  <c r="E30" i="15"/>
  <c r="G30" i="15" s="1"/>
  <c r="D30" i="15"/>
  <c r="F30" i="15" s="1"/>
  <c r="AC24" i="15"/>
  <c r="AE24" i="15" s="1"/>
  <c r="AB24" i="15"/>
  <c r="AD24" i="15" s="1"/>
  <c r="AC23" i="15"/>
  <c r="AE23" i="15" s="1"/>
  <c r="AB23" i="15"/>
  <c r="AD23" i="15" s="1"/>
  <c r="AC22" i="15"/>
  <c r="AE22" i="15" s="1"/>
  <c r="AB22" i="15"/>
  <c r="AD22" i="15" s="1"/>
  <c r="AC21" i="15"/>
  <c r="AE21" i="15" s="1"/>
  <c r="AB21" i="15"/>
  <c r="AD21" i="15" s="1"/>
  <c r="M24" i="15"/>
  <c r="O24" i="15" s="1"/>
  <c r="L24" i="15"/>
  <c r="N24" i="15" s="1"/>
  <c r="M23" i="15"/>
  <c r="O23" i="15" s="1"/>
  <c r="L23" i="15"/>
  <c r="N23" i="15" s="1"/>
  <c r="M22" i="15"/>
  <c r="O22" i="15" s="1"/>
  <c r="L22" i="15"/>
  <c r="N22" i="15" s="1"/>
  <c r="M21" i="15"/>
  <c r="O21" i="15" s="1"/>
  <c r="L21" i="15"/>
  <c r="N21" i="15" s="1"/>
  <c r="E24" i="15"/>
  <c r="G24" i="15" s="1"/>
  <c r="D24" i="15"/>
  <c r="F24" i="15" s="1"/>
  <c r="E23" i="15"/>
  <c r="G23" i="15" s="1"/>
  <c r="D23" i="15"/>
  <c r="F23" i="15" s="1"/>
  <c r="E22" i="15"/>
  <c r="G22" i="15" s="1"/>
  <c r="D22" i="15"/>
  <c r="F22" i="15" s="1"/>
  <c r="E21" i="15"/>
  <c r="G21" i="15" s="1"/>
  <c r="D21" i="15"/>
  <c r="F21" i="15" s="1"/>
  <c r="U24" i="15"/>
  <c r="W24" i="15" s="1"/>
  <c r="U23" i="15"/>
  <c r="W23" i="15" s="1"/>
  <c r="U22" i="15"/>
  <c r="W22" i="15" s="1"/>
  <c r="U21" i="15"/>
  <c r="W21" i="15" s="1"/>
  <c r="T24" i="15"/>
  <c r="T23" i="15"/>
  <c r="V23" i="15" s="1"/>
  <c r="T22" i="15"/>
  <c r="V22" i="15" s="1"/>
  <c r="T21" i="15"/>
  <c r="R13" i="15"/>
  <c r="S13" i="15" s="1"/>
  <c r="R12" i="15"/>
  <c r="S12" i="15" s="1"/>
  <c r="R11" i="15"/>
  <c r="S11" i="15" s="1"/>
  <c r="R10" i="15"/>
  <c r="S10" i="15" s="1"/>
  <c r="R9" i="15"/>
  <c r="S9" i="15" s="1"/>
  <c r="R8" i="15"/>
  <c r="S8" i="15" s="1"/>
  <c r="R7" i="15"/>
  <c r="S7" i="15" s="1"/>
  <c r="R6" i="15"/>
  <c r="S6" i="15" s="1"/>
  <c r="R5" i="15"/>
  <c r="S5" i="15" s="1"/>
  <c r="M13" i="15"/>
  <c r="N13" i="15" s="1"/>
  <c r="M12" i="15"/>
  <c r="N12" i="15" s="1"/>
  <c r="M11" i="15"/>
  <c r="N11" i="15" s="1"/>
  <c r="M10" i="15"/>
  <c r="N10" i="15" s="1"/>
  <c r="M9" i="15"/>
  <c r="N9" i="15" s="1"/>
  <c r="M8" i="15"/>
  <c r="N8" i="15" s="1"/>
  <c r="M7" i="15"/>
  <c r="N7" i="15" s="1"/>
  <c r="M6" i="15"/>
  <c r="N6" i="15" s="1"/>
  <c r="M5" i="15"/>
  <c r="N5" i="15" s="1"/>
  <c r="H13" i="15"/>
  <c r="I13" i="15" s="1"/>
  <c r="H12" i="15"/>
  <c r="I12" i="15" s="1"/>
  <c r="H11" i="15"/>
  <c r="I11" i="15" s="1"/>
  <c r="H10" i="15"/>
  <c r="I10" i="15" s="1"/>
  <c r="H9" i="15"/>
  <c r="I9" i="15" s="1"/>
  <c r="H8" i="15"/>
  <c r="I8" i="15" s="1"/>
  <c r="H7" i="15"/>
  <c r="I7" i="15" s="1"/>
  <c r="H6" i="15"/>
  <c r="I6" i="15" s="1"/>
  <c r="H5" i="15"/>
  <c r="I5" i="15" s="1"/>
  <c r="D6" i="15"/>
  <c r="D11" i="15"/>
  <c r="D12" i="15"/>
  <c r="D13" i="15"/>
  <c r="D7" i="15"/>
  <c r="D8" i="15"/>
  <c r="D9" i="15"/>
  <c r="D10" i="15"/>
  <c r="C5" i="15"/>
  <c r="D5" i="15" s="1"/>
  <c r="I15" i="15" l="1"/>
  <c r="I14" i="15"/>
  <c r="N14" i="15"/>
  <c r="N15" i="15"/>
  <c r="D15" i="15"/>
  <c r="D14" i="15"/>
  <c r="S14" i="15"/>
  <c r="S15" i="15"/>
  <c r="N26" i="15"/>
  <c r="G26" i="15"/>
  <c r="G25" i="15"/>
  <c r="F25" i="15"/>
  <c r="N25" i="15"/>
  <c r="W25" i="15"/>
  <c r="AD25" i="15"/>
  <c r="AD26" i="15"/>
  <c r="F26" i="15"/>
  <c r="W26" i="15"/>
  <c r="F35" i="15"/>
  <c r="F34" i="15"/>
  <c r="V35" i="15"/>
  <c r="V34" i="15"/>
  <c r="G35" i="15"/>
  <c r="G34" i="15"/>
  <c r="W35" i="15"/>
  <c r="W34" i="15"/>
  <c r="N35" i="15"/>
  <c r="N34" i="15"/>
  <c r="O34" i="15"/>
  <c r="O35" i="15"/>
  <c r="AE26" i="15"/>
  <c r="AE25" i="15"/>
  <c r="O26" i="15"/>
  <c r="O25" i="15"/>
  <c r="V21" i="15"/>
  <c r="V24" i="15"/>
  <c r="V25" i="15" l="1"/>
  <c r="V26" i="15"/>
</calcChain>
</file>

<file path=xl/sharedStrings.xml><?xml version="1.0" encoding="utf-8"?>
<sst xmlns="http://schemas.openxmlformats.org/spreadsheetml/2006/main" count="351" uniqueCount="50">
  <si>
    <t xml:space="preserve"> λ [nm]</t>
  </si>
  <si>
    <t xml:space="preserve"> r [m]</t>
  </si>
  <si>
    <t>b [mm]</t>
  </si>
  <si>
    <t>b_fit [mm]</t>
  </si>
  <si>
    <t>&lt;b_fit&gt; [mm]</t>
  </si>
  <si>
    <t>d [mm]</t>
  </si>
  <si>
    <t>x [mm]</t>
  </si>
  <si>
    <t>sinϑ</t>
  </si>
  <si>
    <t>p</t>
  </si>
  <si>
    <t>y [mm]</t>
  </si>
  <si>
    <t>sinη</t>
  </si>
  <si>
    <t>s [mm]</t>
  </si>
  <si>
    <t>λ [nm]</t>
  </si>
  <si>
    <t>r [m]</t>
  </si>
  <si>
    <t>ϑ [rad]</t>
  </si>
  <si>
    <t>2x [mm]</t>
  </si>
  <si>
    <t>&lt;fit&gt; [mm]</t>
  </si>
  <si>
    <t>FENDITURE SINGOLE A SPAZIATURA VARIABILE, CON LED VERDE</t>
  </si>
  <si>
    <t>FENDITURE DOPPIE, CON LED VERDE</t>
  </si>
  <si>
    <t>FENDITURE SINGOLE A SPAZIATURA VARIABILE, CON LED ROSSO</t>
  </si>
  <si>
    <t>FENDITURE DOPPIE, CON LED ROSSO</t>
  </si>
  <si>
    <t>OUTPUT RIEPILOGO</t>
  </si>
  <si>
    <t>Statistica della regressione</t>
  </si>
  <si>
    <t>R multiplo</t>
  </si>
  <si>
    <t>R al quadrato</t>
  </si>
  <si>
    <t>R al quadrato corretto</t>
  </si>
  <si>
    <t>Errore standard</t>
  </si>
  <si>
    <t>Osservazioni</t>
  </si>
  <si>
    <t>ANALISI VARIANZA</t>
  </si>
  <si>
    <t>Regressione</t>
  </si>
  <si>
    <t>Residuo</t>
  </si>
  <si>
    <t>Totale</t>
  </si>
  <si>
    <t>Intercetta</t>
  </si>
  <si>
    <t>gdl</t>
  </si>
  <si>
    <t>SQ</t>
  </si>
  <si>
    <t>MQ</t>
  </si>
  <si>
    <t>F</t>
  </si>
  <si>
    <t>Significatività F</t>
  </si>
  <si>
    <t>Coefficienti</t>
  </si>
  <si>
    <t>Stat t</t>
  </si>
  <si>
    <t>Valore di significatività</t>
  </si>
  <si>
    <t>Inferiore 95%</t>
  </si>
  <si>
    <t>Superiore 95%</t>
  </si>
  <si>
    <t>Inferiore 95,0%</t>
  </si>
  <si>
    <t>Superiore 95,0%</t>
  </si>
  <si>
    <t>Variabile X 1</t>
  </si>
  <si>
    <t>b_regressione</t>
  </si>
  <si>
    <t>Dati fit</t>
  </si>
  <si>
    <t>I valori di interesse sono quelli evidenziati in giallo, che rappresentano la pendenza λp della curva (sinϑ)(p)</t>
  </si>
  <si>
    <t>d_regressione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</si>
</sst>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</font>
    <font>
      <strike/>
      <sz val="10"/>
      <color rgb="FF000000"/>
      <name val="Arial"/>
      <family val="2"/>
    </font>
    <font>
      <sz val="10"/>
      <name val="Calibri"/>
      <family val="2"/>
    </font>
    <font>
      <b/>
      <sz val="10"/>
      <color theme="0"/>
      <name val="Segoe UI"/>
      <family val="2"/>
    </font>
    <font>
      <sz val="10"/>
      <name val="Segoe UI"/>
      <family val="2"/>
    </font>
    <font>
      <sz val="10"/>
      <color rgb="FF000000"/>
      <name val="Segoe UI"/>
      <family val="2"/>
    </font>
    <font>
      <sz val="10"/>
      <color theme="1"/>
      <name val="Segoe UI"/>
      <family val="2"/>
    </font>
    <font>
      <strike/>
      <sz val="10"/>
      <color rgb="FF000000"/>
      <name val="Segoe U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i/>
      <sz val="10"/>
      <color rgb="FF000000"/>
      <name val="Segoe UI"/>
      <family val="2"/>
    </font>
    <font>
      <i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/>
    <xf numFmtId="0" fontId="3" fillId="0" borderId="1"/>
  </cellStyleXfs>
  <cellXfs count="87">
    <xf numFmtId="0" fontId="0" fillId="0" borderId="0" xfId="0"/>
    <xf numFmtId="0" fontId="3" fillId="0" borderId="1" xfId="2"/>
    <xf numFmtId="0" fontId="8" fillId="0" borderId="1" xfId="2" applyFont="1"/>
    <xf numFmtId="0" fontId="9" fillId="0" borderId="1" xfId="2" applyFont="1"/>
    <xf numFmtId="0" fontId="10" fillId="0" borderId="1" xfId="2" applyFont="1"/>
    <xf numFmtId="0" fontId="11" fillId="0" borderId="1" xfId="2" applyFont="1"/>
    <xf numFmtId="0" fontId="7" fillId="0" borderId="1" xfId="2" applyFont="1"/>
    <xf numFmtId="0" fontId="7" fillId="3" borderId="3" xfId="2" applyFont="1" applyFill="1" applyBorder="1"/>
    <xf numFmtId="0" fontId="9" fillId="3" borderId="3" xfId="2" applyFont="1" applyFill="1" applyBorder="1"/>
    <xf numFmtId="0" fontId="9" fillId="4" borderId="3" xfId="2" applyFont="1" applyFill="1" applyBorder="1"/>
    <xf numFmtId="0" fontId="9" fillId="4" borderId="3" xfId="2" applyFont="1" applyFill="1" applyBorder="1" applyAlignment="1">
      <alignment horizontal="center"/>
    </xf>
    <xf numFmtId="0" fontId="8" fillId="5" borderId="3" xfId="2" applyFont="1" applyFill="1" applyBorder="1"/>
    <xf numFmtId="0" fontId="9" fillId="5" borderId="3" xfId="2" applyFont="1" applyFill="1" applyBorder="1"/>
    <xf numFmtId="0" fontId="8" fillId="6" borderId="3" xfId="2" applyFont="1" applyFill="1" applyBorder="1"/>
    <xf numFmtId="0" fontId="9" fillId="3" borderId="7" xfId="2" applyFont="1" applyFill="1" applyBorder="1"/>
    <xf numFmtId="0" fontId="7" fillId="4" borderId="3" xfId="2" applyFont="1" applyFill="1" applyBorder="1"/>
    <xf numFmtId="0" fontId="9" fillId="4" borderId="8" xfId="2" applyFont="1" applyFill="1" applyBorder="1"/>
    <xf numFmtId="0" fontId="9" fillId="3" borderId="9" xfId="2" applyFont="1" applyFill="1" applyBorder="1"/>
    <xf numFmtId="0" fontId="9" fillId="4" borderId="9" xfId="2" applyFont="1" applyFill="1" applyBorder="1"/>
    <xf numFmtId="0" fontId="9" fillId="3" borderId="3" xfId="2" applyFont="1" applyFill="1" applyBorder="1" applyAlignment="1">
      <alignment horizontal="center"/>
    </xf>
    <xf numFmtId="0" fontId="9" fillId="3" borderId="6" xfId="2" applyFont="1" applyFill="1" applyBorder="1"/>
    <xf numFmtId="0" fontId="9" fillId="3" borderId="10" xfId="2" applyFont="1" applyFill="1" applyBorder="1"/>
    <xf numFmtId="0" fontId="7" fillId="4" borderId="8" xfId="2" applyFont="1" applyFill="1" applyBorder="1"/>
    <xf numFmtId="0" fontId="9" fillId="4" borderId="11" xfId="2" applyFont="1" applyFill="1" applyBorder="1"/>
    <xf numFmtId="0" fontId="7" fillId="4" borderId="7" xfId="2" applyFont="1" applyFill="1" applyBorder="1"/>
    <xf numFmtId="0" fontId="9" fillId="4" borderId="7" xfId="2" applyFont="1" applyFill="1" applyBorder="1"/>
    <xf numFmtId="0" fontId="9" fillId="5" borderId="7" xfId="2" applyFont="1" applyFill="1" applyBorder="1"/>
    <xf numFmtId="0" fontId="8" fillId="5" borderId="13" xfId="2" applyFont="1" applyFill="1" applyBorder="1"/>
    <xf numFmtId="0" fontId="8" fillId="5" borderId="14" xfId="2" applyFont="1" applyFill="1" applyBorder="1"/>
    <xf numFmtId="0" fontId="9" fillId="5" borderId="9" xfId="2" applyFont="1" applyFill="1" applyBorder="1"/>
    <xf numFmtId="0" fontId="9" fillId="5" borderId="12" xfId="2" applyFont="1" applyFill="1" applyBorder="1"/>
    <xf numFmtId="0" fontId="9" fillId="5" borderId="10" xfId="2" applyFont="1" applyFill="1" applyBorder="1"/>
    <xf numFmtId="0" fontId="9" fillId="5" borderId="8" xfId="2" applyFont="1" applyFill="1" applyBorder="1"/>
    <xf numFmtId="0" fontId="9" fillId="4" borderId="15" xfId="2" applyFont="1" applyFill="1" applyBorder="1"/>
    <xf numFmtId="0" fontId="9" fillId="4" borderId="6" xfId="2" applyFont="1" applyFill="1" applyBorder="1"/>
    <xf numFmtId="0" fontId="8" fillId="6" borderId="8" xfId="2" applyFont="1" applyFill="1" applyBorder="1"/>
    <xf numFmtId="0" fontId="12" fillId="0" borderId="0" xfId="0" applyFont="1"/>
    <xf numFmtId="0" fontId="4" fillId="0" borderId="0" xfId="0" applyFont="1"/>
    <xf numFmtId="0" fontId="2" fillId="0" borderId="0" xfId="0" applyFont="1"/>
    <xf numFmtId="0" fontId="2" fillId="0" borderId="1" xfId="0" applyFont="1" applyBorder="1"/>
    <xf numFmtId="0" fontId="8" fillId="6" borderId="7" xfId="2" applyFont="1" applyFill="1" applyBorder="1"/>
    <xf numFmtId="0" fontId="5" fillId="0" borderId="1" xfId="0" applyFont="1" applyBorder="1"/>
    <xf numFmtId="0" fontId="2" fillId="3" borderId="2" xfId="0" applyFont="1" applyFill="1" applyBorder="1"/>
    <xf numFmtId="0" fontId="2" fillId="3" borderId="6" xfId="0" applyFont="1" applyFill="1" applyBorder="1"/>
    <xf numFmtId="0" fontId="12" fillId="0" borderId="1" xfId="0" applyFont="1" applyBorder="1"/>
    <xf numFmtId="0" fontId="2" fillId="3" borderId="3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4" borderId="15" xfId="0" applyFont="1" applyFill="1" applyBorder="1"/>
    <xf numFmtId="0" fontId="2" fillId="4" borderId="3" xfId="0" applyFont="1" applyFill="1" applyBorder="1"/>
    <xf numFmtId="0" fontId="2" fillId="4" borderId="6" xfId="0" applyFont="1" applyFill="1" applyBorder="1"/>
    <xf numFmtId="0" fontId="5" fillId="4" borderId="6" xfId="0" applyFont="1" applyFill="1" applyBorder="1"/>
    <xf numFmtId="0" fontId="5" fillId="4" borderId="3" xfId="0" applyFont="1" applyFill="1" applyBorder="1"/>
    <xf numFmtId="0" fontId="2" fillId="4" borderId="5" xfId="0" applyFont="1" applyFill="1" applyBorder="1"/>
    <xf numFmtId="0" fontId="2" fillId="4" borderId="2" xfId="0" applyFont="1" applyFill="1" applyBorder="1"/>
    <xf numFmtId="0" fontId="12" fillId="5" borderId="3" xfId="0" applyFont="1" applyFill="1" applyBorder="1"/>
    <xf numFmtId="0" fontId="2" fillId="4" borderId="16" xfId="0" applyFont="1" applyFill="1" applyBorder="1"/>
    <xf numFmtId="0" fontId="2" fillId="5" borderId="3" xfId="0" applyFont="1" applyFill="1" applyBorder="1"/>
    <xf numFmtId="0" fontId="2" fillId="4" borderId="10" xfId="0" applyFont="1" applyFill="1" applyBorder="1"/>
    <xf numFmtId="0" fontId="2" fillId="5" borderId="10" xfId="0" applyFont="1" applyFill="1" applyBorder="1"/>
    <xf numFmtId="0" fontId="9" fillId="3" borderId="12" xfId="2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12" fillId="6" borderId="3" xfId="0" applyFont="1" applyFill="1" applyBorder="1"/>
    <xf numFmtId="0" fontId="2" fillId="4" borderId="4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16" xfId="0" applyFont="1" applyFill="1" applyBorder="1"/>
    <xf numFmtId="0" fontId="13" fillId="3" borderId="3" xfId="0" applyFont="1" applyFill="1" applyBorder="1"/>
    <xf numFmtId="0" fontId="2" fillId="5" borderId="5" xfId="0" applyFont="1" applyFill="1" applyBorder="1"/>
    <xf numFmtId="0" fontId="2" fillId="5" borderId="2" xfId="0" applyFont="1" applyFill="1" applyBorder="1"/>
    <xf numFmtId="0" fontId="8" fillId="0" borderId="0" xfId="0" applyFont="1"/>
    <xf numFmtId="0" fontId="14" fillId="0" borderId="20" xfId="0" applyFont="1" applyBorder="1" applyAlignment="1">
      <alignment horizontal="centerContinuous"/>
    </xf>
    <xf numFmtId="0" fontId="8" fillId="0" borderId="1" xfId="0" applyFont="1" applyBorder="1"/>
    <xf numFmtId="0" fontId="8" fillId="0" borderId="19" xfId="0" applyFont="1" applyBorder="1"/>
    <xf numFmtId="0" fontId="14" fillId="0" borderId="20" xfId="0" applyFont="1" applyBorder="1" applyAlignment="1">
      <alignment horizontal="center"/>
    </xf>
    <xf numFmtId="0" fontId="8" fillId="4" borderId="19" xfId="0" applyFont="1" applyFill="1" applyBorder="1"/>
    <xf numFmtId="0" fontId="8" fillId="4" borderId="3" xfId="0" applyFont="1" applyFill="1" applyBorder="1"/>
    <xf numFmtId="0" fontId="14" fillId="4" borderId="20" xfId="0" applyFont="1" applyFill="1" applyBorder="1" applyAlignment="1">
      <alignment horizontal="center"/>
    </xf>
    <xf numFmtId="0" fontId="6" fillId="2" borderId="1" xfId="2" applyFont="1" applyFill="1" applyAlignment="1">
      <alignment horizontal="center"/>
    </xf>
    <xf numFmtId="0" fontId="8" fillId="4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1" xfId="0" applyFill="1" applyBorder="1" applyAlignment="1"/>
    <xf numFmtId="0" fontId="0" fillId="0" borderId="19" xfId="0" applyFill="1" applyBorder="1" applyAlignment="1"/>
    <xf numFmtId="0" fontId="15" fillId="0" borderId="20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Continuous"/>
    </xf>
    <xf numFmtId="0" fontId="0" fillId="4" borderId="19" xfId="0" applyFill="1" applyBorder="1" applyAlignment="1"/>
    <xf numFmtId="0" fontId="15" fillId="4" borderId="20" xfId="0" applyFont="1" applyFill="1" applyBorder="1" applyAlignment="1">
      <alignment horizontal="center"/>
    </xf>
  </cellXfs>
  <cellStyles count="3">
    <cellStyle name="Normale" xfId="0" builtinId="0"/>
    <cellStyle name="Normale 2" xfId="1" xr:uid="{00000000-0005-0000-0000-000001000000}"/>
    <cellStyle name="Normale 3" xfId="2" xr:uid="{7DAD8A5A-EC35-46DF-9885-8340CAEC2A4F}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Diffrazione da fenditura singola</a:t>
            </a:r>
            <a:r>
              <a:rPr lang="it-IT" baseline="0"/>
              <a:t> con LASER verde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Dati sperimentali per b = 0.1 mm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Diffrazione!$A$5:$A$13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Diffrazione!$C$5:$C$13</c:f>
              <c:numCache>
                <c:formatCode>General</c:formatCode>
                <c:ptCount val="9"/>
                <c:pt idx="0">
                  <c:v>4.9999791666927081E-3</c:v>
                </c:pt>
                <c:pt idx="1">
                  <c:v>9.9998333341666645E-3</c:v>
                </c:pt>
                <c:pt idx="2">
                  <c:v>1.4749465164672206E-2</c:v>
                </c:pt>
                <c:pt idx="3">
                  <c:v>1.8998856853967315E-2</c:v>
                </c:pt>
                <c:pt idx="4">
                  <c:v>2.4997395914712332E-2</c:v>
                </c:pt>
                <c:pt idx="5">
                  <c:v>3.0495271449108748E-2</c:v>
                </c:pt>
                <c:pt idx="6">
                  <c:v>3.4992854604336196E-2</c:v>
                </c:pt>
                <c:pt idx="7">
                  <c:v>3.9989334186634161E-2</c:v>
                </c:pt>
                <c:pt idx="8">
                  <c:v>4.4984814037660234E-2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B-43E5-B2EB-36F0CC2B438B}"/>
            </c:ext>
          </c:extLst>
        </c:ser>
        <c:ser>
          <c:idx val="1"/>
          <c:order val="1"/>
          <c:tx>
            <c:v>Dati fit per b = 0.1 mm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'Regressione lineare - Prova 1'!$T$4:$T$12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'Regressione lineare - Prova 1'!$U$4:$U$12</c:f>
              <c:numCache>
                <c:formatCode>General</c:formatCode>
                <c:ptCount val="9"/>
                <c:pt idx="0">
                  <c:v>5.0315172585956979E-3</c:v>
                </c:pt>
                <c:pt idx="1">
                  <c:v>1.0063034517191396E-2</c:v>
                </c:pt>
                <c:pt idx="2">
                  <c:v>1.5094551775787095E-2</c:v>
                </c:pt>
                <c:pt idx="3">
                  <c:v>2.0126069034382792E-2</c:v>
                </c:pt>
                <c:pt idx="4">
                  <c:v>2.5157586292978488E-2</c:v>
                </c:pt>
                <c:pt idx="5">
                  <c:v>3.0189103551574191E-2</c:v>
                </c:pt>
                <c:pt idx="6">
                  <c:v>3.5220620810169891E-2</c:v>
                </c:pt>
                <c:pt idx="7">
                  <c:v>4.0252138068765583E-2</c:v>
                </c:pt>
                <c:pt idx="8">
                  <c:v>4.5283655327361283E-2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6B-43E5-B2EB-36F0CC2B4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474528"/>
        <c:axId val="15827040"/>
      </c:scatterChart>
      <c:valAx>
        <c:axId val="178247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27040"/>
        <c:crosses val="autoZero"/>
        <c:crossBetween val="midCat"/>
      </c:valAx>
      <c:valAx>
        <c:axId val="158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sin</a:t>
                </a:r>
                <a:r>
                  <a:rPr lang="el-GR"/>
                  <a:t>ϑ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247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Diffrazione da fenditura doppia con LASER verde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Dati sperimentali per b,d = 0.2, 0.3 mm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Diffrazione!$Q$30:$Q$33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Diffrazione!$T$30:$T$33</c:f>
              <c:numCache>
                <c:formatCode>General</c:formatCode>
                <c:ptCount val="4"/>
                <c:pt idx="0">
                  <c:v>2.499997395834147E-3</c:v>
                </c:pt>
                <c:pt idx="1">
                  <c:v>5.4999722708752733E-3</c:v>
                </c:pt>
                <c:pt idx="2">
                  <c:v>7.4999296876977536E-3</c:v>
                </c:pt>
                <c:pt idx="3">
                  <c:v>1.0999778168008754E-2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4-4BA2-B7F2-E65B2F952DD1}"/>
            </c:ext>
          </c:extLst>
        </c:ser>
        <c:ser>
          <c:idx val="1"/>
          <c:order val="1"/>
          <c:tx>
            <c:v>Dati fit per b,d = 0.2, 0.3 mm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'Regressione lineare - Prova 2'!$T$3:$T$6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'Regressione lineare - Prova 2'!$U$3:$U$6</c:f>
              <c:numCache>
                <c:formatCode>General</c:formatCode>
                <c:ptCount val="4"/>
                <c:pt idx="0">
                  <c:v>2.7499299733346303E-3</c:v>
                </c:pt>
                <c:pt idx="1">
                  <c:v>5.4998599466692605E-3</c:v>
                </c:pt>
                <c:pt idx="2">
                  <c:v>8.2497899200038912E-3</c:v>
                </c:pt>
                <c:pt idx="3">
                  <c:v>1.0999719893338521E-2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C4-4BA2-B7F2-E65B2F952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314704"/>
        <c:axId val="1203396736"/>
      </c:scatterChart>
      <c:valAx>
        <c:axId val="8383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3396736"/>
        <c:crosses val="autoZero"/>
        <c:crossBetween val="midCat"/>
      </c:valAx>
      <c:valAx>
        <c:axId val="12033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sin</a:t>
                </a:r>
                <a:r>
                  <a:rPr lang="el-GR"/>
                  <a:t>ϑ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831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Diffrazione da fenditura doppia con LASER verde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Dati sperimentali per b,d = 0.2, 0.3 mm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Diffrazione!$Q$30:$Q$33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Diffrazione!$U$30:$U$33</c:f>
              <c:numCache>
                <c:formatCode>General</c:formatCode>
                <c:ptCount val="4"/>
                <c:pt idx="0">
                  <c:v>1.6249992848308237E-3</c:v>
                </c:pt>
                <c:pt idx="1">
                  <c:v>4.7499821380409838E-3</c:v>
                </c:pt>
                <c:pt idx="2">
                  <c:v>7.4999296876977536E-3</c:v>
                </c:pt>
                <c:pt idx="3">
                  <c:v>8.999878500492076E-3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9-4039-B7C1-F1D7BEB1861D}"/>
            </c:ext>
          </c:extLst>
        </c:ser>
        <c:ser>
          <c:idx val="1"/>
          <c:order val="1"/>
          <c:tx>
            <c:v>Dati fit per b,d = 0.2, 0.3 mm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'Regressione lineare - Prova 2'!$T$24:$T$27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'Regressione lineare - Prova 2'!$U$24:$U$27</c:f>
              <c:numCache>
                <c:formatCode>General</c:formatCode>
                <c:ptCount val="4"/>
                <c:pt idx="0">
                  <c:v>2.4874585196640524E-3</c:v>
                </c:pt>
                <c:pt idx="1">
                  <c:v>4.9749170393281047E-3</c:v>
                </c:pt>
                <c:pt idx="2">
                  <c:v>7.4623755589921566E-3</c:v>
                </c:pt>
                <c:pt idx="3">
                  <c:v>9.9498340786562094E-3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9-4039-B7C1-F1D7BEB18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473840"/>
        <c:axId val="1343482160"/>
      </c:scatterChart>
      <c:valAx>
        <c:axId val="134347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3482160"/>
        <c:crosses val="autoZero"/>
        <c:crossBetween val="midCat"/>
      </c:valAx>
      <c:valAx>
        <c:axId val="13434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sin</a:t>
                </a:r>
                <a:r>
                  <a:rPr lang="el-GR"/>
                  <a:t>η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347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18</xdr:col>
      <xdr:colOff>0</xdr:colOff>
      <xdr:row>20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A61B979-35FB-42AD-B0E4-60EC13934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18</xdr:col>
      <xdr:colOff>0</xdr:colOff>
      <xdr:row>18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5EA65C6-4761-45C8-8356-D18C36491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18</xdr:col>
      <xdr:colOff>7620</xdr:colOff>
      <xdr:row>39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431D1C-E8C5-43FC-9468-FAC9CA896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5B8C-C552-4FA4-84D7-05AA56418BA5}">
  <dimension ref="A1:BA1015"/>
  <sheetViews>
    <sheetView tabSelected="1" zoomScale="50" zoomScaleNormal="50" workbookViewId="0">
      <selection activeCell="U30" sqref="U30"/>
    </sheetView>
  </sheetViews>
  <sheetFormatPr defaultColWidth="14.44140625" defaultRowHeight="15" customHeight="1" x14ac:dyDescent="0.25"/>
  <cols>
    <col min="1" max="1" width="7.109375" style="1" customWidth="1"/>
    <col min="2" max="2" width="6.88671875" style="1" bestFit="1" customWidth="1"/>
    <col min="3" max="4" width="13.44140625" style="1" customWidth="1"/>
    <col min="5" max="7" width="13.44140625" style="1" bestFit="1" customWidth="1"/>
    <col min="8" max="8" width="12.44140625" style="1" customWidth="1"/>
    <col min="9" max="14" width="13.44140625" style="1" bestFit="1" customWidth="1"/>
    <col min="15" max="15" width="13.44140625" style="1" customWidth="1"/>
    <col min="16" max="16" width="7.44140625" style="1" bestFit="1" customWidth="1"/>
    <col min="17" max="23" width="13.44140625" style="1" bestFit="1" customWidth="1"/>
    <col min="24" max="24" width="9" style="1" customWidth="1"/>
    <col min="25" max="25" width="13.44140625" style="1" customWidth="1"/>
    <col min="26" max="26" width="12.21875" style="1" bestFit="1" customWidth="1"/>
    <col min="27" max="29" width="13.44140625" style="1" customWidth="1"/>
    <col min="30" max="32" width="13.44140625" style="1" bestFit="1" customWidth="1"/>
    <col min="33" max="16384" width="14.44140625" style="1"/>
  </cols>
  <sheetData>
    <row r="1" spans="1:36" customFormat="1" ht="15" customHeight="1" x14ac:dyDescent="0.35">
      <c r="A1" s="78" t="s">
        <v>17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36" ht="15" customHeight="1" x14ac:dyDescent="0.25">
      <c r="U2"/>
      <c r="V2"/>
      <c r="W2"/>
      <c r="X2"/>
      <c r="Y2"/>
      <c r="Z2"/>
      <c r="AA2"/>
      <c r="AB2"/>
      <c r="AC2"/>
      <c r="AD2"/>
      <c r="AE2"/>
    </row>
    <row r="3" spans="1:36" ht="15" customHeight="1" x14ac:dyDescent="0.35">
      <c r="A3" s="7" t="s">
        <v>0</v>
      </c>
      <c r="B3" s="11">
        <v>531.9</v>
      </c>
      <c r="C3" s="8" t="s">
        <v>1</v>
      </c>
      <c r="D3" s="11">
        <v>2</v>
      </c>
      <c r="F3" s="7" t="s">
        <v>0</v>
      </c>
      <c r="G3" s="11">
        <v>531.9</v>
      </c>
      <c r="H3" s="8" t="s">
        <v>1</v>
      </c>
      <c r="I3" s="11">
        <v>2</v>
      </c>
      <c r="J3" s="2"/>
      <c r="K3" s="7" t="s">
        <v>0</v>
      </c>
      <c r="L3" s="11">
        <v>531.9</v>
      </c>
      <c r="M3" s="8" t="s">
        <v>1</v>
      </c>
      <c r="N3" s="11">
        <v>2</v>
      </c>
      <c r="P3" s="7" t="s">
        <v>0</v>
      </c>
      <c r="Q3" s="11">
        <v>531.9</v>
      </c>
      <c r="R3" s="8" t="s">
        <v>1</v>
      </c>
      <c r="S3" s="11">
        <v>2</v>
      </c>
      <c r="T3" s="2"/>
      <c r="U3"/>
      <c r="V3"/>
      <c r="W3"/>
      <c r="X3"/>
      <c r="Y3"/>
      <c r="Z3"/>
      <c r="AA3"/>
      <c r="AB3"/>
      <c r="AC3"/>
      <c r="AD3"/>
      <c r="AE3"/>
    </row>
    <row r="4" spans="1:36" ht="15" customHeight="1" x14ac:dyDescent="0.35">
      <c r="A4" s="8" t="s">
        <v>8</v>
      </c>
      <c r="B4" s="8" t="s">
        <v>6</v>
      </c>
      <c r="C4" s="8" t="s">
        <v>7</v>
      </c>
      <c r="D4" s="8" t="s">
        <v>3</v>
      </c>
      <c r="F4" s="8" t="s">
        <v>8</v>
      </c>
      <c r="G4" s="8" t="s">
        <v>6</v>
      </c>
      <c r="H4" s="8" t="s">
        <v>7</v>
      </c>
      <c r="I4" s="8" t="s">
        <v>3</v>
      </c>
      <c r="J4" s="6"/>
      <c r="K4" s="8" t="s">
        <v>8</v>
      </c>
      <c r="L4" s="8" t="s">
        <v>6</v>
      </c>
      <c r="M4" s="8" t="s">
        <v>7</v>
      </c>
      <c r="N4" s="8" t="s">
        <v>3</v>
      </c>
      <c r="P4" s="8" t="s">
        <v>8</v>
      </c>
      <c r="Q4" s="8" t="s">
        <v>6</v>
      </c>
      <c r="R4" s="8" t="s">
        <v>7</v>
      </c>
      <c r="S4" s="8" t="s">
        <v>3</v>
      </c>
      <c r="U4"/>
      <c r="V4"/>
      <c r="W4"/>
      <c r="X4"/>
      <c r="Y4"/>
      <c r="Z4"/>
      <c r="AA4"/>
      <c r="AB4"/>
      <c r="AC4"/>
      <c r="AD4"/>
      <c r="AE4"/>
    </row>
    <row r="5" spans="1:36" ht="15" customHeight="1" x14ac:dyDescent="0.35">
      <c r="A5" s="12">
        <v>1</v>
      </c>
      <c r="B5" s="9">
        <v>10</v>
      </c>
      <c r="C5" s="10">
        <f t="shared" ref="C5:C13" si="0">SIN(B5*0.001/$D$3)</f>
        <v>4.9999791666927081E-3</v>
      </c>
      <c r="D5" s="9">
        <f t="shared" ref="D5:D13" si="1">($B$3/C5)*10^(-6)*A5</f>
        <v>0.10638044325129281</v>
      </c>
      <c r="F5" s="12">
        <v>1</v>
      </c>
      <c r="G5" s="9">
        <v>5</v>
      </c>
      <c r="H5" s="9">
        <f t="shared" ref="H5:H13" si="2">SIN(G5*0.001/$D$3)</f>
        <v>2.499997395834147E-3</v>
      </c>
      <c r="I5" s="9">
        <f t="shared" ref="I5:I13" si="3">($B$3/H5)*10^(-6)*F5</f>
        <v>0.21276022162516159</v>
      </c>
      <c r="J5" s="6"/>
      <c r="K5" s="12">
        <v>1</v>
      </c>
      <c r="L5" s="9">
        <v>2.6</v>
      </c>
      <c r="M5" s="9">
        <f t="shared" ref="M5:M13" si="4">SIN(L5*0.001/$D$3)</f>
        <v>1.2999996338333645E-3</v>
      </c>
      <c r="N5" s="9">
        <f t="shared" ref="N5:N13" si="5">($B$3/M5)*10^(-6)*K5</f>
        <v>0.40915396139886873</v>
      </c>
      <c r="P5" s="12">
        <v>1</v>
      </c>
      <c r="Q5" s="9">
        <v>1.5</v>
      </c>
      <c r="R5" s="9">
        <f t="shared" ref="R5:R13" si="6">SIN(Q5*0.001/$D$3)</f>
        <v>7.49999929687502E-4</v>
      </c>
      <c r="S5" s="9">
        <f t="shared" ref="S5:S13" si="7">($B$3/R5)*10^(-6)*P5</f>
        <v>0.70920006648750422</v>
      </c>
      <c r="U5"/>
      <c r="V5"/>
      <c r="W5"/>
      <c r="X5"/>
      <c r="Y5"/>
      <c r="Z5"/>
      <c r="AA5"/>
      <c r="AB5"/>
      <c r="AC5"/>
      <c r="AD5"/>
      <c r="AE5"/>
    </row>
    <row r="6" spans="1:36" ht="15" customHeight="1" x14ac:dyDescent="0.35">
      <c r="A6" s="12">
        <v>2</v>
      </c>
      <c r="B6" s="9">
        <v>20</v>
      </c>
      <c r="C6" s="10">
        <f t="shared" si="0"/>
        <v>9.9998333341666645E-3</v>
      </c>
      <c r="D6" s="9">
        <f t="shared" si="1"/>
        <v>0.1063817730206852</v>
      </c>
      <c r="F6" s="12">
        <v>2</v>
      </c>
      <c r="G6" s="9">
        <v>12</v>
      </c>
      <c r="H6" s="9">
        <f t="shared" si="2"/>
        <v>5.9999640000647997E-3</v>
      </c>
      <c r="I6" s="9">
        <f t="shared" si="3"/>
        <v>0.17730106380446795</v>
      </c>
      <c r="J6" s="6"/>
      <c r="K6" s="12">
        <v>2</v>
      </c>
      <c r="L6" s="9">
        <v>5.0999999999999996</v>
      </c>
      <c r="M6" s="9">
        <f t="shared" si="4"/>
        <v>2.5499972364383984E-3</v>
      </c>
      <c r="N6" s="9">
        <f t="shared" si="5"/>
        <v>0.41717692270357826</v>
      </c>
      <c r="P6" s="12">
        <v>2</v>
      </c>
      <c r="Q6" s="9">
        <v>2.5</v>
      </c>
      <c r="R6" s="9">
        <f t="shared" si="6"/>
        <v>1.249999674479192E-3</v>
      </c>
      <c r="S6" s="9">
        <f t="shared" si="7"/>
        <v>0.85104022162504034</v>
      </c>
      <c r="U6"/>
      <c r="V6"/>
      <c r="W6"/>
      <c r="X6"/>
      <c r="Y6"/>
      <c r="Z6"/>
      <c r="AA6"/>
      <c r="AB6"/>
      <c r="AC6"/>
      <c r="AD6"/>
      <c r="AE6"/>
    </row>
    <row r="7" spans="1:36" ht="15" customHeight="1" x14ac:dyDescent="0.35">
      <c r="A7" s="12">
        <v>3</v>
      </c>
      <c r="B7" s="9">
        <v>29.5</v>
      </c>
      <c r="C7" s="10">
        <f t="shared" si="0"/>
        <v>1.4749465164672206E-2</v>
      </c>
      <c r="D7" s="9">
        <f t="shared" si="1"/>
        <v>0.10818697370952859</v>
      </c>
      <c r="F7" s="12">
        <v>3</v>
      </c>
      <c r="G7" s="9">
        <v>17</v>
      </c>
      <c r="H7" s="9">
        <f t="shared" si="2"/>
        <v>8.4998976462030869E-3</v>
      </c>
      <c r="I7" s="9">
        <f t="shared" si="3"/>
        <v>0.18773167235876076</v>
      </c>
      <c r="J7" s="6"/>
      <c r="K7" s="12">
        <v>3</v>
      </c>
      <c r="L7" s="9">
        <v>8</v>
      </c>
      <c r="M7" s="9">
        <f t="shared" si="4"/>
        <v>3.9999893333418669E-3</v>
      </c>
      <c r="N7" s="9">
        <f t="shared" si="5"/>
        <v>0.3989260638019857</v>
      </c>
      <c r="P7" s="12">
        <v>3</v>
      </c>
      <c r="Q7" s="9">
        <v>4</v>
      </c>
      <c r="R7" s="9">
        <f t="shared" si="6"/>
        <v>1.9999986666669333E-3</v>
      </c>
      <c r="S7" s="9">
        <f t="shared" si="7"/>
        <v>0.79785053190024824</v>
      </c>
      <c r="U7"/>
      <c r="V7"/>
      <c r="W7"/>
      <c r="X7"/>
      <c r="Y7"/>
      <c r="Z7"/>
      <c r="AA7"/>
      <c r="AB7"/>
      <c r="AC7"/>
      <c r="AD7"/>
      <c r="AE7"/>
    </row>
    <row r="8" spans="1:36" ht="15" customHeight="1" x14ac:dyDescent="0.35">
      <c r="A8" s="12">
        <v>4</v>
      </c>
      <c r="B8" s="9">
        <v>38</v>
      </c>
      <c r="C8" s="10">
        <f t="shared" si="0"/>
        <v>1.8998856853967315E-2</v>
      </c>
      <c r="D8" s="9">
        <f t="shared" si="1"/>
        <v>0.11198568505218867</v>
      </c>
      <c r="F8" s="12">
        <v>4</v>
      </c>
      <c r="G8" s="9">
        <v>21.5</v>
      </c>
      <c r="H8" s="9">
        <f t="shared" si="2"/>
        <v>1.0749792951717189E-2</v>
      </c>
      <c r="I8" s="9">
        <f t="shared" si="3"/>
        <v>0.19792009107116187</v>
      </c>
      <c r="J8" s="6"/>
      <c r="K8" s="12">
        <v>4</v>
      </c>
      <c r="L8" s="9">
        <v>10.5</v>
      </c>
      <c r="M8" s="9">
        <f t="shared" si="4"/>
        <v>5.2499758828457371E-3</v>
      </c>
      <c r="N8" s="9">
        <f t="shared" si="5"/>
        <v>0.40525900451312918</v>
      </c>
      <c r="P8" s="12">
        <v>4</v>
      </c>
      <c r="Q8" s="9">
        <v>5.2</v>
      </c>
      <c r="R8" s="9">
        <f t="shared" si="6"/>
        <v>2.5999970706676572E-3</v>
      </c>
      <c r="S8" s="9">
        <f t="shared" si="7"/>
        <v>0.81830861426841917</v>
      </c>
      <c r="U8"/>
      <c r="V8"/>
      <c r="W8"/>
      <c r="X8"/>
      <c r="Y8"/>
      <c r="Z8"/>
      <c r="AA8"/>
      <c r="AB8"/>
      <c r="AC8"/>
      <c r="AD8"/>
      <c r="AE8"/>
    </row>
    <row r="9" spans="1:36" ht="15" customHeight="1" x14ac:dyDescent="0.35">
      <c r="A9" s="12">
        <v>5</v>
      </c>
      <c r="B9" s="9">
        <v>50</v>
      </c>
      <c r="C9" s="9">
        <f t="shared" si="0"/>
        <v>2.4997395914712332E-2</v>
      </c>
      <c r="D9" s="9">
        <f t="shared" si="1"/>
        <v>0.10639108205806104</v>
      </c>
      <c r="F9" s="12">
        <v>5</v>
      </c>
      <c r="G9" s="9">
        <v>26.5</v>
      </c>
      <c r="H9" s="9">
        <f t="shared" si="2"/>
        <v>1.3249612302882435E-2</v>
      </c>
      <c r="I9" s="9">
        <f t="shared" si="3"/>
        <v>0.20072285431487147</v>
      </c>
      <c r="J9" s="6"/>
      <c r="K9" s="12">
        <v>5</v>
      </c>
      <c r="L9" s="9">
        <v>13</v>
      </c>
      <c r="M9" s="9">
        <f t="shared" si="4"/>
        <v>6.4999542292633579E-3</v>
      </c>
      <c r="N9" s="9">
        <f t="shared" si="5"/>
        <v>0.4091567272930477</v>
      </c>
      <c r="P9" s="12">
        <v>5</v>
      </c>
      <c r="Q9" s="9">
        <v>6.5</v>
      </c>
      <c r="R9" s="9">
        <f t="shared" si="6"/>
        <v>3.2499942786488553E-3</v>
      </c>
      <c r="S9" s="9">
        <f t="shared" si="7"/>
        <v>0.81830913287196738</v>
      </c>
      <c r="U9"/>
      <c r="V9"/>
      <c r="W9"/>
      <c r="X9"/>
      <c r="Y9"/>
      <c r="Z9"/>
      <c r="AA9"/>
      <c r="AB9"/>
      <c r="AC9"/>
      <c r="AD9"/>
      <c r="AE9"/>
    </row>
    <row r="10" spans="1:36" ht="15" customHeight="1" x14ac:dyDescent="0.35">
      <c r="A10" s="12">
        <v>6</v>
      </c>
      <c r="B10" s="9">
        <v>61</v>
      </c>
      <c r="C10" s="9">
        <f t="shared" si="0"/>
        <v>3.0495271449108748E-2</v>
      </c>
      <c r="D10" s="9">
        <f t="shared" si="1"/>
        <v>0.10465229028460646</v>
      </c>
      <c r="F10" s="12">
        <v>6</v>
      </c>
      <c r="G10" s="9">
        <v>32</v>
      </c>
      <c r="H10" s="9">
        <f t="shared" si="2"/>
        <v>1.5999317342071415E-2</v>
      </c>
      <c r="I10" s="9">
        <f t="shared" si="3"/>
        <v>0.1994710106541841</v>
      </c>
      <c r="J10" s="6"/>
      <c r="K10" s="12">
        <v>6</v>
      </c>
      <c r="L10" s="9">
        <v>16</v>
      </c>
      <c r="M10" s="9">
        <f t="shared" si="4"/>
        <v>7.9999146669397329E-3</v>
      </c>
      <c r="N10" s="9">
        <f t="shared" si="5"/>
        <v>0.39892925523177236</v>
      </c>
      <c r="P10" s="12">
        <v>6</v>
      </c>
      <c r="Q10" s="9">
        <v>8</v>
      </c>
      <c r="R10" s="9">
        <f t="shared" si="6"/>
        <v>3.9999893333418669E-3</v>
      </c>
      <c r="S10" s="9">
        <f t="shared" si="7"/>
        <v>0.79785212760397139</v>
      </c>
      <c r="U10"/>
      <c r="V10"/>
      <c r="W10"/>
      <c r="X10"/>
      <c r="Y10"/>
      <c r="Z10"/>
      <c r="AA10"/>
      <c r="AB10"/>
      <c r="AC10"/>
      <c r="AD10"/>
      <c r="AE10"/>
    </row>
    <row r="11" spans="1:36" ht="15" customHeight="1" x14ac:dyDescent="0.35">
      <c r="A11" s="12">
        <v>7</v>
      </c>
      <c r="B11" s="9">
        <v>70</v>
      </c>
      <c r="C11" s="9">
        <f t="shared" si="0"/>
        <v>3.4992854604336196E-2</v>
      </c>
      <c r="D11" s="9">
        <f t="shared" si="1"/>
        <v>0.10640172235444378</v>
      </c>
      <c r="F11" s="12">
        <v>7</v>
      </c>
      <c r="G11" s="9">
        <v>36</v>
      </c>
      <c r="H11" s="9">
        <f t="shared" si="2"/>
        <v>1.799902801574628E-2</v>
      </c>
      <c r="I11" s="9">
        <f t="shared" si="3"/>
        <v>0.20686117032223661</v>
      </c>
      <c r="J11" s="6"/>
      <c r="K11" s="12">
        <v>7</v>
      </c>
      <c r="L11" s="9">
        <v>18.5</v>
      </c>
      <c r="M11" s="9">
        <f t="shared" si="4"/>
        <v>9.2498680917101547E-3</v>
      </c>
      <c r="N11" s="9">
        <f t="shared" si="5"/>
        <v>0.40252465906371865</v>
      </c>
      <c r="P11" s="12">
        <v>7</v>
      </c>
      <c r="Q11" s="9">
        <v>9</v>
      </c>
      <c r="R11" s="9">
        <f t="shared" si="6"/>
        <v>4.4999848125153782E-3</v>
      </c>
      <c r="S11" s="9">
        <f t="shared" si="7"/>
        <v>0.82740279248159698</v>
      </c>
      <c r="U11"/>
      <c r="V11"/>
      <c r="W11"/>
      <c r="X11"/>
      <c r="Y11"/>
      <c r="Z11"/>
      <c r="AA11"/>
      <c r="AB11"/>
      <c r="AC11"/>
      <c r="AD11"/>
      <c r="AE11"/>
    </row>
    <row r="12" spans="1:36" ht="15" customHeight="1" x14ac:dyDescent="0.35">
      <c r="A12" s="12">
        <v>8</v>
      </c>
      <c r="B12" s="9">
        <v>80</v>
      </c>
      <c r="C12" s="9">
        <f t="shared" si="0"/>
        <v>3.9989334186634161E-2</v>
      </c>
      <c r="D12" s="9">
        <f t="shared" si="1"/>
        <v>0.10640837329625349</v>
      </c>
      <c r="F12" s="12">
        <v>8</v>
      </c>
      <c r="G12" s="9">
        <v>40</v>
      </c>
      <c r="H12" s="9">
        <f t="shared" si="2"/>
        <v>1.999866669333308E-2</v>
      </c>
      <c r="I12" s="9">
        <f t="shared" si="3"/>
        <v>0.21277418466194789</v>
      </c>
      <c r="J12" s="6"/>
      <c r="K12" s="12">
        <v>8</v>
      </c>
      <c r="L12" s="9">
        <v>21</v>
      </c>
      <c r="M12" s="9">
        <f t="shared" si="4"/>
        <v>1.0499807063563566E-2</v>
      </c>
      <c r="N12" s="9">
        <f t="shared" si="5"/>
        <v>0.40526458955292582</v>
      </c>
      <c r="P12" s="12">
        <v>8</v>
      </c>
      <c r="Q12" s="9">
        <v>11</v>
      </c>
      <c r="R12" s="9">
        <f t="shared" si="6"/>
        <v>5.4999722708752733E-3</v>
      </c>
      <c r="S12" s="9">
        <f t="shared" si="7"/>
        <v>0.77367662788649316</v>
      </c>
      <c r="U12"/>
      <c r="V12"/>
      <c r="W12"/>
      <c r="X12"/>
      <c r="Y12"/>
      <c r="Z12"/>
      <c r="AA12"/>
      <c r="AB12"/>
      <c r="AC12"/>
      <c r="AD12"/>
      <c r="AE12"/>
    </row>
    <row r="13" spans="1:36" ht="15" customHeight="1" x14ac:dyDescent="0.35">
      <c r="A13" s="12">
        <v>9</v>
      </c>
      <c r="B13" s="9">
        <v>90</v>
      </c>
      <c r="C13" s="9">
        <f t="shared" si="0"/>
        <v>4.4984814037660234E-2</v>
      </c>
      <c r="D13" s="9">
        <f t="shared" si="1"/>
        <v>0.1064159117339543</v>
      </c>
      <c r="F13" s="12">
        <v>9</v>
      </c>
      <c r="G13" s="9">
        <v>46</v>
      </c>
      <c r="H13" s="9">
        <f t="shared" si="2"/>
        <v>2.2997972220302181E-2</v>
      </c>
      <c r="I13" s="9">
        <f t="shared" si="3"/>
        <v>0.20815313429129362</v>
      </c>
      <c r="J13" s="6"/>
      <c r="K13" s="12">
        <v>9</v>
      </c>
      <c r="L13" s="9">
        <v>23</v>
      </c>
      <c r="M13" s="9">
        <f t="shared" si="4"/>
        <v>1.1499746522509459E-2</v>
      </c>
      <c r="N13" s="9">
        <f t="shared" si="5"/>
        <v>0.41627874063396003</v>
      </c>
      <c r="P13" s="12">
        <v>9</v>
      </c>
      <c r="Q13" s="9">
        <v>11.5</v>
      </c>
      <c r="R13" s="9">
        <f t="shared" si="6"/>
        <v>5.7499683151565452E-3</v>
      </c>
      <c r="S13" s="9">
        <f t="shared" si="7"/>
        <v>0.83254371808997851</v>
      </c>
      <c r="U13"/>
      <c r="V13"/>
      <c r="W13"/>
      <c r="X13"/>
      <c r="Y13"/>
      <c r="Z13"/>
      <c r="AA13"/>
      <c r="AB13"/>
      <c r="AC13"/>
      <c r="AD13"/>
      <c r="AE13"/>
    </row>
    <row r="14" spans="1:36" ht="15" customHeight="1" x14ac:dyDescent="0.35">
      <c r="A14" s="8" t="s">
        <v>2</v>
      </c>
      <c r="B14" s="12">
        <v>0.1</v>
      </c>
      <c r="C14" s="8" t="s">
        <v>4</v>
      </c>
      <c r="D14" s="13">
        <f>AVERAGE(D5:D13)</f>
        <v>0.10702269497344602</v>
      </c>
      <c r="F14" s="8" t="s">
        <v>2</v>
      </c>
      <c r="G14" s="12">
        <v>0.2</v>
      </c>
      <c r="H14" s="8" t="s">
        <v>4</v>
      </c>
      <c r="I14" s="13">
        <f>AVERAGE(I5:I13)</f>
        <v>0.20041060034489841</v>
      </c>
      <c r="K14" s="8" t="s">
        <v>2</v>
      </c>
      <c r="L14" s="12">
        <v>0.4</v>
      </c>
      <c r="M14" s="8" t="s">
        <v>4</v>
      </c>
      <c r="N14" s="13">
        <f>AVERAGE(N5:N13)</f>
        <v>0.40696332491033188</v>
      </c>
      <c r="P14" s="8" t="s">
        <v>2</v>
      </c>
      <c r="Q14" s="12">
        <v>0.8</v>
      </c>
      <c r="R14" s="8" t="s">
        <v>4</v>
      </c>
      <c r="S14" s="13">
        <f>AVERAGE(S5:S13)</f>
        <v>0.80290931480169103</v>
      </c>
      <c r="T14" s="3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s="5" customFormat="1" ht="15" customHeight="1" x14ac:dyDescent="0.35">
      <c r="A15" s="3"/>
      <c r="B15" s="3"/>
      <c r="C15" s="8" t="s">
        <v>11</v>
      </c>
      <c r="D15" s="13">
        <f>_xlfn.STDEV.S(D5:D13)</f>
        <v>2.06031007985547E-3</v>
      </c>
      <c r="E15" s="3"/>
      <c r="F15" s="3"/>
      <c r="G15" s="2"/>
      <c r="H15" s="8" t="s">
        <v>11</v>
      </c>
      <c r="I15" s="13">
        <f>_xlfn.STDEV.S(I5:I13)</f>
        <v>1.177347075864167E-2</v>
      </c>
      <c r="J15" s="2"/>
      <c r="K15" s="2"/>
      <c r="L15" s="2"/>
      <c r="M15" s="8" t="s">
        <v>11</v>
      </c>
      <c r="N15" s="13">
        <f>_xlfn.STDEV.S(N5:N13)</f>
        <v>6.6646498245972689E-3</v>
      </c>
      <c r="O15" s="2"/>
      <c r="P15" s="2"/>
      <c r="Q15" s="2"/>
      <c r="R15" s="8" t="s">
        <v>11</v>
      </c>
      <c r="S15" s="13">
        <f>_xlfn.STDEV.S(S5:S13)</f>
        <v>4.1767428922096471E-2</v>
      </c>
      <c r="T15" s="2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 ht="15" customHeight="1" x14ac:dyDescent="0.25">
      <c r="AF16"/>
      <c r="AG16"/>
      <c r="AH16"/>
      <c r="AI16"/>
      <c r="AJ16"/>
    </row>
    <row r="17" spans="1:36" ht="15" customHeight="1" x14ac:dyDescent="0.35">
      <c r="A17" s="78" t="s">
        <v>18</v>
      </c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/>
      <c r="AG17"/>
      <c r="AH17"/>
      <c r="AI17"/>
      <c r="AJ17"/>
    </row>
    <row r="18" spans="1:36" ht="15" customHeight="1" x14ac:dyDescent="0.35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/>
      <c r="AG18"/>
      <c r="AH18"/>
      <c r="AI18"/>
      <c r="AJ18"/>
    </row>
    <row r="19" spans="1:36" ht="15" customHeight="1" x14ac:dyDescent="0.35">
      <c r="A19" s="7" t="s">
        <v>0</v>
      </c>
      <c r="B19" s="27">
        <v>531.9</v>
      </c>
      <c r="C19" s="8" t="s">
        <v>1</v>
      </c>
      <c r="D19" s="28">
        <v>2</v>
      </c>
      <c r="E19" s="2"/>
      <c r="F19" s="2"/>
      <c r="G19" s="2"/>
      <c r="H19" s="2"/>
      <c r="I19" s="7" t="s">
        <v>0</v>
      </c>
      <c r="J19" s="27">
        <v>531.9</v>
      </c>
      <c r="K19" s="8" t="s">
        <v>1</v>
      </c>
      <c r="L19" s="28">
        <v>2</v>
      </c>
      <c r="M19" s="2"/>
      <c r="N19" s="2"/>
      <c r="O19" s="2"/>
      <c r="Q19" s="7" t="s">
        <v>0</v>
      </c>
      <c r="R19" s="27">
        <v>531.9</v>
      </c>
      <c r="S19" s="8" t="s">
        <v>1</v>
      </c>
      <c r="T19" s="28">
        <v>2</v>
      </c>
      <c r="U19" s="2"/>
      <c r="V19" s="2"/>
      <c r="W19" s="2"/>
      <c r="Y19" s="7" t="s">
        <v>0</v>
      </c>
      <c r="Z19" s="11">
        <v>531.9</v>
      </c>
      <c r="AA19" s="8" t="s">
        <v>1</v>
      </c>
      <c r="AB19" s="11">
        <v>2</v>
      </c>
      <c r="AC19" s="2"/>
      <c r="AD19" s="2"/>
      <c r="AE19" s="2"/>
      <c r="AF19"/>
      <c r="AG19"/>
      <c r="AH19"/>
      <c r="AI19"/>
      <c r="AJ19"/>
    </row>
    <row r="20" spans="1:36" ht="15" customHeight="1" x14ac:dyDescent="0.35">
      <c r="A20" s="19" t="s">
        <v>8</v>
      </c>
      <c r="B20" s="8" t="s">
        <v>6</v>
      </c>
      <c r="C20" s="8" t="s">
        <v>9</v>
      </c>
      <c r="D20" s="8" t="s">
        <v>7</v>
      </c>
      <c r="E20" s="8" t="s">
        <v>10</v>
      </c>
      <c r="F20" s="8" t="s">
        <v>2</v>
      </c>
      <c r="G20" s="8" t="s">
        <v>5</v>
      </c>
      <c r="I20" s="19" t="s">
        <v>8</v>
      </c>
      <c r="J20" s="8" t="s">
        <v>6</v>
      </c>
      <c r="K20" s="8" t="s">
        <v>9</v>
      </c>
      <c r="L20" s="8" t="s">
        <v>7</v>
      </c>
      <c r="M20" s="8" t="s">
        <v>10</v>
      </c>
      <c r="N20" s="8" t="s">
        <v>2</v>
      </c>
      <c r="O20" s="8" t="s">
        <v>5</v>
      </c>
      <c r="Q20" s="19" t="s">
        <v>8</v>
      </c>
      <c r="R20" s="8" t="s">
        <v>6</v>
      </c>
      <c r="S20" s="8" t="s">
        <v>9</v>
      </c>
      <c r="T20" s="8" t="s">
        <v>7</v>
      </c>
      <c r="U20" s="8" t="s">
        <v>10</v>
      </c>
      <c r="V20" s="8" t="s">
        <v>2</v>
      </c>
      <c r="W20" s="8" t="s">
        <v>5</v>
      </c>
      <c r="Y20" s="19" t="s">
        <v>8</v>
      </c>
      <c r="Z20" s="8" t="s">
        <v>6</v>
      </c>
      <c r="AA20" s="8" t="s">
        <v>9</v>
      </c>
      <c r="AB20" s="8" t="s">
        <v>7</v>
      </c>
      <c r="AC20" s="20" t="s">
        <v>10</v>
      </c>
      <c r="AD20" s="8" t="s">
        <v>2</v>
      </c>
      <c r="AE20" s="8" t="s">
        <v>5</v>
      </c>
      <c r="AF20"/>
      <c r="AG20"/>
      <c r="AH20"/>
      <c r="AI20"/>
      <c r="AJ20"/>
    </row>
    <row r="21" spans="1:36" ht="15" customHeight="1" x14ac:dyDescent="0.35">
      <c r="A21" s="12">
        <v>1</v>
      </c>
      <c r="B21" s="23">
        <v>7</v>
      </c>
      <c r="C21" s="24">
        <v>6.5</v>
      </c>
      <c r="D21" s="25">
        <f t="shared" ref="D21:E24" si="8">SIN(B21*0.001/$D$19)</f>
        <v>3.4999928541710437E-3</v>
      </c>
      <c r="E21" s="23">
        <f t="shared" si="8"/>
        <v>3.2499942786488553E-3</v>
      </c>
      <c r="F21" s="25">
        <f>($B$19*A21/D21)*10^(-6)</f>
        <v>0.15197173884687198</v>
      </c>
      <c r="G21" s="25">
        <f>((A21+0.5)*$B$19/E21)*10^(-6)</f>
        <v>0.2454927398615902</v>
      </c>
      <c r="I21" s="26">
        <v>1</v>
      </c>
      <c r="J21" s="25">
        <v>7.5</v>
      </c>
      <c r="K21" s="24">
        <v>3</v>
      </c>
      <c r="L21" s="25">
        <f t="shared" ref="L21:M24" si="9">SIN(J21*0.001/$D$19)</f>
        <v>3.7499912109436795E-3</v>
      </c>
      <c r="M21" s="33">
        <f t="shared" si="9"/>
        <v>1.4999994375000632E-3</v>
      </c>
      <c r="N21" s="25">
        <f>($B$19*I21/L21)*10^(-6)</f>
        <v>0.14184033243804542</v>
      </c>
      <c r="O21" s="25">
        <f>((I21+0.5)*$B$19/M21)*10^(-6)</f>
        <v>0.53190019946255229</v>
      </c>
      <c r="Q21" s="26">
        <v>1</v>
      </c>
      <c r="R21" s="25">
        <v>7.5</v>
      </c>
      <c r="S21" s="24">
        <v>2</v>
      </c>
      <c r="T21" s="25">
        <f t="shared" ref="T21:U24" si="10">SIN(R21*0.001/$D$19)</f>
        <v>3.7499912109436795E-3</v>
      </c>
      <c r="U21" s="33">
        <f t="shared" si="10"/>
        <v>9.9999983333334168E-4</v>
      </c>
      <c r="V21" s="25">
        <f>($B$19*Q21/T21)*10^(-6)</f>
        <v>0.14184033243804542</v>
      </c>
      <c r="W21" s="25">
        <f>((Q21+0.5)*$B$19/U21)*10^(-6)</f>
        <v>0.79785013297501539</v>
      </c>
      <c r="Y21" s="12">
        <v>1</v>
      </c>
      <c r="Z21" s="9">
        <v>7.5</v>
      </c>
      <c r="AA21" s="15">
        <v>1</v>
      </c>
      <c r="AB21" s="9">
        <f t="shared" ref="AB21:AC24" si="11">SIN(Z21*0.001/$D$19)</f>
        <v>3.7499912109436795E-3</v>
      </c>
      <c r="AC21" s="34">
        <f t="shared" si="11"/>
        <v>4.999999791666669E-4</v>
      </c>
      <c r="AD21" s="9">
        <f>($B$19*Y21/AB21)*10^(-6)</f>
        <v>0.14184033243804542</v>
      </c>
      <c r="AE21" s="9">
        <f>((Y21+0.5)*$B$19/AC21)*10^(-6)</f>
        <v>1.5957000664875018</v>
      </c>
      <c r="AF21"/>
      <c r="AG21"/>
      <c r="AH21"/>
      <c r="AI21"/>
      <c r="AJ21"/>
    </row>
    <row r="22" spans="1:36" ht="15" customHeight="1" x14ac:dyDescent="0.35">
      <c r="A22" s="12">
        <v>2</v>
      </c>
      <c r="B22" s="18">
        <v>14.5</v>
      </c>
      <c r="C22" s="15">
        <v>11</v>
      </c>
      <c r="D22" s="9">
        <f t="shared" si="8"/>
        <v>7.2499364871460867E-3</v>
      </c>
      <c r="E22" s="9">
        <f t="shared" si="8"/>
        <v>5.4999722708752733E-3</v>
      </c>
      <c r="F22" s="9">
        <f>($B$19*A22/D22)*10^(-6)</f>
        <v>0.14673231991564123</v>
      </c>
      <c r="G22" s="9">
        <f>((A22+0.5)*$B$19/E22)*10^(-6)</f>
        <v>0.24177394621452913</v>
      </c>
      <c r="I22" s="12">
        <v>2</v>
      </c>
      <c r="J22" s="9">
        <v>13</v>
      </c>
      <c r="K22" s="15">
        <v>5.5</v>
      </c>
      <c r="L22" s="9">
        <f t="shared" si="9"/>
        <v>6.4999542292633579E-3</v>
      </c>
      <c r="M22" s="34">
        <f t="shared" si="9"/>
        <v>2.749996533855477E-3</v>
      </c>
      <c r="N22" s="9">
        <f>($B$19*I22/L22)*10^(-6)</f>
        <v>0.16366269091721908</v>
      </c>
      <c r="O22" s="9">
        <f>((I22+0.5)*$B$19/M22)*10^(-6)</f>
        <v>0.48354606401474232</v>
      </c>
      <c r="Q22" s="12">
        <v>2</v>
      </c>
      <c r="R22" s="9">
        <v>13</v>
      </c>
      <c r="S22" s="15">
        <v>3.5</v>
      </c>
      <c r="T22" s="9">
        <f t="shared" si="10"/>
        <v>6.4999542292633579E-3</v>
      </c>
      <c r="U22" s="34">
        <f t="shared" si="10"/>
        <v>1.7499991067709702E-3</v>
      </c>
      <c r="V22" s="9">
        <f>($B$19*Q22/T22)*10^(-6)</f>
        <v>0.16366269091721908</v>
      </c>
      <c r="W22" s="9">
        <f>((Q22+0.5)*$B$19/U22)*10^(-6)</f>
        <v>0.75985753070103135</v>
      </c>
      <c r="Y22" s="12">
        <v>2</v>
      </c>
      <c r="Z22" s="9">
        <v>13</v>
      </c>
      <c r="AA22" s="15">
        <v>3</v>
      </c>
      <c r="AB22" s="9">
        <f t="shared" si="11"/>
        <v>6.4999542292633579E-3</v>
      </c>
      <c r="AC22" s="34">
        <f t="shared" si="11"/>
        <v>1.4999994375000632E-3</v>
      </c>
      <c r="AD22" s="9">
        <f>($B$19*Y22/AB22)*10^(-6)</f>
        <v>0.16366269091721908</v>
      </c>
      <c r="AE22" s="9">
        <f>((Y22+0.5)*$B$19/AC22)*10^(-6)</f>
        <v>0.8865003324375873</v>
      </c>
      <c r="AF22"/>
      <c r="AG22"/>
      <c r="AH22"/>
      <c r="AI22"/>
      <c r="AJ22"/>
    </row>
    <row r="23" spans="1:36" ht="15" customHeight="1" x14ac:dyDescent="0.35">
      <c r="A23" s="12">
        <v>3</v>
      </c>
      <c r="B23" s="18">
        <v>19.75</v>
      </c>
      <c r="C23" s="15">
        <v>14</v>
      </c>
      <c r="D23" s="9">
        <f t="shared" si="8"/>
        <v>9.874839506316388E-3</v>
      </c>
      <c r="E23" s="9">
        <f t="shared" si="8"/>
        <v>6.9999428334733913E-3</v>
      </c>
      <c r="F23" s="9">
        <f>($B$19*A23/D23)*10^(-6)</f>
        <v>0.16159249970385026</v>
      </c>
      <c r="G23" s="9">
        <f>((A23+0.5)*$B$19/E23)*10^(-6)</f>
        <v>0.26595217193741622</v>
      </c>
      <c r="I23" s="12">
        <v>3</v>
      </c>
      <c r="J23" s="9">
        <v>21</v>
      </c>
      <c r="K23" s="15">
        <v>7.5</v>
      </c>
      <c r="L23" s="9">
        <f t="shared" si="9"/>
        <v>1.0499807063563566E-2</v>
      </c>
      <c r="M23" s="34">
        <f t="shared" si="9"/>
        <v>3.7499912109436795E-3</v>
      </c>
      <c r="N23" s="9">
        <f>($B$19*I23/L23)*10^(-6)</f>
        <v>0.15197422108234718</v>
      </c>
      <c r="O23" s="9">
        <f>((I23+0.5)*$B$19/M23)*10^(-6)</f>
        <v>0.49644116353315892</v>
      </c>
      <c r="Q23" s="12">
        <v>3</v>
      </c>
      <c r="R23" s="9">
        <v>21</v>
      </c>
      <c r="S23" s="15">
        <v>5</v>
      </c>
      <c r="T23" s="9">
        <f t="shared" si="10"/>
        <v>1.0499807063563566E-2</v>
      </c>
      <c r="U23" s="34">
        <f t="shared" si="10"/>
        <v>2.499997395834147E-3</v>
      </c>
      <c r="V23" s="9">
        <f>($B$19*Q23/T23)*10^(-6)</f>
        <v>0.15197422108234718</v>
      </c>
      <c r="W23" s="9">
        <f>((Q23+0.5)*$B$19/U23)*10^(-6)</f>
        <v>0.74466077568806555</v>
      </c>
      <c r="Y23" s="12">
        <v>3</v>
      </c>
      <c r="Z23" s="9">
        <v>21</v>
      </c>
      <c r="AA23" s="15">
        <v>4.5</v>
      </c>
      <c r="AB23" s="9">
        <f t="shared" si="11"/>
        <v>1.0499807063563566E-2</v>
      </c>
      <c r="AC23" s="34">
        <f t="shared" si="11"/>
        <v>2.2499981015629807E-3</v>
      </c>
      <c r="AD23" s="9">
        <f>($B$19*Y23/AB23)*10^(-6)</f>
        <v>0.15197422108234718</v>
      </c>
      <c r="AE23" s="9">
        <f>((Y23+0.5)*$B$19/AC23)*10^(-6)</f>
        <v>0.82740069811916217</v>
      </c>
      <c r="AF23"/>
      <c r="AG23"/>
      <c r="AH23"/>
      <c r="AI23"/>
      <c r="AJ23"/>
    </row>
    <row r="24" spans="1:36" ht="15" customHeight="1" x14ac:dyDescent="0.35">
      <c r="A24" s="12">
        <v>4</v>
      </c>
      <c r="B24" s="18">
        <v>27.5</v>
      </c>
      <c r="C24" s="22">
        <v>18</v>
      </c>
      <c r="D24" s="9">
        <f t="shared" si="8"/>
        <v>1.3749566735866553E-2</v>
      </c>
      <c r="E24" s="9">
        <f t="shared" si="8"/>
        <v>8.999878500492076E-3</v>
      </c>
      <c r="F24" s="9">
        <f>($B$19*A24/D24)*10^(-6)</f>
        <v>0.15473942131209345</v>
      </c>
      <c r="G24" s="9">
        <f>((A24+0.5)*$B$19/E24)*10^(-6)</f>
        <v>0.26595359035892874</v>
      </c>
      <c r="I24" s="32">
        <v>4</v>
      </c>
      <c r="J24" s="9">
        <v>27</v>
      </c>
      <c r="K24" s="22">
        <v>9.5</v>
      </c>
      <c r="L24" s="9">
        <f t="shared" si="9"/>
        <v>1.3499589941236678E-2</v>
      </c>
      <c r="M24" s="34">
        <f t="shared" si="9"/>
        <v>4.7499821380409838E-3</v>
      </c>
      <c r="N24" s="16">
        <f>($B$19*I24/L24)*10^(-6)</f>
        <v>0.15760478720178767</v>
      </c>
      <c r="O24" s="16">
        <f>((I24+0.5)*$B$19/M24)*10^(-6)</f>
        <v>0.50390715805663255</v>
      </c>
      <c r="Q24" s="32">
        <v>4</v>
      </c>
      <c r="R24" s="9">
        <v>27</v>
      </c>
      <c r="S24" s="22">
        <v>6.5</v>
      </c>
      <c r="T24" s="9">
        <f t="shared" si="10"/>
        <v>1.3499589941236678E-2</v>
      </c>
      <c r="U24" s="34">
        <f t="shared" si="10"/>
        <v>3.2499942786488553E-3</v>
      </c>
      <c r="V24" s="16">
        <f>($B$19*Q24/T24)*10^(-6)</f>
        <v>0.15760478720178767</v>
      </c>
      <c r="W24" s="16">
        <f>((Q24+0.5)*$B$19/U24)*10^(-6)</f>
        <v>0.73647821958477055</v>
      </c>
      <c r="Y24" s="12">
        <v>4</v>
      </c>
      <c r="Z24" s="9">
        <v>27</v>
      </c>
      <c r="AA24" s="15">
        <v>5</v>
      </c>
      <c r="AB24" s="9">
        <f t="shared" si="11"/>
        <v>1.3499589941236678E-2</v>
      </c>
      <c r="AC24" s="34">
        <f t="shared" si="11"/>
        <v>2.499997395834147E-3</v>
      </c>
      <c r="AD24" s="9">
        <f>($B$19*Y24/AB24)*10^(-6)</f>
        <v>0.15760478720178767</v>
      </c>
      <c r="AE24" s="9">
        <f>((Y24+0.5)*$B$19/AC24)*10^(-6)</f>
        <v>0.95742099731322716</v>
      </c>
      <c r="AF24"/>
      <c r="AG24"/>
      <c r="AH24"/>
      <c r="AI24"/>
      <c r="AJ24"/>
    </row>
    <row r="25" spans="1:36" ht="15" customHeight="1" x14ac:dyDescent="0.35">
      <c r="A25" s="8" t="s">
        <v>2</v>
      </c>
      <c r="B25" s="30">
        <v>0.15</v>
      </c>
      <c r="C25" s="8" t="s">
        <v>5</v>
      </c>
      <c r="D25" s="29">
        <v>0.25</v>
      </c>
      <c r="E25" s="17" t="s">
        <v>16</v>
      </c>
      <c r="F25" s="35">
        <f>AVERAGE(F20:F24)</f>
        <v>0.15375899494461423</v>
      </c>
      <c r="G25" s="35">
        <f>AVERAGE(G20:G24)</f>
        <v>0.25479311209311606</v>
      </c>
      <c r="I25" s="8" t="s">
        <v>2</v>
      </c>
      <c r="J25" s="30">
        <v>0.15</v>
      </c>
      <c r="K25" s="8" t="s">
        <v>5</v>
      </c>
      <c r="L25" s="29">
        <v>0.5</v>
      </c>
      <c r="M25" s="17" t="s">
        <v>16</v>
      </c>
      <c r="N25" s="13">
        <f>AVERAGE(N20:N24)</f>
        <v>0.15377050790984981</v>
      </c>
      <c r="O25" s="13">
        <f>AVERAGE(O20:O24)</f>
        <v>0.50394864626677149</v>
      </c>
      <c r="Q25" s="8" t="s">
        <v>2</v>
      </c>
      <c r="R25" s="30">
        <v>0.15</v>
      </c>
      <c r="S25" s="8" t="s">
        <v>5</v>
      </c>
      <c r="T25" s="29">
        <v>0.75</v>
      </c>
      <c r="U25" s="17" t="s">
        <v>16</v>
      </c>
      <c r="V25" s="13">
        <f>AVERAGE(V20:V24)</f>
        <v>0.15377050790984981</v>
      </c>
      <c r="W25" s="13">
        <f>AVERAGE(W20:W24)</f>
        <v>0.75971166473722063</v>
      </c>
      <c r="Y25" s="8" t="s">
        <v>2</v>
      </c>
      <c r="Z25" s="12">
        <v>0.15</v>
      </c>
      <c r="AA25" s="8" t="s">
        <v>5</v>
      </c>
      <c r="AB25" s="12">
        <v>1</v>
      </c>
      <c r="AC25" s="17" t="s">
        <v>16</v>
      </c>
      <c r="AD25" s="13">
        <f>AVERAGE(AD20:AD24)</f>
        <v>0.15377050790984981</v>
      </c>
      <c r="AE25" s="13">
        <f>AVERAGE(AE20:AE24)</f>
        <v>1.0667555235893698</v>
      </c>
      <c r="AF25"/>
      <c r="AG25"/>
      <c r="AH25"/>
      <c r="AI25"/>
      <c r="AJ25"/>
    </row>
    <row r="26" spans="1:36" ht="15" customHeight="1" x14ac:dyDescent="0.35">
      <c r="A26" s="4"/>
      <c r="B26" s="2"/>
      <c r="C26" s="2"/>
      <c r="D26" s="2"/>
      <c r="E26" s="14" t="s">
        <v>11</v>
      </c>
      <c r="F26" s="13">
        <f>_xlfn.STDEV.S(F21:F24)</f>
        <v>6.1885237603360498E-3</v>
      </c>
      <c r="G26" s="13">
        <f>_xlfn.STDEV.S(G21:G24)</f>
        <v>1.2975316252400795E-2</v>
      </c>
      <c r="I26" s="2"/>
      <c r="J26" s="2"/>
      <c r="K26" s="2"/>
      <c r="L26" s="2"/>
      <c r="M26" s="8" t="s">
        <v>11</v>
      </c>
      <c r="N26" s="13">
        <f>_xlfn.STDEV.S(N21:N24)</f>
        <v>9.2756440116858619E-3</v>
      </c>
      <c r="O26" s="13">
        <f>_xlfn.STDEV.S(O21:O24)</f>
        <v>2.0444385593396633E-2</v>
      </c>
      <c r="Q26" s="2"/>
      <c r="R26" s="2"/>
      <c r="S26" s="2"/>
      <c r="T26" s="2"/>
      <c r="U26" s="8" t="s">
        <v>11</v>
      </c>
      <c r="V26" s="13">
        <f>_xlfn.STDEV.S(V21:V24)</f>
        <v>9.2756440116858619E-3</v>
      </c>
      <c r="W26" s="13">
        <f>_xlfn.STDEV.S(W21:W24)</f>
        <v>2.7208370472010759E-2</v>
      </c>
      <c r="Y26" s="2"/>
      <c r="Z26" s="2"/>
      <c r="AA26" s="2"/>
      <c r="AB26" s="2"/>
      <c r="AC26" s="8" t="s">
        <v>11</v>
      </c>
      <c r="AD26" s="13">
        <f>_xlfn.STDEV.S(AD21:AD24)</f>
        <v>9.2756440116858619E-3</v>
      </c>
      <c r="AE26" s="13">
        <f>_xlfn.STDEV.S(AE21:AE24)</f>
        <v>0.35661325200221261</v>
      </c>
      <c r="AF26"/>
      <c r="AG26"/>
      <c r="AH26"/>
      <c r="AI26"/>
      <c r="AJ26"/>
    </row>
    <row r="27" spans="1:36" ht="15" customHeight="1" x14ac:dyDescent="0.35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S27" s="2"/>
      <c r="T27" s="2"/>
      <c r="U27" s="2"/>
      <c r="V27" s="2"/>
      <c r="W27" s="2"/>
      <c r="Y27" s="2"/>
      <c r="Z27" s="2"/>
      <c r="AA27" s="2"/>
      <c r="AB27" s="2"/>
      <c r="AC27" s="2"/>
      <c r="AD27" s="2"/>
      <c r="AE27" s="2"/>
      <c r="AF27"/>
      <c r="AG27"/>
      <c r="AH27"/>
      <c r="AI27"/>
      <c r="AJ27"/>
    </row>
    <row r="28" spans="1:36" ht="15" customHeight="1" x14ac:dyDescent="0.35">
      <c r="A28" s="7" t="s">
        <v>0</v>
      </c>
      <c r="B28" s="27">
        <v>531.9</v>
      </c>
      <c r="C28" s="8" t="s">
        <v>1</v>
      </c>
      <c r="D28" s="28">
        <v>2</v>
      </c>
      <c r="E28" s="2"/>
      <c r="F28" s="2"/>
      <c r="G28" s="2"/>
      <c r="H28" s="2"/>
      <c r="I28" s="7" t="s">
        <v>0</v>
      </c>
      <c r="J28" s="11">
        <v>531.9</v>
      </c>
      <c r="K28" s="8" t="s">
        <v>1</v>
      </c>
      <c r="L28" s="11">
        <v>2</v>
      </c>
      <c r="M28" s="2"/>
      <c r="N28" s="2"/>
      <c r="O28" s="2"/>
      <c r="Q28" s="7" t="s">
        <v>0</v>
      </c>
      <c r="R28" s="11">
        <v>531.9</v>
      </c>
      <c r="S28" s="8" t="s">
        <v>1</v>
      </c>
      <c r="T28" s="11">
        <v>2</v>
      </c>
      <c r="U28" s="2"/>
      <c r="V28" s="2"/>
      <c r="W28" s="2"/>
      <c r="Z28" s="2"/>
      <c r="AA28" s="2"/>
      <c r="AB28" s="2"/>
      <c r="AC28" s="2"/>
      <c r="AD28" s="2"/>
      <c r="AE28" s="2"/>
      <c r="AF28"/>
      <c r="AG28"/>
      <c r="AH28"/>
      <c r="AI28"/>
      <c r="AJ28"/>
    </row>
    <row r="29" spans="1:36" ht="15" customHeight="1" x14ac:dyDescent="0.35">
      <c r="A29" s="19" t="s">
        <v>8</v>
      </c>
      <c r="B29" s="8" t="s">
        <v>6</v>
      </c>
      <c r="C29" s="8" t="s">
        <v>9</v>
      </c>
      <c r="D29" s="8" t="s">
        <v>7</v>
      </c>
      <c r="E29" s="8" t="s">
        <v>10</v>
      </c>
      <c r="F29" s="8" t="s">
        <v>2</v>
      </c>
      <c r="G29" s="8" t="s">
        <v>5</v>
      </c>
      <c r="I29" s="19" t="s">
        <v>8</v>
      </c>
      <c r="J29" s="8" t="s">
        <v>6</v>
      </c>
      <c r="K29" s="8" t="s">
        <v>9</v>
      </c>
      <c r="L29" s="8" t="s">
        <v>7</v>
      </c>
      <c r="M29" s="20" t="s">
        <v>10</v>
      </c>
      <c r="N29" s="8" t="s">
        <v>2</v>
      </c>
      <c r="O29" s="8" t="s">
        <v>5</v>
      </c>
      <c r="Q29" s="19" t="s">
        <v>8</v>
      </c>
      <c r="R29" s="8" t="s">
        <v>6</v>
      </c>
      <c r="S29" s="8" t="s">
        <v>9</v>
      </c>
      <c r="T29" s="8" t="s">
        <v>7</v>
      </c>
      <c r="U29" s="20" t="s">
        <v>10</v>
      </c>
      <c r="V29" s="8" t="s">
        <v>2</v>
      </c>
      <c r="W29" s="8" t="s">
        <v>5</v>
      </c>
      <c r="AA29" s="2"/>
      <c r="AB29" s="2"/>
      <c r="AC29" s="2"/>
      <c r="AD29" s="2"/>
      <c r="AE29" s="2"/>
      <c r="AF29" s="2"/>
      <c r="AG29" s="2"/>
      <c r="AH29" s="2"/>
      <c r="AI29" s="2"/>
    </row>
    <row r="30" spans="1:36" ht="15" customHeight="1" x14ac:dyDescent="0.35">
      <c r="A30" s="26">
        <v>1</v>
      </c>
      <c r="B30" s="25">
        <v>13</v>
      </c>
      <c r="C30" s="24">
        <v>3</v>
      </c>
      <c r="D30" s="25">
        <f t="shared" ref="D30:E33" si="12">SIN(B30*0.001/$D$19)</f>
        <v>6.4999542292633579E-3</v>
      </c>
      <c r="E30" s="33">
        <f t="shared" si="12"/>
        <v>1.4999994375000632E-3</v>
      </c>
      <c r="F30" s="25">
        <f>($B$19*A30/D30)*10^(-6)</f>
        <v>8.1831345458609539E-2</v>
      </c>
      <c r="G30" s="25">
        <f>((A30+0.5)*$B$19/E30)*10^(-6)</f>
        <v>0.53190019946255229</v>
      </c>
      <c r="I30" s="12">
        <v>1</v>
      </c>
      <c r="J30" s="9">
        <v>7.5</v>
      </c>
      <c r="K30" s="15">
        <v>3.5</v>
      </c>
      <c r="L30" s="9">
        <f t="shared" ref="L30:M33" si="13">SIN(J30*0.001/$D$19)</f>
        <v>3.7499912109436795E-3</v>
      </c>
      <c r="M30" s="34">
        <f t="shared" si="13"/>
        <v>1.7499991067709702E-3</v>
      </c>
      <c r="N30" s="9">
        <f>($B$19*I30/L30)*10^(-6)</f>
        <v>0.14184033243804542</v>
      </c>
      <c r="O30" s="9">
        <f>((I30+0.5)*$B$19/M30)*10^(-6)</f>
        <v>0.45591451842061875</v>
      </c>
      <c r="Q30" s="12">
        <v>1</v>
      </c>
      <c r="R30" s="9">
        <v>5</v>
      </c>
      <c r="S30" s="15">
        <v>3.25</v>
      </c>
      <c r="T30" s="9">
        <f t="shared" ref="T30:U33" si="14">SIN(R30*0.001/$D$19)</f>
        <v>2.499997395834147E-3</v>
      </c>
      <c r="U30" s="34">
        <f t="shared" si="14"/>
        <v>1.6249992848308237E-3</v>
      </c>
      <c r="V30" s="9">
        <f>($B$19*Q30/T30)*10^(-6)</f>
        <v>0.21276022162516159</v>
      </c>
      <c r="W30" s="9">
        <f>((Q30+0.5)*$B$19/U30)*10^(-6)</f>
        <v>0.49098483146905686</v>
      </c>
      <c r="AA30" s="2"/>
      <c r="AB30" s="2"/>
      <c r="AC30" s="2"/>
      <c r="AD30" s="2"/>
      <c r="AE30" s="2"/>
      <c r="AF30" s="2"/>
      <c r="AG30" s="2"/>
      <c r="AH30" s="2"/>
      <c r="AI30" s="2"/>
    </row>
    <row r="31" spans="1:36" ht="15" customHeight="1" x14ac:dyDescent="0.35">
      <c r="A31" s="12">
        <v>2</v>
      </c>
      <c r="B31" s="9">
        <v>23</v>
      </c>
      <c r="C31" s="15">
        <v>10</v>
      </c>
      <c r="D31" s="9">
        <f t="shared" si="12"/>
        <v>1.1499746522509459E-2</v>
      </c>
      <c r="E31" s="34">
        <f t="shared" si="12"/>
        <v>4.9999791666927081E-3</v>
      </c>
      <c r="F31" s="9">
        <f>($B$19*A31/D31)*10^(-6)</f>
        <v>9.2506386807546678E-2</v>
      </c>
      <c r="G31" s="9">
        <f>((A31+0.5)*$B$19/E31)*10^(-6)</f>
        <v>0.26595110812823203</v>
      </c>
      <c r="I31" s="12">
        <v>2</v>
      </c>
      <c r="J31" s="9">
        <v>13</v>
      </c>
      <c r="K31" s="15">
        <v>9</v>
      </c>
      <c r="L31" s="9">
        <f t="shared" si="13"/>
        <v>6.4999542292633579E-3</v>
      </c>
      <c r="M31" s="34">
        <f t="shared" si="13"/>
        <v>4.4999848125153782E-3</v>
      </c>
      <c r="N31" s="9">
        <f>($B$19*I31/L31)*10^(-6)</f>
        <v>0.16366269091721908</v>
      </c>
      <c r="O31" s="9">
        <f>((I31+0.5)*$B$19/M31)*10^(-6)</f>
        <v>0.29550099731485607</v>
      </c>
      <c r="Q31" s="12">
        <v>2</v>
      </c>
      <c r="R31" s="9">
        <v>11</v>
      </c>
      <c r="S31" s="15">
        <v>9.5</v>
      </c>
      <c r="T31" s="9">
        <f t="shared" si="14"/>
        <v>5.4999722708752733E-3</v>
      </c>
      <c r="U31" s="34">
        <f t="shared" si="14"/>
        <v>4.7499821380409838E-3</v>
      </c>
      <c r="V31" s="9">
        <f>($B$19*Q31/T31)*10^(-6)</f>
        <v>0.19341915697162329</v>
      </c>
      <c r="W31" s="9">
        <f>((Q31+0.5)*$B$19/U31)*10^(-6)</f>
        <v>0.27994842114257368</v>
      </c>
      <c r="AA31" s="2"/>
      <c r="AB31" s="2"/>
      <c r="AC31" s="2"/>
      <c r="AD31" s="2"/>
      <c r="AE31" s="2"/>
      <c r="AF31" s="2"/>
      <c r="AG31" s="2"/>
      <c r="AH31" s="2"/>
      <c r="AI31" s="2"/>
    </row>
    <row r="32" spans="1:36" ht="15" customHeight="1" x14ac:dyDescent="0.35">
      <c r="A32" s="12">
        <v>3</v>
      </c>
      <c r="B32" s="9">
        <v>19.75</v>
      </c>
      <c r="C32" s="15">
        <v>15</v>
      </c>
      <c r="D32" s="9">
        <f t="shared" si="12"/>
        <v>9.874839506316388E-3</v>
      </c>
      <c r="E32" s="34">
        <f t="shared" si="12"/>
        <v>7.4999296876977536E-3</v>
      </c>
      <c r="F32" s="9">
        <f>($B$19*A32/D32)*10^(-6)</f>
        <v>0.16159249970385026</v>
      </c>
      <c r="G32" s="9">
        <f>((A32+0.5)*$B$19/E32)*10^(-6)</f>
        <v>0.24822232707777142</v>
      </c>
      <c r="I32" s="12">
        <v>3</v>
      </c>
      <c r="J32" s="9">
        <v>21</v>
      </c>
      <c r="K32" s="15">
        <v>13</v>
      </c>
      <c r="L32" s="9">
        <f t="shared" si="13"/>
        <v>1.0499807063563566E-2</v>
      </c>
      <c r="M32" s="34">
        <f t="shared" si="13"/>
        <v>6.4999542292633579E-3</v>
      </c>
      <c r="N32" s="9">
        <f>($B$19*I32/L32)*10^(-6)</f>
        <v>0.15197422108234718</v>
      </c>
      <c r="O32" s="9">
        <f>((I32+0.5)*$B$19/M32)*10^(-6)</f>
        <v>0.28640970910513336</v>
      </c>
      <c r="Q32" s="12">
        <v>3</v>
      </c>
      <c r="R32" s="9">
        <v>15</v>
      </c>
      <c r="S32" s="15">
        <v>15</v>
      </c>
      <c r="T32" s="9">
        <f t="shared" si="14"/>
        <v>7.4999296876977536E-3</v>
      </c>
      <c r="U32" s="34">
        <f t="shared" si="14"/>
        <v>7.4999296876977536E-3</v>
      </c>
      <c r="V32" s="9">
        <f>($B$19*Q32/T32)*10^(-6)</f>
        <v>0.21276199463808979</v>
      </c>
      <c r="W32" s="9">
        <f>((Q32+0.5)*$B$19/U32)*10^(-6)</f>
        <v>0.24822232707777142</v>
      </c>
      <c r="AA32" s="2"/>
      <c r="AB32" s="2"/>
      <c r="AC32" s="2"/>
      <c r="AD32" s="2"/>
      <c r="AE32" s="2"/>
      <c r="AF32" s="2"/>
      <c r="AG32" s="2"/>
      <c r="AH32" s="2"/>
      <c r="AI32" s="2"/>
    </row>
    <row r="33" spans="1:53" ht="15" customHeight="1" x14ac:dyDescent="0.35">
      <c r="A33" s="12">
        <v>4</v>
      </c>
      <c r="B33" s="9">
        <v>50</v>
      </c>
      <c r="C33" s="22">
        <v>17</v>
      </c>
      <c r="D33" s="9">
        <f t="shared" si="12"/>
        <v>2.4997395914712332E-2</v>
      </c>
      <c r="E33" s="34">
        <f t="shared" si="12"/>
        <v>8.4998976462030869E-3</v>
      </c>
      <c r="F33" s="16">
        <f>($B$19*A33/D33)*10^(-6)</f>
        <v>8.5112865646448835E-2</v>
      </c>
      <c r="G33" s="16">
        <f>((A33+0.5)*$B$19/E33)*10^(-6)</f>
        <v>0.28159750853814114</v>
      </c>
      <c r="I33" s="12">
        <v>4</v>
      </c>
      <c r="J33" s="9">
        <v>27</v>
      </c>
      <c r="K33" s="15">
        <v>16</v>
      </c>
      <c r="L33" s="9">
        <f t="shared" si="13"/>
        <v>1.3499589941236678E-2</v>
      </c>
      <c r="M33" s="34">
        <f t="shared" si="13"/>
        <v>7.9999146669397329E-3</v>
      </c>
      <c r="N33" s="16">
        <f>($B$19*I33/L33)*10^(-6)</f>
        <v>0.15760478720178767</v>
      </c>
      <c r="O33" s="16">
        <f>((I33+0.5)*$B$19/M33)*10^(-6)</f>
        <v>0.29919694142382924</v>
      </c>
      <c r="Q33" s="32">
        <v>4</v>
      </c>
      <c r="R33" s="9">
        <v>22</v>
      </c>
      <c r="S33" s="22">
        <v>18</v>
      </c>
      <c r="T33" s="9">
        <f t="shared" si="14"/>
        <v>1.0999778168008754E-2</v>
      </c>
      <c r="U33" s="34">
        <f t="shared" si="14"/>
        <v>8.999878500492076E-3</v>
      </c>
      <c r="V33" s="16">
        <f>($B$19*Q33/T33)*10^(-6)</f>
        <v>0.19342208247324597</v>
      </c>
      <c r="W33" s="16">
        <f>((Q33+0.5)*$B$19/U33)*10^(-6)</f>
        <v>0.26595359035892874</v>
      </c>
      <c r="AA33" s="2"/>
      <c r="AB33" s="2"/>
      <c r="AC33" s="2"/>
      <c r="AD33" s="2"/>
      <c r="AE33" s="2"/>
      <c r="AF33" s="2"/>
      <c r="AG33" s="2"/>
      <c r="AH33" s="2"/>
      <c r="AI33" s="2"/>
    </row>
    <row r="34" spans="1:53" ht="15" customHeight="1" x14ac:dyDescent="0.35">
      <c r="A34" s="8" t="s">
        <v>2</v>
      </c>
      <c r="B34" s="31">
        <v>0.1</v>
      </c>
      <c r="C34" s="8" t="s">
        <v>5</v>
      </c>
      <c r="D34" s="29">
        <v>0.3</v>
      </c>
      <c r="E34" s="17" t="s">
        <v>16</v>
      </c>
      <c r="F34" s="13">
        <f>AVERAGE(F29:F33)</f>
        <v>0.10526077440411383</v>
      </c>
      <c r="G34" s="13">
        <f>AVERAGE(G29:G33)</f>
        <v>0.33191778580167419</v>
      </c>
      <c r="I34" s="8" t="s">
        <v>2</v>
      </c>
      <c r="J34" s="12">
        <v>0.15</v>
      </c>
      <c r="K34" s="8" t="s">
        <v>5</v>
      </c>
      <c r="L34" s="12">
        <v>0.3</v>
      </c>
      <c r="M34" s="17" t="s">
        <v>16</v>
      </c>
      <c r="N34" s="13">
        <f>AVERAGE(N29:N33)</f>
        <v>0.15377050790984981</v>
      </c>
      <c r="O34" s="13">
        <f>AVERAGE(O29:O33)</f>
        <v>0.33425554156610937</v>
      </c>
      <c r="Q34" s="8" t="s">
        <v>2</v>
      </c>
      <c r="R34" s="30">
        <v>0.2</v>
      </c>
      <c r="S34" s="8" t="s">
        <v>5</v>
      </c>
      <c r="T34" s="29">
        <v>0.3</v>
      </c>
      <c r="U34" s="17" t="s">
        <v>16</v>
      </c>
      <c r="V34" s="13">
        <f>AVERAGE(V29:V33)</f>
        <v>0.20309086392703016</v>
      </c>
      <c r="W34" s="13">
        <f>AVERAGE(W29:W33)</f>
        <v>0.3212772925120827</v>
      </c>
      <c r="AA34" s="2"/>
      <c r="AB34" s="2"/>
      <c r="AC34" s="2"/>
      <c r="AD34" s="2"/>
      <c r="AE34" s="2"/>
      <c r="AF34"/>
      <c r="AG34"/>
      <c r="AH34"/>
      <c r="AI34" s="2"/>
    </row>
    <row r="35" spans="1:53" ht="15" customHeight="1" x14ac:dyDescent="0.35">
      <c r="A35"/>
      <c r="B35" s="2"/>
      <c r="C35" s="2"/>
      <c r="D35" s="2"/>
      <c r="E35" s="8" t="s">
        <v>11</v>
      </c>
      <c r="F35" s="13">
        <f>_xlfn.STDEV.S(F30:F33)</f>
        <v>3.7818928445193772E-2</v>
      </c>
      <c r="G35" s="13">
        <f>_xlfn.STDEV.S(G30:G33)</f>
        <v>0.13401694973868772</v>
      </c>
      <c r="I35" s="2"/>
      <c r="J35" s="2"/>
      <c r="K35" s="2"/>
      <c r="L35" s="2"/>
      <c r="M35" s="8" t="s">
        <v>11</v>
      </c>
      <c r="N35" s="13">
        <f>_xlfn.STDEV.S(N30:N33)</f>
        <v>9.2756440116858619E-3</v>
      </c>
      <c r="O35" s="13">
        <f>_xlfn.STDEV.S(O30:O33)</f>
        <v>8.1283763194602066E-2</v>
      </c>
      <c r="Q35" s="2"/>
      <c r="R35" s="2"/>
      <c r="S35" s="2"/>
      <c r="T35" s="2"/>
      <c r="U35" s="8" t="s">
        <v>11</v>
      </c>
      <c r="V35" s="13">
        <f>_xlfn.STDEV.S(V30:V33)</f>
        <v>1.1166236276638023E-2</v>
      </c>
      <c r="W35" s="13">
        <f>_xlfn.STDEV.S(W30:W33)</f>
        <v>0.1138807334920319</v>
      </c>
      <c r="AA35" s="2"/>
      <c r="AB35" s="2"/>
      <c r="AC35" s="2"/>
      <c r="AD35" s="2"/>
      <c r="AE35" s="2"/>
      <c r="AF35"/>
      <c r="AG35"/>
      <c r="AH35"/>
      <c r="AI35" s="2"/>
    </row>
    <row r="37" spans="1:53" ht="15" customHeight="1" x14ac:dyDescent="0.35">
      <c r="A37" s="78" t="s">
        <v>19</v>
      </c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2"/>
      <c r="AC37" s="2"/>
      <c r="AD37" s="2"/>
      <c r="AE37" s="2"/>
      <c r="AF37"/>
      <c r="AG37"/>
      <c r="AH37"/>
      <c r="AI37" s="2"/>
    </row>
    <row r="38" spans="1:53" ht="15" customHeight="1" x14ac:dyDescent="0.25">
      <c r="BA38"/>
    </row>
    <row r="39" spans="1:53" ht="15" customHeight="1" x14ac:dyDescent="0.25">
      <c r="A39" s="45" t="s">
        <v>12</v>
      </c>
      <c r="B39" s="55">
        <v>636.70000000000005</v>
      </c>
      <c r="C39" s="45" t="s">
        <v>13</v>
      </c>
      <c r="D39" s="55">
        <v>2.02</v>
      </c>
      <c r="E39" s="44"/>
      <c r="F39" s="44"/>
      <c r="G39" s="36"/>
      <c r="H39" s="45" t="s">
        <v>12</v>
      </c>
      <c r="I39" s="55">
        <v>636.70000000000005</v>
      </c>
      <c r="J39" s="46" t="s">
        <v>13</v>
      </c>
      <c r="K39" s="55">
        <v>2.02</v>
      </c>
      <c r="L39" s="44"/>
      <c r="M39" s="44"/>
      <c r="N39" s="36"/>
      <c r="O39" s="45" t="s">
        <v>12</v>
      </c>
      <c r="P39" s="55">
        <v>636.70000000000005</v>
      </c>
      <c r="Q39" s="45" t="s">
        <v>13</v>
      </c>
      <c r="R39" s="55">
        <v>2.02</v>
      </c>
      <c r="S39" s="44"/>
      <c r="T39" s="36"/>
      <c r="U39" s="36"/>
      <c r="V39" s="45" t="s">
        <v>12</v>
      </c>
      <c r="W39" s="55">
        <v>636.70000000000005</v>
      </c>
      <c r="X39" s="45" t="s">
        <v>13</v>
      </c>
      <c r="Y39" s="55">
        <v>2.02</v>
      </c>
      <c r="Z39" s="44"/>
      <c r="AA39" s="36"/>
      <c r="AB39" s="36"/>
      <c r="AC39" s="36"/>
      <c r="AD39" s="36"/>
      <c r="AE39" s="36"/>
      <c r="AF39"/>
      <c r="AG39"/>
      <c r="AH39"/>
      <c r="BA39"/>
    </row>
    <row r="40" spans="1:53" ht="15" customHeight="1" x14ac:dyDescent="0.35">
      <c r="A40" s="45" t="s">
        <v>8</v>
      </c>
      <c r="B40" s="47" t="s">
        <v>6</v>
      </c>
      <c r="C40" s="45" t="s">
        <v>14</v>
      </c>
      <c r="D40" s="45" t="s">
        <v>7</v>
      </c>
      <c r="E40" s="45" t="s">
        <v>15</v>
      </c>
      <c r="F40" s="8" t="s">
        <v>3</v>
      </c>
      <c r="H40" s="45" t="s">
        <v>8</v>
      </c>
      <c r="I40" s="45" t="s">
        <v>6</v>
      </c>
      <c r="J40" s="46" t="s">
        <v>14</v>
      </c>
      <c r="K40" s="45" t="s">
        <v>7</v>
      </c>
      <c r="L40" s="45" t="s">
        <v>15</v>
      </c>
      <c r="M40" s="8" t="s">
        <v>3</v>
      </c>
      <c r="O40" s="45" t="s">
        <v>8</v>
      </c>
      <c r="P40" s="45" t="s">
        <v>6</v>
      </c>
      <c r="Q40" s="45" t="s">
        <v>14</v>
      </c>
      <c r="R40" s="45" t="s">
        <v>7</v>
      </c>
      <c r="S40" s="43" t="s">
        <v>15</v>
      </c>
      <c r="T40" s="8" t="s">
        <v>3</v>
      </c>
      <c r="V40" s="45" t="s">
        <v>8</v>
      </c>
      <c r="W40" s="45" t="s">
        <v>6</v>
      </c>
      <c r="X40" s="45" t="s">
        <v>14</v>
      </c>
      <c r="Y40" s="45" t="s">
        <v>7</v>
      </c>
      <c r="Z40" s="43" t="s">
        <v>15</v>
      </c>
      <c r="AA40" s="8" t="s">
        <v>3</v>
      </c>
      <c r="AF40"/>
      <c r="AG40"/>
      <c r="AH40"/>
      <c r="BA40"/>
    </row>
    <row r="41" spans="1:53" ht="15" customHeight="1" x14ac:dyDescent="0.25">
      <c r="A41" s="57">
        <v>1</v>
      </c>
      <c r="B41" s="48">
        <f>E41/2</f>
        <v>12.5</v>
      </c>
      <c r="C41" s="49">
        <f>B41*0.001/$D$39</f>
        <v>6.1881188118811884E-3</v>
      </c>
      <c r="D41" s="49">
        <f>SIN(C41)</f>
        <v>6.188079318542582E-3</v>
      </c>
      <c r="E41" s="49">
        <v>25</v>
      </c>
      <c r="F41" s="49">
        <f>(($B$39*A41)/D41)*10^(-6)</f>
        <v>0.1028913766654749</v>
      </c>
      <c r="H41" s="57">
        <v>1</v>
      </c>
      <c r="I41" s="49">
        <f t="shared" ref="I41:I49" si="15">L41/2</f>
        <v>7</v>
      </c>
      <c r="J41" s="48">
        <f t="shared" ref="J41:J49" si="16">I41*0.001/$K$39</f>
        <v>3.4653465346534654E-3</v>
      </c>
      <c r="K41" s="53">
        <f t="shared" ref="K41:K49" si="17">SIN(J41)</f>
        <v>3.4653395989821976E-3</v>
      </c>
      <c r="L41" s="49">
        <v>14</v>
      </c>
      <c r="M41" s="49">
        <f t="shared" ref="M41:M49" si="18">($I$39*H41/K41)*10^-6</f>
        <v>0.18373379630296688</v>
      </c>
      <c r="O41" s="57">
        <v>1</v>
      </c>
      <c r="P41" s="49">
        <f t="shared" ref="P41:P49" si="19">S41/2</f>
        <v>3.5</v>
      </c>
      <c r="Q41" s="49">
        <f t="shared" ref="Q41:Q49" si="20">P41*0.001/$R$39</f>
        <v>1.7326732673267327E-3</v>
      </c>
      <c r="R41" s="49">
        <f t="shared" ref="R41:R49" si="21">SIN(Q41)</f>
        <v>1.7326724003674339E-3</v>
      </c>
      <c r="S41" s="50">
        <v>7</v>
      </c>
      <c r="T41" s="49">
        <f t="shared" ref="T41:T49" si="22">($P$39*O41/R41)*10^-6</f>
        <v>0.36746704100843308</v>
      </c>
      <c r="V41" s="57">
        <v>1</v>
      </c>
      <c r="W41" s="49">
        <f t="shared" ref="W41:W48" si="23">Z41/2</f>
        <v>1.5</v>
      </c>
      <c r="X41" s="49">
        <f t="shared" ref="X41:X48" si="24">W41*0.001/$Y$39</f>
        <v>7.4257425742574258E-4</v>
      </c>
      <c r="Y41" s="49">
        <f t="shared" ref="Y41:Y48" si="25">SIN(X41)</f>
        <v>7.4257418918112473E-4</v>
      </c>
      <c r="Z41" s="50">
        <v>3</v>
      </c>
      <c r="AA41" s="49">
        <f t="shared" ref="AA41:AA48" si="26">($W$39*V41/Y41)*10^-6</f>
        <v>0.85742274546617658</v>
      </c>
      <c r="AF41"/>
      <c r="AG41"/>
      <c r="AH41"/>
      <c r="BA41"/>
    </row>
    <row r="42" spans="1:53" ht="15" customHeight="1" x14ac:dyDescent="0.25">
      <c r="A42" s="57">
        <v>2</v>
      </c>
      <c r="B42" s="50">
        <f>E42/2</f>
        <v>23.5</v>
      </c>
      <c r="C42" s="49">
        <f>B42*0.001/$D$39</f>
        <v>1.1633663366336634E-2</v>
      </c>
      <c r="D42" s="49">
        <f>SIN(C42)</f>
        <v>1.163340094732879E-2</v>
      </c>
      <c r="E42" s="49">
        <v>47</v>
      </c>
      <c r="F42" s="49">
        <f>(($B$39*A42)/D42)*10^(-6)</f>
        <v>0.10946068185609922</v>
      </c>
      <c r="H42" s="57">
        <v>2</v>
      </c>
      <c r="I42" s="49">
        <f t="shared" si="15"/>
        <v>12.5</v>
      </c>
      <c r="J42" s="50">
        <f t="shared" si="16"/>
        <v>6.1881188118811884E-3</v>
      </c>
      <c r="K42" s="54">
        <f t="shared" si="17"/>
        <v>6.188079318542582E-3</v>
      </c>
      <c r="L42" s="49">
        <v>25</v>
      </c>
      <c r="M42" s="49">
        <f t="shared" si="18"/>
        <v>0.20578275333094981</v>
      </c>
      <c r="O42" s="57">
        <v>2</v>
      </c>
      <c r="P42" s="49">
        <f t="shared" si="19"/>
        <v>6.5</v>
      </c>
      <c r="Q42" s="49">
        <f t="shared" si="20"/>
        <v>3.2178217821782181E-3</v>
      </c>
      <c r="R42" s="49">
        <f t="shared" si="21"/>
        <v>3.217816229091106E-3</v>
      </c>
      <c r="S42" s="50">
        <v>13</v>
      </c>
      <c r="T42" s="49">
        <f t="shared" si="22"/>
        <v>0.39573422139140635</v>
      </c>
      <c r="V42" s="57">
        <v>2</v>
      </c>
      <c r="W42" s="49">
        <f t="shared" si="23"/>
        <v>3.5</v>
      </c>
      <c r="X42" s="49">
        <f t="shared" si="24"/>
        <v>1.7326732673267327E-3</v>
      </c>
      <c r="Y42" s="49">
        <f t="shared" si="25"/>
        <v>1.7326724003674339E-3</v>
      </c>
      <c r="Z42" s="50">
        <v>7</v>
      </c>
      <c r="AA42" s="49">
        <f t="shared" si="26"/>
        <v>0.73493408201686616</v>
      </c>
      <c r="AF42"/>
      <c r="AG42"/>
      <c r="AH42"/>
      <c r="BA42"/>
    </row>
    <row r="43" spans="1:53" ht="15" customHeight="1" x14ac:dyDescent="0.25">
      <c r="A43" s="57">
        <v>3</v>
      </c>
      <c r="B43" s="50">
        <f>E43/2</f>
        <v>35.5</v>
      </c>
      <c r="C43" s="49">
        <f>B43*0.001/$D$39</f>
        <v>1.7574257425742576E-2</v>
      </c>
      <c r="D43" s="49">
        <f>SIN(C43)</f>
        <v>1.7573352791560533E-2</v>
      </c>
      <c r="E43" s="49">
        <v>71</v>
      </c>
      <c r="F43" s="49">
        <f>(($B$39*A43)/D43)*10^(-6)</f>
        <v>0.1086929752481445</v>
      </c>
      <c r="H43" s="57">
        <v>3</v>
      </c>
      <c r="I43" s="49">
        <f t="shared" si="15"/>
        <v>18.5</v>
      </c>
      <c r="J43" s="50">
        <f t="shared" si="16"/>
        <v>9.1584158415841579E-3</v>
      </c>
      <c r="K43" s="54">
        <f t="shared" si="17"/>
        <v>9.1582878126868113E-3</v>
      </c>
      <c r="L43" s="49">
        <v>37</v>
      </c>
      <c r="M43" s="49">
        <f t="shared" si="18"/>
        <v>0.20856518588048442</v>
      </c>
      <c r="O43" s="57">
        <v>3</v>
      </c>
      <c r="P43" s="49">
        <f t="shared" si="19"/>
        <v>9</v>
      </c>
      <c r="Q43" s="49">
        <f t="shared" si="20"/>
        <v>4.4554455445544559E-3</v>
      </c>
      <c r="R43" s="49">
        <f t="shared" si="21"/>
        <v>4.4554308037312151E-3</v>
      </c>
      <c r="S43" s="50">
        <v>18</v>
      </c>
      <c r="T43" s="49">
        <f t="shared" si="22"/>
        <v>0.4287127517277074</v>
      </c>
      <c r="V43" s="57">
        <v>3</v>
      </c>
      <c r="W43" s="49">
        <f t="shared" si="23"/>
        <v>5</v>
      </c>
      <c r="X43" s="49">
        <f t="shared" si="24"/>
        <v>2.4752475247524753E-3</v>
      </c>
      <c r="Y43" s="49">
        <f t="shared" si="25"/>
        <v>2.4752449971747392E-3</v>
      </c>
      <c r="Z43" s="50">
        <v>10</v>
      </c>
      <c r="AA43" s="49">
        <f t="shared" si="26"/>
        <v>0.77168118799561281</v>
      </c>
      <c r="AF43"/>
      <c r="AG43"/>
      <c r="AH43"/>
      <c r="BA43"/>
    </row>
    <row r="44" spans="1:53" ht="15" customHeight="1" x14ac:dyDescent="0.25">
      <c r="A44" s="57">
        <v>4</v>
      </c>
      <c r="B44" s="50">
        <f>E44/2</f>
        <v>46.5</v>
      </c>
      <c r="C44" s="49">
        <f>B44*0.001/$D$39</f>
        <v>2.3019801980198019E-2</v>
      </c>
      <c r="D44" s="49">
        <f>SIN(C44)</f>
        <v>2.3017768958597071E-2</v>
      </c>
      <c r="E44" s="49">
        <v>93</v>
      </c>
      <c r="F44" s="49">
        <f>(($B$39*A44)/D44)*10^(-6)</f>
        <v>0.11064495453842747</v>
      </c>
      <c r="H44" s="57">
        <v>4</v>
      </c>
      <c r="I44" s="49">
        <f t="shared" si="15"/>
        <v>25</v>
      </c>
      <c r="J44" s="50">
        <f t="shared" si="16"/>
        <v>1.2376237623762377E-2</v>
      </c>
      <c r="K44" s="54">
        <f t="shared" si="17"/>
        <v>1.2375921678868291E-2</v>
      </c>
      <c r="L44" s="49">
        <v>50</v>
      </c>
      <c r="M44" s="49">
        <f t="shared" si="18"/>
        <v>0.20578669339420794</v>
      </c>
      <c r="O44" s="57">
        <v>4</v>
      </c>
      <c r="P44" s="49">
        <f t="shared" si="19"/>
        <v>12.5</v>
      </c>
      <c r="Q44" s="49">
        <f t="shared" si="20"/>
        <v>6.1881188118811884E-3</v>
      </c>
      <c r="R44" s="49">
        <f t="shared" si="21"/>
        <v>6.188079318542582E-3</v>
      </c>
      <c r="S44" s="50">
        <v>25</v>
      </c>
      <c r="T44" s="49">
        <f t="shared" si="22"/>
        <v>0.41156550666189962</v>
      </c>
      <c r="V44" s="57">
        <v>4</v>
      </c>
      <c r="W44" s="49">
        <f t="shared" si="23"/>
        <v>6.5</v>
      </c>
      <c r="X44" s="49">
        <f t="shared" si="24"/>
        <v>3.2178217821782181E-3</v>
      </c>
      <c r="Y44" s="49">
        <f t="shared" si="25"/>
        <v>3.217816229091106E-3</v>
      </c>
      <c r="Z44" s="50">
        <v>13</v>
      </c>
      <c r="AA44" s="49">
        <f t="shared" si="26"/>
        <v>0.7914684427828127</v>
      </c>
      <c r="AF44"/>
      <c r="AG44"/>
      <c r="AH44"/>
      <c r="BA44"/>
    </row>
    <row r="45" spans="1:53" ht="15" customHeight="1" x14ac:dyDescent="0.25">
      <c r="A45" s="57">
        <v>5</v>
      </c>
      <c r="B45" s="50">
        <f>E45/2</f>
        <v>56</v>
      </c>
      <c r="C45" s="49">
        <f>B45*0.001/$D$39</f>
        <v>2.7722772277227723E-2</v>
      </c>
      <c r="D45" s="49">
        <f>SIN(C45)</f>
        <v>2.7719221347862963E-2</v>
      </c>
      <c r="E45" s="49">
        <v>112</v>
      </c>
      <c r="F45" s="49">
        <f>(($B$39*A45)/D45)*10^(-6)</f>
        <v>0.11484810341706926</v>
      </c>
      <c r="H45" s="57">
        <v>5</v>
      </c>
      <c r="I45" s="49">
        <f t="shared" si="15"/>
        <v>31</v>
      </c>
      <c r="J45" s="50">
        <f t="shared" si="16"/>
        <v>1.5346534653465346E-2</v>
      </c>
      <c r="K45" s="54">
        <f t="shared" si="17"/>
        <v>1.534593226782778E-2</v>
      </c>
      <c r="L45" s="49">
        <v>62</v>
      </c>
      <c r="M45" s="49">
        <f t="shared" si="18"/>
        <v>0.20744911058118626</v>
      </c>
      <c r="O45" s="57">
        <v>5</v>
      </c>
      <c r="P45" s="49">
        <f t="shared" si="19"/>
        <v>16</v>
      </c>
      <c r="Q45" s="49">
        <f t="shared" si="20"/>
        <v>7.9207920792079209E-3</v>
      </c>
      <c r="R45" s="49">
        <f t="shared" si="21"/>
        <v>7.9207092557751109E-3</v>
      </c>
      <c r="S45" s="50">
        <v>32</v>
      </c>
      <c r="T45" s="49">
        <f t="shared" si="22"/>
        <v>0.40192107767102564</v>
      </c>
      <c r="V45" s="57">
        <v>5</v>
      </c>
      <c r="W45" s="49">
        <f t="shared" si="23"/>
        <v>8</v>
      </c>
      <c r="X45" s="49">
        <f t="shared" si="24"/>
        <v>3.9603960396039604E-3</v>
      </c>
      <c r="Y45" s="49">
        <f t="shared" si="25"/>
        <v>3.9603856866505015E-3</v>
      </c>
      <c r="Z45" s="50">
        <v>16</v>
      </c>
      <c r="AA45" s="49">
        <f t="shared" si="26"/>
        <v>0.80383585132397717</v>
      </c>
      <c r="AF45"/>
      <c r="AG45"/>
      <c r="AH45"/>
      <c r="BA45"/>
    </row>
    <row r="46" spans="1:53" ht="15" customHeight="1" x14ac:dyDescent="0.3">
      <c r="A46" s="57"/>
      <c r="B46" s="51"/>
      <c r="C46" s="49"/>
      <c r="D46" s="49"/>
      <c r="E46" s="49"/>
      <c r="F46" s="52"/>
      <c r="G46" s="39"/>
      <c r="H46" s="57">
        <v>6</v>
      </c>
      <c r="I46" s="49">
        <f t="shared" si="15"/>
        <v>37.5</v>
      </c>
      <c r="J46" s="50">
        <f t="shared" si="16"/>
        <v>1.8564356435643563E-2</v>
      </c>
      <c r="K46" s="54">
        <f t="shared" si="17"/>
        <v>1.8563290131834026E-2</v>
      </c>
      <c r="L46" s="49">
        <v>75</v>
      </c>
      <c r="M46" s="49">
        <f t="shared" si="18"/>
        <v>0.20579326040100898</v>
      </c>
      <c r="O46" s="57">
        <v>6</v>
      </c>
      <c r="P46" s="49">
        <f t="shared" si="19"/>
        <v>19</v>
      </c>
      <c r="Q46" s="49">
        <f t="shared" si="20"/>
        <v>9.4059405940594056E-3</v>
      </c>
      <c r="R46" s="49">
        <f t="shared" si="21"/>
        <v>9.405801901384913E-3</v>
      </c>
      <c r="S46" s="50">
        <v>38</v>
      </c>
      <c r="T46" s="49">
        <f t="shared" si="22"/>
        <v>0.40615356777155942</v>
      </c>
      <c r="V46" s="57">
        <v>6</v>
      </c>
      <c r="W46" s="49">
        <f t="shared" si="23"/>
        <v>9</v>
      </c>
      <c r="X46" s="49">
        <f t="shared" si="24"/>
        <v>4.4554455445544559E-3</v>
      </c>
      <c r="Y46" s="49">
        <f t="shared" si="25"/>
        <v>4.4554308037312151E-3</v>
      </c>
      <c r="Z46" s="50">
        <v>18</v>
      </c>
      <c r="AA46" s="49">
        <f t="shared" si="26"/>
        <v>0.85742550345541479</v>
      </c>
      <c r="AF46"/>
      <c r="AG46"/>
      <c r="AH46"/>
      <c r="BA46"/>
    </row>
    <row r="47" spans="1:53" ht="15" customHeight="1" x14ac:dyDescent="0.3">
      <c r="A47" s="57"/>
      <c r="B47" s="51"/>
      <c r="C47" s="49"/>
      <c r="D47" s="52"/>
      <c r="E47" s="49"/>
      <c r="F47" s="49"/>
      <c r="G47" s="41"/>
      <c r="H47" s="57">
        <v>7</v>
      </c>
      <c r="I47" s="49">
        <f t="shared" si="15"/>
        <v>43.5</v>
      </c>
      <c r="J47" s="50">
        <f t="shared" si="16"/>
        <v>2.1534653465346536E-2</v>
      </c>
      <c r="K47" s="54">
        <f t="shared" si="17"/>
        <v>2.153298908590736E-2</v>
      </c>
      <c r="L47" s="49">
        <v>87</v>
      </c>
      <c r="M47" s="49">
        <f t="shared" si="18"/>
        <v>0.20698008911902047</v>
      </c>
      <c r="O47" s="57">
        <v>7</v>
      </c>
      <c r="P47" s="49">
        <f t="shared" si="19"/>
        <v>22</v>
      </c>
      <c r="Q47" s="49">
        <f t="shared" si="20"/>
        <v>1.089108910891089E-2</v>
      </c>
      <c r="R47" s="49">
        <f t="shared" si="21"/>
        <v>1.0890873800940025E-2</v>
      </c>
      <c r="S47" s="50">
        <v>44</v>
      </c>
      <c r="T47" s="49">
        <f t="shared" si="22"/>
        <v>0.40923254473991899</v>
      </c>
      <c r="V47" s="57">
        <v>7</v>
      </c>
      <c r="W47" s="49">
        <f t="shared" si="23"/>
        <v>10</v>
      </c>
      <c r="X47" s="49">
        <f t="shared" si="24"/>
        <v>4.9504950495049506E-3</v>
      </c>
      <c r="Y47" s="49">
        <f t="shared" si="25"/>
        <v>4.9504748289016468E-3</v>
      </c>
      <c r="Z47" s="50">
        <v>20</v>
      </c>
      <c r="AA47" s="49">
        <f t="shared" si="26"/>
        <v>0.90029747732074517</v>
      </c>
      <c r="AF47"/>
      <c r="AG47"/>
      <c r="AH47"/>
      <c r="BA47"/>
    </row>
    <row r="48" spans="1:53" ht="15" customHeight="1" x14ac:dyDescent="0.3">
      <c r="A48" s="57"/>
      <c r="B48" s="51"/>
      <c r="C48" s="49"/>
      <c r="D48" s="52"/>
      <c r="E48" s="49"/>
      <c r="F48" s="52"/>
      <c r="G48" s="39"/>
      <c r="H48" s="57">
        <v>8</v>
      </c>
      <c r="I48" s="49">
        <f t="shared" si="15"/>
        <v>50</v>
      </c>
      <c r="J48" s="50">
        <f t="shared" si="16"/>
        <v>2.4752475247524754E-2</v>
      </c>
      <c r="K48" s="54">
        <f t="shared" si="17"/>
        <v>2.4749947746443873E-2</v>
      </c>
      <c r="L48" s="49">
        <v>100</v>
      </c>
      <c r="M48" s="49">
        <f t="shared" si="18"/>
        <v>0.20580245470343911</v>
      </c>
      <c r="O48" s="68">
        <v>8</v>
      </c>
      <c r="P48" s="53">
        <f t="shared" si="19"/>
        <v>25</v>
      </c>
      <c r="Q48" s="53">
        <f t="shared" si="20"/>
        <v>1.2376237623762377E-2</v>
      </c>
      <c r="R48" s="53">
        <f t="shared" si="21"/>
        <v>1.2375921678868291E-2</v>
      </c>
      <c r="S48" s="54">
        <v>50</v>
      </c>
      <c r="T48" s="49">
        <f t="shared" si="22"/>
        <v>0.41157338678841587</v>
      </c>
      <c r="V48" s="68">
        <v>8</v>
      </c>
      <c r="W48" s="53">
        <f t="shared" si="23"/>
        <v>11</v>
      </c>
      <c r="X48" s="53">
        <f t="shared" si="24"/>
        <v>5.4455445544554452E-3</v>
      </c>
      <c r="Y48" s="53">
        <f t="shared" si="25"/>
        <v>5.4455176408393733E-3</v>
      </c>
      <c r="Z48" s="54">
        <v>22</v>
      </c>
      <c r="AA48" s="49">
        <f t="shared" si="26"/>
        <v>0.9353748047384659</v>
      </c>
      <c r="AF48"/>
      <c r="AG48"/>
      <c r="AH48"/>
      <c r="BA48"/>
    </row>
    <row r="49" spans="1:53" ht="15" customHeight="1" x14ac:dyDescent="0.25">
      <c r="A49" s="57"/>
      <c r="B49" s="50"/>
      <c r="C49" s="49"/>
      <c r="D49" s="49"/>
      <c r="E49" s="49"/>
      <c r="F49" s="49"/>
      <c r="G49" s="39"/>
      <c r="H49" s="57">
        <v>9</v>
      </c>
      <c r="I49" s="49">
        <f t="shared" si="15"/>
        <v>56.5</v>
      </c>
      <c r="J49" s="50">
        <f t="shared" si="16"/>
        <v>2.7970297029702971E-2</v>
      </c>
      <c r="K49" s="54">
        <f t="shared" si="17"/>
        <v>2.7966650136911273E-2</v>
      </c>
      <c r="L49" s="49">
        <v>113</v>
      </c>
      <c r="M49" s="49">
        <f t="shared" si="18"/>
        <v>0.20489761812541746</v>
      </c>
      <c r="O49" s="69">
        <v>9</v>
      </c>
      <c r="P49" s="54">
        <f t="shared" si="19"/>
        <v>28.5</v>
      </c>
      <c r="Q49" s="54">
        <f t="shared" si="20"/>
        <v>1.4108910891089109E-2</v>
      </c>
      <c r="R49" s="54">
        <f t="shared" si="21"/>
        <v>1.4108442805900973E-2</v>
      </c>
      <c r="S49" s="54">
        <v>57</v>
      </c>
      <c r="T49" s="49">
        <f t="shared" si="22"/>
        <v>0.40616105397565594</v>
      </c>
      <c r="V49" s="69">
        <v>9</v>
      </c>
      <c r="W49" s="54"/>
      <c r="X49" s="54"/>
      <c r="Y49" s="54"/>
      <c r="Z49" s="54"/>
      <c r="AA49" s="49"/>
      <c r="AB49" s="36"/>
      <c r="AC49" s="36"/>
      <c r="AD49" s="36"/>
      <c r="AE49" s="36"/>
      <c r="AF49"/>
      <c r="AG49"/>
      <c r="AH49"/>
      <c r="AR49"/>
      <c r="AS49"/>
      <c r="AT49"/>
      <c r="AU49"/>
      <c r="AV49"/>
      <c r="AW49"/>
      <c r="AX49"/>
      <c r="AY49"/>
      <c r="AZ49"/>
      <c r="BA49"/>
    </row>
    <row r="50" spans="1:53" ht="15" customHeight="1" x14ac:dyDescent="0.35">
      <c r="A50" s="8" t="s">
        <v>2</v>
      </c>
      <c r="B50" s="12">
        <v>0.1</v>
      </c>
      <c r="C50" s="39"/>
      <c r="D50" s="39"/>
      <c r="E50" s="14" t="s">
        <v>4</v>
      </c>
      <c r="F50" s="40">
        <f>AVERAGE(F41:F49)</f>
        <v>0.10930761834504307</v>
      </c>
      <c r="G50" s="36"/>
      <c r="H50" s="8" t="s">
        <v>2</v>
      </c>
      <c r="I50" s="12">
        <v>0.2</v>
      </c>
      <c r="J50" s="44"/>
      <c r="K50" s="36"/>
      <c r="L50" s="8" t="s">
        <v>4</v>
      </c>
      <c r="M50" s="13">
        <f>AVERAGE(M41:M49)</f>
        <v>0.20386566242652016</v>
      </c>
      <c r="N50" s="36"/>
      <c r="O50" s="8" t="s">
        <v>2</v>
      </c>
      <c r="P50" s="12">
        <v>0.4</v>
      </c>
      <c r="Q50" s="36"/>
      <c r="R50" s="36"/>
      <c r="S50" s="8" t="s">
        <v>4</v>
      </c>
      <c r="T50" s="13">
        <f>AVERAGE(T41:T49)</f>
        <v>0.40428012797066915</v>
      </c>
      <c r="V50" s="8" t="s">
        <v>2</v>
      </c>
      <c r="W50" s="12">
        <v>0.8</v>
      </c>
      <c r="Z50" s="8" t="s">
        <v>4</v>
      </c>
      <c r="AA50" s="13">
        <f>AVERAGE(AA41:AA49)</f>
        <v>0.8315550118875088</v>
      </c>
      <c r="AB50" s="38"/>
      <c r="AC50" s="38"/>
      <c r="AD50" s="38"/>
      <c r="AE50" s="38"/>
      <c r="AF50"/>
      <c r="AG50"/>
      <c r="AH50"/>
      <c r="AI50" s="36"/>
      <c r="AJ50" s="36"/>
      <c r="AK50" s="36"/>
      <c r="AL50" s="36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ht="15" customHeight="1" x14ac:dyDescent="0.35">
      <c r="A51" s="39"/>
      <c r="B51" s="38"/>
      <c r="C51" s="38"/>
      <c r="D51" s="38"/>
      <c r="E51" s="8" t="s">
        <v>11</v>
      </c>
      <c r="F51" s="13">
        <f>_xlfn.STDEV.S(F41:F49)</f>
        <v>4.3027553611927139E-3</v>
      </c>
      <c r="G51" s="36"/>
      <c r="L51" s="8" t="s">
        <v>11</v>
      </c>
      <c r="M51" s="13">
        <f>_xlfn.STDEV.S(M41:M49)</f>
        <v>7.6306588588855315E-3</v>
      </c>
      <c r="S51" s="8" t="s">
        <v>11</v>
      </c>
      <c r="T51" s="13">
        <f>_xlfn.STDEV.S(T41:T49)</f>
        <v>1.6464342421416721E-2</v>
      </c>
      <c r="U51"/>
      <c r="V51"/>
      <c r="W51"/>
      <c r="X51"/>
      <c r="Y51"/>
      <c r="Z51" s="8" t="s">
        <v>11</v>
      </c>
      <c r="AA51" s="13">
        <f>_xlfn.STDEV.S(AA41:AA49)</f>
        <v>6.7758248498778165E-2</v>
      </c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</row>
    <row r="53" spans="1:53" ht="15" customHeight="1" x14ac:dyDescent="0.35">
      <c r="A53" s="78" t="s">
        <v>20</v>
      </c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</row>
    <row r="54" spans="1:53" ht="15" customHeight="1" x14ac:dyDescent="0.25">
      <c r="AR54"/>
      <c r="AS54"/>
      <c r="AT54"/>
      <c r="AU54"/>
      <c r="AV54"/>
      <c r="AW54"/>
      <c r="AX54"/>
      <c r="AY54"/>
      <c r="AZ54"/>
      <c r="BA54"/>
    </row>
    <row r="55" spans="1:53" ht="15" customHeight="1" x14ac:dyDescent="0.3">
      <c r="A55" s="45" t="s">
        <v>12</v>
      </c>
      <c r="B55" s="55">
        <v>636.70000000000005</v>
      </c>
      <c r="C55" s="67" t="s">
        <v>13</v>
      </c>
      <c r="D55" s="55">
        <v>2</v>
      </c>
      <c r="E55" s="44"/>
      <c r="F55" s="36"/>
      <c r="G55" s="36"/>
      <c r="H55" s="44"/>
      <c r="I55" s="45" t="s">
        <v>12</v>
      </c>
      <c r="J55" s="55">
        <v>636.70000000000005</v>
      </c>
      <c r="K55" s="67" t="s">
        <v>1</v>
      </c>
      <c r="L55" s="55">
        <v>2</v>
      </c>
      <c r="M55" s="36"/>
      <c r="N55" s="36"/>
      <c r="O55" s="36"/>
      <c r="P55" s="44"/>
      <c r="Q55" s="45" t="s">
        <v>12</v>
      </c>
      <c r="R55" s="55">
        <v>636.70000000000005</v>
      </c>
      <c r="S55" s="67" t="s">
        <v>1</v>
      </c>
      <c r="T55" s="55">
        <v>2</v>
      </c>
      <c r="U55" s="36"/>
      <c r="V55" s="36"/>
      <c r="W55" s="36"/>
      <c r="X55" s="36"/>
      <c r="Y55" s="45" t="s">
        <v>12</v>
      </c>
      <c r="Z55" s="55">
        <v>636.70000000000005</v>
      </c>
      <c r="AA55" s="67" t="s">
        <v>1</v>
      </c>
      <c r="AB55" s="55">
        <v>2</v>
      </c>
      <c r="AC55" s="36"/>
      <c r="AD55" s="36"/>
      <c r="AE55" s="36"/>
      <c r="AF55" s="36"/>
      <c r="AH55" s="36"/>
      <c r="AK55" s="36"/>
      <c r="AL55" s="36"/>
      <c r="AM55" s="36"/>
      <c r="AN55" s="36"/>
      <c r="AO55" s="36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ht="15" customHeight="1" x14ac:dyDescent="0.25">
      <c r="A56" s="65" t="s">
        <v>8</v>
      </c>
      <c r="B56" s="45" t="s">
        <v>6</v>
      </c>
      <c r="C56" s="45" t="s">
        <v>9</v>
      </c>
      <c r="D56" s="45" t="s">
        <v>7</v>
      </c>
      <c r="E56" s="43" t="s">
        <v>10</v>
      </c>
      <c r="F56" s="66" t="s">
        <v>2</v>
      </c>
      <c r="G56" s="66" t="s">
        <v>5</v>
      </c>
      <c r="I56" s="65" t="s">
        <v>8</v>
      </c>
      <c r="J56" s="45" t="s">
        <v>6</v>
      </c>
      <c r="K56" s="45" t="s">
        <v>9</v>
      </c>
      <c r="L56" s="45" t="s">
        <v>7</v>
      </c>
      <c r="M56" s="42" t="s">
        <v>10</v>
      </c>
      <c r="N56" s="66" t="s">
        <v>2</v>
      </c>
      <c r="O56" s="66" t="s">
        <v>5</v>
      </c>
      <c r="Q56" s="65" t="s">
        <v>8</v>
      </c>
      <c r="R56" s="45" t="s">
        <v>6</v>
      </c>
      <c r="S56" s="45" t="s">
        <v>9</v>
      </c>
      <c r="T56" s="45" t="s">
        <v>7</v>
      </c>
      <c r="U56" s="42" t="s">
        <v>10</v>
      </c>
      <c r="V56" s="66" t="s">
        <v>2</v>
      </c>
      <c r="W56" s="66" t="s">
        <v>5</v>
      </c>
      <c r="Y56" s="65" t="s">
        <v>8</v>
      </c>
      <c r="Z56" s="45" t="s">
        <v>6</v>
      </c>
      <c r="AA56" s="45" t="s">
        <v>9</v>
      </c>
      <c r="AB56" s="45" t="s">
        <v>7</v>
      </c>
      <c r="AC56" s="42" t="s">
        <v>10</v>
      </c>
      <c r="AD56" s="66" t="s">
        <v>2</v>
      </c>
      <c r="AE56" s="66" t="s">
        <v>5</v>
      </c>
      <c r="AH56" s="36"/>
      <c r="AK56" s="36"/>
      <c r="AL56" s="36"/>
      <c r="AM56" s="36"/>
      <c r="AN56" s="36"/>
      <c r="AO56" s="3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ht="15" customHeight="1" x14ac:dyDescent="0.25">
      <c r="A57" s="57">
        <v>1</v>
      </c>
      <c r="B57" s="49">
        <v>8.5</v>
      </c>
      <c r="C57" s="49">
        <v>7</v>
      </c>
      <c r="D57" s="49">
        <f t="shared" ref="D57:E60" si="27">SIN(B57*0.001/$D$55)</f>
        <v>4.2499872057407215E-3</v>
      </c>
      <c r="E57" s="50">
        <f t="shared" si="27"/>
        <v>3.4999928541710437E-3</v>
      </c>
      <c r="F57" s="56">
        <f>($B$55*A57/D57)*10^(-6)</f>
        <v>0.14981221570266609</v>
      </c>
      <c r="G57" s="56">
        <f>((A57+0.5)*$B$55/E57)*10^(-6)</f>
        <v>0.27287198568472476</v>
      </c>
      <c r="I57" s="57">
        <v>1</v>
      </c>
      <c r="J57" s="49">
        <v>8</v>
      </c>
      <c r="K57" s="49">
        <v>4</v>
      </c>
      <c r="L57" s="49">
        <f t="shared" ref="L57:M60" si="28">SIN(J57*0.001/$D$55)</f>
        <v>3.9999893333418669E-3</v>
      </c>
      <c r="M57" s="54">
        <f t="shared" si="28"/>
        <v>1.9999986666669333E-3</v>
      </c>
      <c r="N57" s="56">
        <f>($B$55*I57/L57)*10^(-6)</f>
        <v>0.159175424467459</v>
      </c>
      <c r="O57" s="56">
        <f>((I57+0.5)*$B$55/M57)*10^(-6)</f>
        <v>0.47752531835014861</v>
      </c>
      <c r="Q57" s="57">
        <v>1</v>
      </c>
      <c r="R57" s="49">
        <v>8</v>
      </c>
      <c r="S57" s="49">
        <v>2.5</v>
      </c>
      <c r="T57" s="49">
        <f t="shared" ref="T57:U60" si="29">SIN(R57*0.001/$D$55)</f>
        <v>3.9999893333418669E-3</v>
      </c>
      <c r="U57" s="54">
        <f t="shared" si="29"/>
        <v>1.249999674479192E-3</v>
      </c>
      <c r="V57" s="56">
        <f>($B$55*Q57/T57)*10^(-6)</f>
        <v>0.159175424467459</v>
      </c>
      <c r="W57" s="56">
        <f>((Q57+0.5)*$B$55/U57)*10^(-6)</f>
        <v>0.76404019896878639</v>
      </c>
      <c r="Y57" s="57">
        <v>1</v>
      </c>
      <c r="Z57" s="49">
        <v>8</v>
      </c>
      <c r="AA57" s="49">
        <v>2</v>
      </c>
      <c r="AB57" s="49">
        <f t="shared" ref="AB57:AC60" si="30">SIN(Z57*0.001/$D$55)</f>
        <v>3.9999893333418669E-3</v>
      </c>
      <c r="AC57" s="54">
        <f t="shared" si="30"/>
        <v>9.9999983333334168E-4</v>
      </c>
      <c r="AD57" s="56">
        <f>($B$55*Y57/AB57)*10^(-6)</f>
        <v>0.159175424467459</v>
      </c>
      <c r="AE57" s="56">
        <f>((Y57+0.5)*$B$55/AC57)*10^(-6)</f>
        <v>0.95505015917501856</v>
      </c>
      <c r="AH57" s="36"/>
      <c r="AK57" s="36"/>
      <c r="AL57" s="36"/>
      <c r="AM57" s="36"/>
      <c r="AN57" s="36"/>
      <c r="AO57" s="36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ht="15" customHeight="1" x14ac:dyDescent="0.25">
      <c r="A58" s="57">
        <v>2</v>
      </c>
      <c r="B58" s="49">
        <v>17.5</v>
      </c>
      <c r="C58" s="49">
        <v>13</v>
      </c>
      <c r="D58" s="49">
        <f t="shared" si="27"/>
        <v>8.7498883467815904E-3</v>
      </c>
      <c r="E58" s="50">
        <f t="shared" si="27"/>
        <v>6.4999542292633579E-3</v>
      </c>
      <c r="F58" s="62">
        <f>($B$55*A58/D58)*10^(-6)</f>
        <v>0.14553328562968301</v>
      </c>
      <c r="G58" s="62">
        <f>((A58+0.5)*$B$55/E58)*10^(-6)</f>
        <v>0.24488633978894855</v>
      </c>
      <c r="I58" s="57">
        <v>2</v>
      </c>
      <c r="J58" s="49">
        <v>17</v>
      </c>
      <c r="K58" s="49">
        <v>6</v>
      </c>
      <c r="L58" s="49">
        <f t="shared" si="28"/>
        <v>8.4998976462030869E-3</v>
      </c>
      <c r="M58" s="54">
        <f t="shared" si="28"/>
        <v>2.9999955000020251E-3</v>
      </c>
      <c r="N58" s="62">
        <f>($B$55*I58/L58)*10^(-6)</f>
        <v>0.14981356870442189</v>
      </c>
      <c r="O58" s="62">
        <f>((I58+0.5)*$B$55/M58)*10^(-6)</f>
        <v>0.53058412920916898</v>
      </c>
      <c r="Q58" s="57">
        <v>2</v>
      </c>
      <c r="R58" s="49">
        <v>18</v>
      </c>
      <c r="S58" s="49">
        <v>4</v>
      </c>
      <c r="T58" s="49">
        <f t="shared" si="29"/>
        <v>8.999878500492076E-3</v>
      </c>
      <c r="U58" s="54">
        <f t="shared" si="29"/>
        <v>1.9999986666669333E-3</v>
      </c>
      <c r="V58" s="62">
        <f>($B$55*Q58/T58)*10^(-6)</f>
        <v>0.14149079900693945</v>
      </c>
      <c r="W58" s="62">
        <f>((Q58+0.5)*$B$55/U58)*10^(-6)</f>
        <v>0.79587553058358096</v>
      </c>
      <c r="Y58" s="57">
        <v>2</v>
      </c>
      <c r="Z58" s="49">
        <v>16</v>
      </c>
      <c r="AA58" s="49">
        <v>3</v>
      </c>
      <c r="AB58" s="49">
        <f t="shared" si="30"/>
        <v>7.9999146669397329E-3</v>
      </c>
      <c r="AC58" s="54">
        <f t="shared" si="30"/>
        <v>1.4999994375000632E-3</v>
      </c>
      <c r="AD58" s="62">
        <f>($B$55*Y58/AB58)*10^(-6)</f>
        <v>0.15917669787934416</v>
      </c>
      <c r="AE58" s="62">
        <f>((Y58+0.5)*$B$55/AC58)*10^(-6)</f>
        <v>1.0611670646042712</v>
      </c>
      <c r="AH58" s="36"/>
      <c r="AK58" s="36"/>
      <c r="AL58" s="36"/>
      <c r="AM58" s="36"/>
      <c r="AN58" s="36"/>
      <c r="AO58" s="36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ht="15" customHeight="1" x14ac:dyDescent="0.25">
      <c r="A59" s="57">
        <v>3</v>
      </c>
      <c r="B59" s="49">
        <v>26</v>
      </c>
      <c r="C59" s="49">
        <v>17</v>
      </c>
      <c r="D59" s="49">
        <f t="shared" si="27"/>
        <v>1.2999633836427431E-2</v>
      </c>
      <c r="E59" s="50">
        <f t="shared" si="27"/>
        <v>8.4998976462030869E-3</v>
      </c>
      <c r="F59" s="49">
        <f>($B$55*A59/D59)*10^(-6)</f>
        <v>0.14693490786236907</v>
      </c>
      <c r="G59" s="49">
        <f>((A59+0.5)*$B$55/E59)*10^(-6)</f>
        <v>0.26217374523273829</v>
      </c>
      <c r="I59" s="57">
        <v>3</v>
      </c>
      <c r="J59" s="49">
        <v>25</v>
      </c>
      <c r="K59" s="49">
        <v>8</v>
      </c>
      <c r="L59" s="49">
        <f t="shared" si="28"/>
        <v>1.2499674481709789E-2</v>
      </c>
      <c r="M59" s="54">
        <f t="shared" si="28"/>
        <v>3.9999893333418669E-3</v>
      </c>
      <c r="N59" s="49">
        <f>($B$55*I59/L59)*10^(-6)</f>
        <v>0.15281197944754191</v>
      </c>
      <c r="O59" s="49">
        <f>((I59+0.5)*$B$55/M59)*10^(-6)</f>
        <v>0.55711398563610659</v>
      </c>
      <c r="Q59" s="57">
        <v>3</v>
      </c>
      <c r="R59" s="49">
        <v>25</v>
      </c>
      <c r="S59" s="49">
        <v>6</v>
      </c>
      <c r="T59" s="49">
        <f t="shared" si="29"/>
        <v>1.2499674481709789E-2</v>
      </c>
      <c r="U59" s="54">
        <f t="shared" si="29"/>
        <v>2.9999955000020251E-3</v>
      </c>
      <c r="V59" s="49">
        <f>($B$55*Q59/T59)*10^(-6)</f>
        <v>0.15281197944754191</v>
      </c>
      <c r="W59" s="49">
        <f>((Q59+0.5)*$B$55/U59)*10^(-6)</f>
        <v>0.74281778089283657</v>
      </c>
      <c r="Y59" s="57">
        <v>3</v>
      </c>
      <c r="Z59" s="49">
        <v>24</v>
      </c>
      <c r="AA59" s="49">
        <v>4</v>
      </c>
      <c r="AB59" s="49">
        <f t="shared" si="30"/>
        <v>1.1999712002073594E-2</v>
      </c>
      <c r="AC59" s="54">
        <f t="shared" si="30"/>
        <v>1.9999986666669333E-3</v>
      </c>
      <c r="AD59" s="49">
        <f>($B$55*Y59/AB59)*10^(-6)</f>
        <v>0.15917882026418034</v>
      </c>
      <c r="AE59" s="49">
        <f>((Y59+0.5)*$B$55/AC59)*10^(-6)</f>
        <v>1.1142257428170135</v>
      </c>
      <c r="AH59" s="36"/>
      <c r="AK59" s="36"/>
      <c r="AL59" s="36"/>
      <c r="AM59" s="36"/>
      <c r="AN59" s="36"/>
      <c r="AO59" s="36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ht="15" customHeight="1" x14ac:dyDescent="0.25">
      <c r="A60" s="57">
        <v>4</v>
      </c>
      <c r="B60" s="49">
        <v>30</v>
      </c>
      <c r="C60" s="49">
        <v>23</v>
      </c>
      <c r="D60" s="49">
        <f t="shared" si="27"/>
        <v>1.499943750632809E-2</v>
      </c>
      <c r="E60" s="50">
        <f t="shared" si="27"/>
        <v>1.1499746522509459E-2</v>
      </c>
      <c r="F60" s="49">
        <f>($B$55*A60/D60)*10^(-6)</f>
        <v>0.16979303383380442</v>
      </c>
      <c r="G60" s="49">
        <f>((A60+0.5)*$B$55/E60)*10^(-6)</f>
        <v>0.24914896988310059</v>
      </c>
      <c r="I60" s="57">
        <v>4</v>
      </c>
      <c r="J60" s="49">
        <v>33</v>
      </c>
      <c r="K60" s="49">
        <v>11</v>
      </c>
      <c r="L60" s="49">
        <f t="shared" si="28"/>
        <v>1.6499251322691443E-2</v>
      </c>
      <c r="M60" s="54">
        <f t="shared" si="28"/>
        <v>5.4999722708752733E-3</v>
      </c>
      <c r="N60" s="49">
        <f>($B$55*I60/L60)*10^(-6)</f>
        <v>0.15435851907397657</v>
      </c>
      <c r="O60" s="49">
        <f>((I60+0.5)*$B$55/M60)*10^(-6)</f>
        <v>0.5209389900331326</v>
      </c>
      <c r="Q60" s="57">
        <v>4</v>
      </c>
      <c r="R60" s="49">
        <v>32</v>
      </c>
      <c r="S60" s="49">
        <v>7.5</v>
      </c>
      <c r="T60" s="49">
        <f t="shared" si="29"/>
        <v>1.5999317342071415E-2</v>
      </c>
      <c r="U60" s="54">
        <f t="shared" si="29"/>
        <v>3.7499912109436795E-3</v>
      </c>
      <c r="V60" s="49">
        <f>($B$55*Q60/T60)*10^(-6)</f>
        <v>0.15918179166951058</v>
      </c>
      <c r="W60" s="49">
        <f>((Q60+0.5)*$B$55/U60)*10^(-6)</f>
        <v>0.76404179072168787</v>
      </c>
      <c r="Y60" s="57">
        <v>4</v>
      </c>
      <c r="Z60" s="49">
        <v>32</v>
      </c>
      <c r="AA60" s="49">
        <v>5</v>
      </c>
      <c r="AB60" s="49">
        <f t="shared" si="30"/>
        <v>1.5999317342071415E-2</v>
      </c>
      <c r="AC60" s="54">
        <f t="shared" si="30"/>
        <v>2.499997395834147E-3</v>
      </c>
      <c r="AD60" s="49">
        <f>($B$55*Y60/AB60)*10^(-6)</f>
        <v>0.15918179166951058</v>
      </c>
      <c r="AE60" s="49">
        <f>((Y60+0.5)*$B$55/AC60)*10^(-6)</f>
        <v>1.1460611938133705</v>
      </c>
      <c r="AH60" s="36"/>
      <c r="AK60" s="36"/>
      <c r="AL60" s="36"/>
      <c r="AM60" s="36"/>
      <c r="AN60" s="36"/>
      <c r="AO60" s="36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ht="15" customHeight="1" x14ac:dyDescent="0.35">
      <c r="A61" s="45" t="s">
        <v>2</v>
      </c>
      <c r="B61" s="57">
        <v>0.15</v>
      </c>
      <c r="C61" s="45" t="s">
        <v>5</v>
      </c>
      <c r="D61" s="57">
        <v>0.25</v>
      </c>
      <c r="E61" s="60" t="s">
        <v>4</v>
      </c>
      <c r="F61" s="63">
        <f>AVERAGE(F56:F60)</f>
        <v>0.15301836075713066</v>
      </c>
      <c r="G61" s="63">
        <f>AVERAGE(G56:G60)</f>
        <v>0.25727026014737803</v>
      </c>
      <c r="I61" s="45" t="s">
        <v>2</v>
      </c>
      <c r="J61" s="57">
        <v>0.15</v>
      </c>
      <c r="K61" s="45" t="s">
        <v>5</v>
      </c>
      <c r="L61" s="57">
        <v>0.5</v>
      </c>
      <c r="M61" s="21" t="s">
        <v>4</v>
      </c>
      <c r="N61" s="63">
        <f>AVERAGE(N56:N60)</f>
        <v>0.15403987292334984</v>
      </c>
      <c r="O61" s="63">
        <f>AVERAGE(O56:O60)</f>
        <v>0.52154060580713912</v>
      </c>
      <c r="Q61" s="45" t="s">
        <v>2</v>
      </c>
      <c r="R61" s="57">
        <v>0.15</v>
      </c>
      <c r="S61" s="45" t="s">
        <v>5</v>
      </c>
      <c r="T61" s="57">
        <v>0.75</v>
      </c>
      <c r="U61" s="21" t="s">
        <v>4</v>
      </c>
      <c r="V61" s="63">
        <f>AVERAGE(V56:V60)</f>
        <v>0.1531649986478627</v>
      </c>
      <c r="W61" s="63">
        <f>AVERAGE(W56:W60)</f>
        <v>0.76669382529172292</v>
      </c>
      <c r="Y61" s="45" t="s">
        <v>2</v>
      </c>
      <c r="Z61" s="57">
        <v>0.15</v>
      </c>
      <c r="AA61" s="45" t="s">
        <v>5</v>
      </c>
      <c r="AB61" s="57">
        <v>1</v>
      </c>
      <c r="AC61" s="21" t="s">
        <v>4</v>
      </c>
      <c r="AD61" s="63">
        <f>AVERAGE(AD56:AD60)</f>
        <v>0.15917818357012353</v>
      </c>
      <c r="AE61" s="63">
        <f>AVERAGE(AE56:AE60)</f>
        <v>1.0691260401024185</v>
      </c>
      <c r="AH61" s="36"/>
      <c r="AK61" s="36"/>
      <c r="AL61" s="36"/>
      <c r="AM61" s="36"/>
      <c r="AN61" s="36"/>
      <c r="AO61" s="36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ht="15" customHeight="1" x14ac:dyDescent="0.35">
      <c r="A62" s="37"/>
      <c r="B62" s="36"/>
      <c r="C62" s="36"/>
      <c r="D62" s="36"/>
      <c r="E62" s="21" t="s">
        <v>11</v>
      </c>
      <c r="F62" s="63">
        <f>_xlfn.STDEV.S(F57:F60)</f>
        <v>1.1324071289747779E-2</v>
      </c>
      <c r="G62" s="63">
        <f>_xlfn.STDEV.S(G57:G60)</f>
        <v>1.2738064278971369E-2</v>
      </c>
      <c r="I62" s="36"/>
      <c r="J62" s="36"/>
      <c r="K62" s="36"/>
      <c r="L62" s="36"/>
      <c r="M62" s="21" t="s">
        <v>11</v>
      </c>
      <c r="N62" s="63">
        <f>_xlfn.STDEV.S(N57:N60)</f>
        <v>3.9091684866209538E-3</v>
      </c>
      <c r="O62" s="63">
        <f>_xlfn.STDEV.S(O57:O60)</f>
        <v>3.3090573377927895E-2</v>
      </c>
      <c r="Q62" s="36"/>
      <c r="R62" s="36"/>
      <c r="S62" s="36"/>
      <c r="T62" s="36"/>
      <c r="U62" s="21" t="s">
        <v>11</v>
      </c>
      <c r="V62" s="63">
        <f>_xlfn.STDEV.S(V57:V60)</f>
        <v>8.3414342613675266E-3</v>
      </c>
      <c r="W62" s="63">
        <f>_xlfn.STDEV.S(W57:W60)</f>
        <v>2.1876261410494639E-2</v>
      </c>
      <c r="Y62" s="36"/>
      <c r="Z62" s="36"/>
      <c r="AA62" s="36"/>
      <c r="AB62" s="36"/>
      <c r="AC62" s="21" t="s">
        <v>11</v>
      </c>
      <c r="AD62" s="63">
        <f>_xlfn.STDEV.S(AD57:AD60)</f>
        <v>2.7835040934112426E-6</v>
      </c>
      <c r="AE62" s="63">
        <f>_xlfn.STDEV.S(AE57:AE60)</f>
        <v>8.372505192954513E-2</v>
      </c>
      <c r="AH62" s="36"/>
      <c r="AK62" s="36"/>
      <c r="AL62" s="36"/>
      <c r="AM62" s="36"/>
      <c r="AN62" s="36"/>
      <c r="AO62" s="36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ht="15" customHeight="1" x14ac:dyDescent="0.25">
      <c r="A63" s="36"/>
      <c r="B63" s="36"/>
      <c r="C63" s="36"/>
      <c r="D63" s="36"/>
      <c r="E63" s="36"/>
      <c r="F63" s="36"/>
      <c r="G63" s="36"/>
      <c r="H63" s="36"/>
      <c r="I63" s="44"/>
      <c r="J63" s="44"/>
      <c r="K63" s="44"/>
      <c r="L63" s="44"/>
      <c r="M63" s="36"/>
      <c r="N63" s="36"/>
      <c r="O63" s="36"/>
      <c r="P63" s="36"/>
      <c r="Q63" s="44"/>
      <c r="R63" s="44"/>
      <c r="S63" s="44"/>
      <c r="T63" s="44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H63" s="36"/>
      <c r="AK63" s="36"/>
      <c r="AL63" s="36"/>
      <c r="AM63" s="36"/>
      <c r="AN63" s="36"/>
      <c r="AO63" s="36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ht="15" customHeight="1" x14ac:dyDescent="0.3">
      <c r="A64" s="45" t="s">
        <v>12</v>
      </c>
      <c r="B64" s="55">
        <v>636.70000000000005</v>
      </c>
      <c r="C64" s="67" t="s">
        <v>13</v>
      </c>
      <c r="D64" s="55">
        <v>2</v>
      </c>
      <c r="E64" s="44"/>
      <c r="F64" s="36"/>
      <c r="G64" s="36"/>
      <c r="H64" s="44"/>
      <c r="I64" s="45" t="s">
        <v>12</v>
      </c>
      <c r="J64" s="55">
        <v>636.70000000000005</v>
      </c>
      <c r="K64" s="67" t="s">
        <v>1</v>
      </c>
      <c r="L64" s="55">
        <v>2</v>
      </c>
      <c r="M64" s="36"/>
      <c r="N64" s="36"/>
      <c r="O64" s="36"/>
      <c r="P64" s="44"/>
      <c r="Q64" s="45" t="s">
        <v>12</v>
      </c>
      <c r="R64" s="55">
        <v>636.70000000000005</v>
      </c>
      <c r="S64" s="67" t="s">
        <v>1</v>
      </c>
      <c r="T64" s="55">
        <v>2</v>
      </c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H64" s="36"/>
      <c r="AK64" s="36"/>
      <c r="AL64" s="36"/>
      <c r="AM64" s="36"/>
      <c r="AN64" s="36"/>
      <c r="AO64" s="36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ht="15" customHeight="1" x14ac:dyDescent="0.25">
      <c r="A65" s="65" t="s">
        <v>8</v>
      </c>
      <c r="B65" s="45" t="s">
        <v>6</v>
      </c>
      <c r="C65" s="45" t="s">
        <v>9</v>
      </c>
      <c r="D65" s="45" t="s">
        <v>7</v>
      </c>
      <c r="E65" s="43" t="s">
        <v>10</v>
      </c>
      <c r="F65" s="66" t="s">
        <v>2</v>
      </c>
      <c r="G65" s="66" t="s">
        <v>5</v>
      </c>
      <c r="I65" s="65" t="s">
        <v>8</v>
      </c>
      <c r="J65" s="45" t="s">
        <v>6</v>
      </c>
      <c r="K65" s="45" t="s">
        <v>9</v>
      </c>
      <c r="L65" s="45" t="s">
        <v>7</v>
      </c>
      <c r="M65" s="42" t="s">
        <v>10</v>
      </c>
      <c r="N65" s="66" t="s">
        <v>2</v>
      </c>
      <c r="O65" s="66" t="s">
        <v>5</v>
      </c>
      <c r="Q65" s="65" t="s">
        <v>8</v>
      </c>
      <c r="R65" s="45" t="s">
        <v>6</v>
      </c>
      <c r="S65" s="45" t="s">
        <v>9</v>
      </c>
      <c r="T65" s="45" t="s">
        <v>7</v>
      </c>
      <c r="U65" s="42" t="s">
        <v>10</v>
      </c>
      <c r="V65" s="66" t="s">
        <v>2</v>
      </c>
      <c r="W65" s="66" t="s">
        <v>5</v>
      </c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K65" s="36"/>
      <c r="AL65" s="36"/>
      <c r="AM65" s="36"/>
      <c r="AN65" s="36"/>
      <c r="AO65" s="36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ht="15" customHeight="1" x14ac:dyDescent="0.25">
      <c r="A66" s="57">
        <v>1</v>
      </c>
      <c r="B66" s="49">
        <v>13</v>
      </c>
      <c r="C66" s="49">
        <v>5</v>
      </c>
      <c r="D66" s="49">
        <f t="shared" ref="D66:E69" si="31">SIN(B66*0.001/$D$55)</f>
        <v>6.4999542292633579E-3</v>
      </c>
      <c r="E66" s="61">
        <f t="shared" si="31"/>
        <v>2.499997395834147E-3</v>
      </c>
      <c r="F66" s="62">
        <f>($B$55*A66/D66)*10^(-6)</f>
        <v>9.7954535915579441E-2</v>
      </c>
      <c r="G66" s="62">
        <f>((A66+0.5)*$B$55/E66)*10^(-6)</f>
        <v>0.38202039793779019</v>
      </c>
      <c r="I66" s="57">
        <v>1</v>
      </c>
      <c r="J66" s="49">
        <v>8</v>
      </c>
      <c r="K66" s="49">
        <v>6</v>
      </c>
      <c r="L66" s="49">
        <f t="shared" ref="L66:M69" si="32">SIN(J66*0.001/$D$55)</f>
        <v>3.9999893333418669E-3</v>
      </c>
      <c r="M66" s="64">
        <f t="shared" si="32"/>
        <v>2.9999955000020251E-3</v>
      </c>
      <c r="N66" s="62">
        <f>($B$55*I66/L66)*10^(-6)</f>
        <v>0.159175424467459</v>
      </c>
      <c r="O66" s="62">
        <f>((I66+0.5)*$B$55/M66)*10^(-6)</f>
        <v>0.31835047752550139</v>
      </c>
      <c r="Q66" s="57">
        <v>1</v>
      </c>
      <c r="R66" s="49">
        <v>7</v>
      </c>
      <c r="S66" s="49">
        <v>7</v>
      </c>
      <c r="T66" s="49">
        <f t="shared" ref="T66:U69" si="33">SIN(R66*0.001/$D$55)</f>
        <v>3.4999928541710437E-3</v>
      </c>
      <c r="U66" s="54">
        <f t="shared" si="33"/>
        <v>3.4999928541710437E-3</v>
      </c>
      <c r="V66" s="56">
        <f>($B$55*Q66/T66)*10^(-6)</f>
        <v>0.18191465712314983</v>
      </c>
      <c r="W66" s="56">
        <f>((Q66+0.5)*$B$55/U66)*10^(-6)</f>
        <v>0.27287198568472476</v>
      </c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K66" s="36"/>
      <c r="AL66" s="36"/>
      <c r="AM66" s="36"/>
      <c r="AN66" s="36"/>
      <c r="AO66" s="3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5" customHeight="1" x14ac:dyDescent="0.25">
      <c r="A67" s="57">
        <v>2</v>
      </c>
      <c r="B67" s="49">
        <v>23</v>
      </c>
      <c r="C67" s="49">
        <v>11</v>
      </c>
      <c r="D67" s="58">
        <f t="shared" si="31"/>
        <v>1.1499746522509459E-2</v>
      </c>
      <c r="E67" s="49">
        <f t="shared" si="31"/>
        <v>5.4999722708752733E-3</v>
      </c>
      <c r="F67" s="49">
        <f>($B$55*A67/D67)*10^(-6)</f>
        <v>0.11073287550360027</v>
      </c>
      <c r="G67" s="49">
        <f>((A67+0.5)*$B$55/E67)*10^(-6)</f>
        <v>0.28941055001840704</v>
      </c>
      <c r="I67" s="57">
        <v>2</v>
      </c>
      <c r="J67" s="49">
        <v>18</v>
      </c>
      <c r="K67" s="49">
        <v>10</v>
      </c>
      <c r="L67" s="49">
        <f t="shared" si="32"/>
        <v>8.999878500492076E-3</v>
      </c>
      <c r="M67" s="49">
        <f t="shared" si="32"/>
        <v>4.9999791666927081E-3</v>
      </c>
      <c r="N67" s="49">
        <f>($B$55*I67/L67)*10^(-6)</f>
        <v>0.14149079900693945</v>
      </c>
      <c r="O67" s="49">
        <f>((I67+0.5)*$B$55/M67)*10^(-6)</f>
        <v>0.31835132646220216</v>
      </c>
      <c r="Q67" s="57">
        <v>2</v>
      </c>
      <c r="R67" s="49">
        <v>13</v>
      </c>
      <c r="S67" s="49">
        <v>11</v>
      </c>
      <c r="T67" s="49">
        <f t="shared" si="33"/>
        <v>6.4999542292633579E-3</v>
      </c>
      <c r="U67" s="54">
        <f t="shared" si="33"/>
        <v>5.4999722708752733E-3</v>
      </c>
      <c r="V67" s="62">
        <f>($B$55*Q67/T67)*10^(-6)</f>
        <v>0.19590907183115888</v>
      </c>
      <c r="W67" s="62">
        <f>((Q67+0.5)*$B$55/U67)*10^(-6)</f>
        <v>0.28941055001840704</v>
      </c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K67" s="36"/>
      <c r="AL67" s="36"/>
      <c r="AM67" s="36"/>
      <c r="AN67" s="36"/>
      <c r="AO67" s="36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5" customHeight="1" x14ac:dyDescent="0.25">
      <c r="A68" s="57">
        <v>3</v>
      </c>
      <c r="B68" s="49">
        <v>35</v>
      </c>
      <c r="C68" s="49">
        <v>15</v>
      </c>
      <c r="D68" s="58">
        <f t="shared" si="31"/>
        <v>1.7499106784510807E-2</v>
      </c>
      <c r="E68" s="49">
        <f t="shared" si="31"/>
        <v>7.4999296876977536E-3</v>
      </c>
      <c r="F68" s="49">
        <f>($B$55*A68/D68)*10^(-6)</f>
        <v>0.1091541427526295</v>
      </c>
      <c r="G68" s="49">
        <f>((A68+0.5)*$B$55/E68)*10^(-6)</f>
        <v>0.29712945224744702</v>
      </c>
      <c r="I68" s="57">
        <v>3</v>
      </c>
      <c r="J68" s="49">
        <v>27</v>
      </c>
      <c r="K68" s="49">
        <v>15</v>
      </c>
      <c r="L68" s="49">
        <f t="shared" si="32"/>
        <v>1.3499589941236678E-2</v>
      </c>
      <c r="M68" s="49">
        <f t="shared" si="32"/>
        <v>7.4999296876977536E-3</v>
      </c>
      <c r="N68" s="49">
        <f>($B$55*I68/L68)*10^(-6)</f>
        <v>0.14149318670527103</v>
      </c>
      <c r="O68" s="49">
        <f>((I68+0.5)*$B$55/M68)*10^(-6)</f>
        <v>0.29712945224744702</v>
      </c>
      <c r="Q68" s="57">
        <v>3</v>
      </c>
      <c r="R68" s="49">
        <v>19</v>
      </c>
      <c r="S68" s="49">
        <v>15</v>
      </c>
      <c r="T68" s="49">
        <f t="shared" si="33"/>
        <v>9.4998571048114828E-3</v>
      </c>
      <c r="U68" s="54">
        <f t="shared" si="33"/>
        <v>7.4999296876977536E-3</v>
      </c>
      <c r="V68" s="49">
        <f>($B$55*Q68/T68)*10^(-6)</f>
        <v>0.20106618225158077</v>
      </c>
      <c r="W68" s="49">
        <f>((Q68+0.5)*$B$55/U68)*10^(-6)</f>
        <v>0.29712945224744702</v>
      </c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K68" s="36"/>
      <c r="AL68" s="36"/>
      <c r="AM68" s="36"/>
      <c r="AN68" s="36"/>
      <c r="AO68" s="36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ht="15" customHeight="1" x14ac:dyDescent="0.25">
      <c r="A69" s="57">
        <v>4</v>
      </c>
      <c r="B69" s="49">
        <v>45</v>
      </c>
      <c r="C69" s="49">
        <v>18</v>
      </c>
      <c r="D69" s="58">
        <f t="shared" si="31"/>
        <v>2.2498101610553618E-2</v>
      </c>
      <c r="E69" s="49">
        <f t="shared" si="31"/>
        <v>8.999878500492076E-3</v>
      </c>
      <c r="F69" s="49">
        <f>($B$55*A69/D69)*10^(-6)</f>
        <v>0.11320066217521764</v>
      </c>
      <c r="G69" s="49">
        <f>((A69+0.5)*$B$55/E69)*10^(-6)</f>
        <v>0.31835429776561375</v>
      </c>
      <c r="I69" s="57">
        <v>4</v>
      </c>
      <c r="J69" s="49">
        <v>34</v>
      </c>
      <c r="K69" s="49">
        <v>18</v>
      </c>
      <c r="L69" s="49">
        <f t="shared" si="32"/>
        <v>1.6999181178498728E-2</v>
      </c>
      <c r="M69" s="49">
        <f t="shared" si="32"/>
        <v>8.999878500492076E-3</v>
      </c>
      <c r="N69" s="49">
        <f>($B$55*I69/L69)*10^(-6)</f>
        <v>0.14981898088252033</v>
      </c>
      <c r="O69" s="49">
        <f>((I69+0.5)*$B$55/M69)*10^(-6)</f>
        <v>0.31835429776561375</v>
      </c>
      <c r="Q69" s="57">
        <v>4</v>
      </c>
      <c r="R69" s="49">
        <v>25</v>
      </c>
      <c r="S69" s="49">
        <v>18</v>
      </c>
      <c r="T69" s="49">
        <f t="shared" si="33"/>
        <v>1.2499674481709789E-2</v>
      </c>
      <c r="U69" s="54">
        <f t="shared" si="33"/>
        <v>8.999878500492076E-3</v>
      </c>
      <c r="V69" s="49">
        <f>($B$55*Q69/T69)*10^(-6)</f>
        <v>0.20374930593005583</v>
      </c>
      <c r="W69" s="49">
        <f>((Q69+0.5)*$B$55/U69)*10^(-6)</f>
        <v>0.31835429776561375</v>
      </c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K69" s="36"/>
      <c r="AL69" s="36"/>
      <c r="AM69" s="36"/>
      <c r="AN69" s="36"/>
      <c r="AO69" s="36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ht="15" customHeight="1" x14ac:dyDescent="0.35">
      <c r="A70" s="45" t="s">
        <v>2</v>
      </c>
      <c r="B70" s="57">
        <v>0.1</v>
      </c>
      <c r="C70" s="45" t="s">
        <v>5</v>
      </c>
      <c r="D70" s="59">
        <v>0.3</v>
      </c>
      <c r="E70" s="8" t="s">
        <v>4</v>
      </c>
      <c r="F70" s="63">
        <f>AVERAGE(F65:F69)</f>
        <v>0.10776055408675671</v>
      </c>
      <c r="G70" s="63">
        <f>AVERAGE(G65:G69)</f>
        <v>0.32172867449231451</v>
      </c>
      <c r="I70" s="45" t="s">
        <v>2</v>
      </c>
      <c r="J70" s="57">
        <v>0.15</v>
      </c>
      <c r="K70" s="45" t="s">
        <v>5</v>
      </c>
      <c r="L70" s="57">
        <v>0.3</v>
      </c>
      <c r="M70" s="8" t="s">
        <v>4</v>
      </c>
      <c r="N70" s="63">
        <f>AVERAGE(N65:N69)</f>
        <v>0.14799459776554744</v>
      </c>
      <c r="O70" s="63">
        <f>AVERAGE(O65:O69)</f>
        <v>0.31304638850019106</v>
      </c>
      <c r="Q70" s="45" t="s">
        <v>2</v>
      </c>
      <c r="R70" s="57">
        <v>0.2</v>
      </c>
      <c r="S70" s="45" t="s">
        <v>5</v>
      </c>
      <c r="T70" s="57">
        <v>0.3</v>
      </c>
      <c r="U70" s="21" t="s">
        <v>4</v>
      </c>
      <c r="V70" s="63">
        <f>AVERAGE(V65:V69)</f>
        <v>0.19565980428398633</v>
      </c>
      <c r="W70" s="63">
        <f>AVERAGE(W65:W69)</f>
        <v>0.29444157142904814</v>
      </c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K70" s="36"/>
      <c r="AL70" s="36"/>
      <c r="AM70" s="36"/>
      <c r="AN70" s="36"/>
      <c r="AO70" s="36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ht="15" customHeight="1" x14ac:dyDescent="0.35">
      <c r="A71" s="37"/>
      <c r="B71" s="36"/>
      <c r="C71" s="36"/>
      <c r="D71" s="44"/>
      <c r="E71" s="8" t="s">
        <v>11</v>
      </c>
      <c r="F71" s="63">
        <f>_xlfn.STDEV.S(F66:F69)</f>
        <v>6.7460989310433525E-3</v>
      </c>
      <c r="G71" s="63">
        <f>_xlfn.STDEV.S(G66:G69)</f>
        <v>4.2016112936518239E-2</v>
      </c>
      <c r="I71" s="36"/>
      <c r="J71" s="36"/>
      <c r="K71" s="36"/>
      <c r="L71" s="44"/>
      <c r="M71" s="8" t="s">
        <v>11</v>
      </c>
      <c r="N71" s="63">
        <f>_xlfn.STDEV.S(N66:N69)</f>
        <v>8.4243101312576237E-3</v>
      </c>
      <c r="O71" s="63">
        <f>_xlfn.STDEV.S(O66:O69)</f>
        <v>1.0611290961566697E-2</v>
      </c>
      <c r="Q71" s="36"/>
      <c r="R71" s="36"/>
      <c r="S71" s="36"/>
      <c r="T71" s="36"/>
      <c r="U71" s="21" t="s">
        <v>11</v>
      </c>
      <c r="V71" s="63">
        <f>_xlfn.STDEV.S(V66:V69)</f>
        <v>9.7238566490423749E-3</v>
      </c>
      <c r="W71" s="63">
        <f>_xlfn.STDEV.S(W66:W69)</f>
        <v>1.8882102546745536E-2</v>
      </c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K71" s="36"/>
      <c r="AL71" s="36"/>
      <c r="AM71" s="36"/>
      <c r="AN71" s="36"/>
      <c r="AO71" s="36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ht="15" customHeight="1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K72" s="36"/>
      <c r="AL72" s="36"/>
      <c r="AM72" s="36"/>
      <c r="AN72" s="36"/>
      <c r="AO72" s="36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ht="15" customHeight="1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K73" s="36"/>
      <c r="AL73" s="36"/>
      <c r="AM73" s="36"/>
      <c r="AN73" s="36"/>
      <c r="AO73" s="36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ht="15" customHeight="1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K74" s="36"/>
      <c r="AL74" s="36"/>
      <c r="AM74" s="36"/>
      <c r="AN74" s="36"/>
      <c r="AO74" s="36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ht="15" customHeight="1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K75" s="36"/>
      <c r="AL75" s="36"/>
      <c r="AM75" s="36"/>
      <c r="AN75" s="36"/>
      <c r="AO75" s="36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ht="15" customHeight="1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ht="15" customHeight="1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ht="15" customHeight="1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ht="15" customHeight="1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ht="15" customHeight="1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ht="15" customHeight="1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ht="15" customHeight="1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/>
      <c r="AQ82"/>
      <c r="AT82"/>
      <c r="AU82"/>
      <c r="AV82"/>
      <c r="AW82"/>
      <c r="AX82"/>
      <c r="AY82"/>
      <c r="AZ82"/>
      <c r="BA82"/>
    </row>
    <row r="83" spans="1:53" ht="15" customHeight="1" x14ac:dyDescent="0.25">
      <c r="AT83"/>
      <c r="AU83"/>
      <c r="AV83"/>
      <c r="AW83"/>
      <c r="AX83"/>
      <c r="AY83"/>
      <c r="AZ83"/>
      <c r="BA83"/>
    </row>
    <row r="84" spans="1:53" ht="15" customHeight="1" x14ac:dyDescent="0.25">
      <c r="AT84"/>
      <c r="AU84"/>
      <c r="AV84"/>
      <c r="AW84"/>
      <c r="AX84"/>
      <c r="AY84"/>
      <c r="AZ84"/>
      <c r="BA84"/>
    </row>
    <row r="85" spans="1:53" ht="15" customHeight="1" x14ac:dyDescent="0.25">
      <c r="AT85"/>
      <c r="AU85"/>
      <c r="AV85"/>
      <c r="AW85"/>
      <c r="AX85"/>
      <c r="AY85"/>
      <c r="AZ85"/>
      <c r="BA85"/>
    </row>
    <row r="86" spans="1:53" ht="15" customHeight="1" x14ac:dyDescent="0.25">
      <c r="AT86"/>
      <c r="AU86"/>
      <c r="AV86"/>
      <c r="AW86"/>
      <c r="AX86"/>
      <c r="AY86"/>
      <c r="AZ86"/>
      <c r="BA86"/>
    </row>
    <row r="87" spans="1:53" ht="15" customHeight="1" x14ac:dyDescent="0.25">
      <c r="AT87"/>
      <c r="AU87"/>
      <c r="AV87"/>
      <c r="AW87"/>
      <c r="AX87"/>
      <c r="AY87"/>
      <c r="AZ87"/>
      <c r="BA87"/>
    </row>
    <row r="88" spans="1:53" ht="15" customHeight="1" x14ac:dyDescent="0.25">
      <c r="AT88"/>
      <c r="AU88"/>
      <c r="AV88"/>
      <c r="AW88"/>
      <c r="AX88"/>
      <c r="AY88"/>
      <c r="AZ88"/>
      <c r="BA88"/>
    </row>
    <row r="89" spans="1:53" ht="15" customHeight="1" x14ac:dyDescent="0.25">
      <c r="AR89"/>
      <c r="AS89"/>
      <c r="AT89"/>
      <c r="AU89"/>
      <c r="AV89"/>
      <c r="AW89"/>
      <c r="AX89"/>
      <c r="AY89"/>
      <c r="AZ89"/>
      <c r="BA89"/>
    </row>
    <row r="90" spans="1:53" ht="15" customHeight="1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5" customHeight="1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5" customHeight="1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5" customHeight="1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5" customHeight="1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5" customHeight="1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5" customHeight="1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5" customHeight="1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5" customHeight="1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5" customHeight="1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5" customHeight="1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5" customHeight="1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5" customHeight="1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5" customHeight="1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5" customHeight="1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5" customHeight="1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5" customHeight="1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5" customHeight="1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5" customHeight="1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5" customHeight="1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5" customHeight="1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5" customHeight="1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5" customHeight="1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5" customHeight="1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5" customHeight="1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5" customHeight="1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5" customHeight="1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5" customHeight="1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5" customHeight="1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5" customHeight="1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5" customHeight="1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5" customHeight="1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5" customHeight="1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5" customHeight="1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5" customHeight="1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5" customHeight="1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5" customHeight="1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5" customHeight="1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5" customHeight="1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5" customHeight="1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5" customHeight="1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5" customHeight="1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5" customHeight="1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5" customHeight="1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5" customHeight="1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5" customHeight="1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5" customHeight="1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/>
      <c r="AQ136"/>
      <c r="AR136"/>
      <c r="AS136"/>
      <c r="AT136"/>
      <c r="AU136"/>
      <c r="AV136"/>
      <c r="AW136"/>
      <c r="AX136"/>
      <c r="AY136"/>
      <c r="AZ136"/>
      <c r="BA136"/>
    </row>
    <row r="137" spans="1:53" ht="15" customHeight="1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/>
      <c r="AQ137"/>
      <c r="AR137"/>
      <c r="AS137"/>
      <c r="AT137"/>
      <c r="AU137"/>
      <c r="AV137"/>
      <c r="AW137"/>
      <c r="AX137"/>
      <c r="AY137"/>
      <c r="AZ137"/>
      <c r="BA137"/>
    </row>
    <row r="138" spans="1:53" ht="15" customHeight="1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/>
      <c r="AQ138"/>
      <c r="AR138"/>
      <c r="AS138"/>
      <c r="AT138"/>
      <c r="AU138"/>
      <c r="AV138"/>
      <c r="AW138"/>
      <c r="AX138"/>
      <c r="AY138"/>
      <c r="AZ138"/>
      <c r="BA138"/>
    </row>
    <row r="139" spans="1:53" ht="15" customHeight="1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/>
      <c r="AQ139"/>
    </row>
    <row r="140" spans="1:53" ht="1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53" ht="1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53" ht="1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53" ht="1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53" ht="1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4.2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4.2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4.2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4.2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4.2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4.2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4.2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4.2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4.2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4.2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4.2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4.2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4.2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4.2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4.2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4.2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4.2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4.2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4.2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4.2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4.2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4.2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4.2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4.2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4.2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4.2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4.2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4.2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4.2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4.2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4.2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4.2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4.2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4.2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4.2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4.2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4.2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4.2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4.2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4.2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4.2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4.2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4.2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4.2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4.2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4.2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4.2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4.2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4.2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4.2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4.2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4.2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4.2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4.2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4.2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4.2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4.2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4.2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4.2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4.2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4.2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4.2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4.2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4.2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4.2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4.2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4.2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4.2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4.2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4.2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4.2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4.2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4.2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4.2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4.2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4.2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4.2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4.2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4.2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4.2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4.2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4.2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4.2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4.2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4.2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4.2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4.2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4.2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4.2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4.2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4.2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4.2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4.2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4.2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4.2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4.2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4.2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4.2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4.2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4.2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4.2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4.2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4.2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4.2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4.2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4.2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4.2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4.2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4.2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4.2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4.2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4.2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4.2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4.2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4.2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4.2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4.2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4.2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4.2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4.2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4.2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4.2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4.2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4.2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4.2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4.2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4.2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4.2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4.2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4.2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4.2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4.2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4.2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4.2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4.2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4.2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4.2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4.2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4.2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4.2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4.2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4.2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4.2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4.2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4.2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4.2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4.2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4.2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4.2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4.2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4.2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4.2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4.2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4.2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4.2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4.2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4.2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4.2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4.2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4.2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4.2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4.2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4.2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4.2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4.2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4.2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4.2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4.2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4.2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4.2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4.2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4.2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4.2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4.2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4.2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4.2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4.2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4.2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4.2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4.2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4.2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4.2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4.2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4.2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4.2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4.2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4.2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4.2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4.2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4.2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4.2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4.2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4.2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4.2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4.2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4.2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4.2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4.2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4.2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4.2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4.2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4.2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4.2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4.2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4.2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4.2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4.2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4.2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4.2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4.2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4.2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4.2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4.2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4.2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4.2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4.2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4.2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4.2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4.2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4.2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4.2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4.2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4.2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4.2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4.2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4.2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4.2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4.2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4.2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4.2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4.2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4.2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4.2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4.2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4.2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4.2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4.2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4.2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4.2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4.2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4.2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4.2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4.2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4.2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4.2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4.2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4.2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4.2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4.2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4.2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4.2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4.2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4.2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4.2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4.2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4.2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4.2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4.2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4.2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4.2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4.2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4.2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4.2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4.2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4.2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4.2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4.2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4.2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4.2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4.2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4.2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4.2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4.2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4.2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4.2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4.2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4.2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4.2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4.2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4.2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4.2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4.2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4.2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4.2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4.2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4.2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4.2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4.2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4.2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4.2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4.2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4.2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4.2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4.2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4.2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4.2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4.2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4.2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4.2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4.2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4.2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4.2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4.2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4.2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4.2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4.2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4.2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4.2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4.2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4.2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4.2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4.2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4.2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4.2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4.2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4.2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4.2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4.2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4.2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4.2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4.2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4.2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4.2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4.2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4.2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4.2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4.2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4.2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4.2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4.2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4.2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4.2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4.2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4.2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4.2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4.2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4.2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4.2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4.2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4.2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4.2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4.2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4.2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4.2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4.2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4.2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4.2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4.2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4.2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4.2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4.2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4.2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4.2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4.2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4.2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4.2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4.2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4.2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4.2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4.2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4.2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4.2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4.2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4.2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4.2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4.2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4.2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4.2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4.2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4.2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4.2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4.2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4.2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4.2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4.2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4.2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4.2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4.2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4.2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4.2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4.2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4.2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4.2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4.2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4.2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4.2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4.2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4.2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4.2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4.2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4.2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4.2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4.2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4.2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4.2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4.2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4.2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4.2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4.2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4.2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4.2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4.2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4.2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4.2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4.2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4.2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4.2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4.2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4.2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4.2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4.2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4.2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4.2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4.2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4.2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4.2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4.2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4.2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4.2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4.2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4.2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4.2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4.2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4.2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4.2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4.2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4.2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4.2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4.2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4.2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4.2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4.2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4.2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4.2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4.2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4.2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4.2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4.2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4.2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4.2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4.2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4.2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4.2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4.2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4.2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4.2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4.2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4.2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4.2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4.2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4.2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4.2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4.2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4.2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4.2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4.2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4.2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4.2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4.2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4.2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4.2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4.2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4.2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4.2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4.2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4.2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4.2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4.2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4.2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4.2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4.2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4.2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4.2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4.2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4.2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4.2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4.2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4.2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4.2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4.2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4.2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4.2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4.2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4.2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4.2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4.2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4.2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4.2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4.2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4.2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4.2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4.2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4.2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4.2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4.2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4.2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4.2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4.2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4.2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4.2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4.2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4.2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4.2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4.2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4.2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4.2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4.2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4.2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4.2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4.2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4.2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4.2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4.2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4.2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4.2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4.2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4.2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4.2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4.2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4.2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4.2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4.2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4.2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4.2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4.2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4.2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4.2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4.2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4.2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4.2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4.2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4.2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4.2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4.2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4.2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4.2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4.2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4.2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4.2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4.2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4.2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4.2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4.2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4.2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4.2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4.2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4.2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4.2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4.2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4.2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4.2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4.2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4.2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4.2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4.2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4.2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4.2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4.2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4.2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4.2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4.2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4.2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4.2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4.2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4.2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4.2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4.2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4.2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4.2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4.2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4.2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4.2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4.2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4.2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4.2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4.2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4.2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4.2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4.2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4.2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4.2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4.2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4.2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4.2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4.2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4.2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4.2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4.2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4.2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4.2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4.2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4.2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4.2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4.2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4.2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4.2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4.2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4.2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4.2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4.2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4.2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4.2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4.2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4.2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4.2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4.2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4.2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4.2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4.2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4.2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4.2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4.2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4.2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4.2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4.2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4.2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4.2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4.2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4.2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4.2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4.2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4.2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4.2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4.2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4.2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4.2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4.2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4.2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4.2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4.2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4.2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4.2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4.2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4.2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4.2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4.2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4.2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4.2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4.2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4.2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4.2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4.2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4.2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4.2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4.2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4.2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4.2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4.2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4.2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4.2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4.2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4.2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4.2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4.2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4.2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4.2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4.2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4.2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4.2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4.2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4.2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4.2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4.2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4.2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4.2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4.2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4.2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4.2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4.2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4.2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4.2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4.2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4.2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4.2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4.2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4.2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4.2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4.2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4.2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4.2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4.2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4.2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4.2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4.2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4.2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4.2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4.2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4.2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4.2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4.2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4.2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4.2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4.2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4.2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4.2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4.2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4.2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4.2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4.2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4.2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4.2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4.2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4.2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4.2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4.2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4.2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4.2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4.2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4.2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4.2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4.2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4.2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4.2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4.2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4.2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4.2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4.2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4.2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4.2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4.2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4.2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4.2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4.2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4.2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4.2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4.2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4.2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4.2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4.2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4.2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4.2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4.2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4.2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4.2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4.2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4.2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4.2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4.2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 spans="1:35" ht="14.25" customHeight="1" x14ac:dyDescent="0.3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  <row r="1002" spans="1:35" ht="14.25" customHeight="1" x14ac:dyDescent="0.3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</row>
    <row r="1003" spans="1:35" ht="14.25" customHeight="1" x14ac:dyDescent="0.3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</row>
    <row r="1004" spans="1:35" ht="14.25" customHeight="1" x14ac:dyDescent="0.3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</row>
    <row r="1005" spans="1:35" ht="14.25" customHeight="1" x14ac:dyDescent="0.3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</row>
    <row r="1006" spans="1:35" ht="14.25" customHeight="1" x14ac:dyDescent="0.3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</row>
    <row r="1007" spans="1:35" ht="14.25" customHeight="1" x14ac:dyDescent="0.3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</row>
    <row r="1008" spans="1:35" ht="14.25" customHeight="1" x14ac:dyDescent="0.3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</row>
    <row r="1009" spans="1:35" ht="14.25" customHeight="1" x14ac:dyDescent="0.3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</row>
    <row r="1010" spans="1:35" ht="15" customHeight="1" x14ac:dyDescent="0.3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</row>
    <row r="1011" spans="1:35" ht="15" customHeight="1" x14ac:dyDescent="0.3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</row>
    <row r="1012" spans="1:35" ht="15" customHeight="1" x14ac:dyDescent="0.3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</row>
    <row r="1013" spans="1:35" ht="15" customHeight="1" x14ac:dyDescent="0.3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</row>
    <row r="1014" spans="1:35" ht="15" customHeight="1" x14ac:dyDescent="0.3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</row>
    <row r="1015" spans="1:35" ht="15" customHeight="1" x14ac:dyDescent="0.3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</row>
  </sheetData>
  <mergeCells count="4">
    <mergeCell ref="A53:AE53"/>
    <mergeCell ref="A1:S1"/>
    <mergeCell ref="A17:AE17"/>
    <mergeCell ref="A37:AA37"/>
  </mergeCells>
  <pageMargins left="0.7" right="0.7" top="0.75" bottom="0.75" header="0" footer="0"/>
  <pageSetup orientation="landscape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79751-D99B-4BE3-AFE9-5A972A8055A5}">
  <dimension ref="A1:U27"/>
  <sheetViews>
    <sheetView workbookViewId="0"/>
  </sheetViews>
  <sheetFormatPr defaultRowHeight="13.2" x14ac:dyDescent="0.25"/>
  <cols>
    <col min="1" max="1" width="18.77734375" bestFit="1" customWidth="1"/>
    <col min="2" max="2" width="12.6640625" bestFit="1" customWidth="1"/>
    <col min="3" max="3" width="14.77734375" bestFit="1" customWidth="1"/>
    <col min="4" max="4" width="12.6640625" bestFit="1" customWidth="1"/>
    <col min="5" max="5" width="20.44140625" bestFit="1" customWidth="1"/>
    <col min="6" max="6" width="14.33203125" bestFit="1" customWidth="1"/>
    <col min="7" max="7" width="14" bestFit="1" customWidth="1"/>
    <col min="8" max="8" width="14.44140625" bestFit="1" customWidth="1"/>
    <col min="9" max="9" width="15.5546875" bestFit="1" customWidth="1"/>
    <col min="21" max="21" width="12.33203125" bestFit="1" customWidth="1"/>
  </cols>
  <sheetData>
    <row r="1" spans="1:21" ht="15" x14ac:dyDescent="0.35">
      <c r="A1" s="70" t="s">
        <v>21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21" ht="15.6" thickBot="1" x14ac:dyDescent="0.4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21" ht="15" x14ac:dyDescent="0.35">
      <c r="A3" s="71" t="s">
        <v>22</v>
      </c>
      <c r="B3" s="71"/>
      <c r="C3" s="70"/>
      <c r="D3" s="70"/>
      <c r="E3" s="70"/>
      <c r="F3" s="70"/>
      <c r="G3" s="70"/>
      <c r="H3" s="70"/>
      <c r="I3" s="70"/>
      <c r="J3" s="70"/>
      <c r="K3" s="70"/>
      <c r="T3" s="80" t="s">
        <v>47</v>
      </c>
      <c r="U3" s="80"/>
    </row>
    <row r="4" spans="1:21" ht="15" x14ac:dyDescent="0.35">
      <c r="A4" s="72" t="s">
        <v>23</v>
      </c>
      <c r="B4" s="72">
        <v>0.99961133793330381</v>
      </c>
      <c r="C4" s="70"/>
      <c r="D4" s="70"/>
      <c r="E4" s="79" t="s">
        <v>48</v>
      </c>
      <c r="F4" s="79"/>
      <c r="G4" s="79"/>
      <c r="H4" s="70"/>
      <c r="I4" s="70"/>
      <c r="J4" s="70"/>
      <c r="K4" s="70"/>
      <c r="T4">
        <v>1</v>
      </c>
      <c r="U4">
        <f>(T4/$B$20)*Diffrazione!$B$3*10^(-9)</f>
        <v>5.0315172585956979E-3</v>
      </c>
    </row>
    <row r="5" spans="1:21" ht="15" x14ac:dyDescent="0.35">
      <c r="A5" s="72" t="s">
        <v>24</v>
      </c>
      <c r="B5" s="72">
        <v>0.99922282692480979</v>
      </c>
      <c r="C5" s="70"/>
      <c r="D5" s="70"/>
      <c r="E5" s="79"/>
      <c r="F5" s="79"/>
      <c r="G5" s="79"/>
      <c r="H5" s="70"/>
      <c r="I5" s="70"/>
      <c r="J5" s="70"/>
      <c r="K5" s="70"/>
      <c r="T5">
        <v>2</v>
      </c>
      <c r="U5">
        <f>(T5/$B$20)*Diffrazione!$B$3*10^(-9)</f>
        <v>1.0063034517191396E-2</v>
      </c>
    </row>
    <row r="6" spans="1:21" ht="15" x14ac:dyDescent="0.35">
      <c r="A6" s="72" t="s">
        <v>25</v>
      </c>
      <c r="B6" s="72">
        <v>0.99911180219978257</v>
      </c>
      <c r="C6" s="70"/>
      <c r="D6" s="70"/>
      <c r="E6" s="70"/>
      <c r="F6" s="70"/>
      <c r="G6" s="70"/>
      <c r="H6" s="70"/>
      <c r="I6" s="70"/>
      <c r="J6" s="70"/>
      <c r="K6" s="70"/>
      <c r="T6">
        <v>3</v>
      </c>
      <c r="U6">
        <f>(T6/$B$20)*Diffrazione!$B$3*10^(-9)</f>
        <v>1.5094551775787095E-2</v>
      </c>
    </row>
    <row r="7" spans="1:21" ht="15" x14ac:dyDescent="0.35">
      <c r="A7" s="72" t="s">
        <v>26</v>
      </c>
      <c r="B7" s="72">
        <v>4.1082160183563641E-4</v>
      </c>
      <c r="C7" s="70"/>
      <c r="D7" s="70"/>
      <c r="E7" s="70"/>
      <c r="F7" s="70"/>
      <c r="G7" s="70"/>
      <c r="H7" s="70"/>
      <c r="I7" s="70"/>
      <c r="J7" s="70"/>
      <c r="K7" s="70"/>
      <c r="T7">
        <v>4</v>
      </c>
      <c r="U7">
        <f>(T7/$B$20)*Diffrazione!$B$3*10^(-9)</f>
        <v>2.0126069034382792E-2</v>
      </c>
    </row>
    <row r="8" spans="1:21" ht="15.6" thickBot="1" x14ac:dyDescent="0.4">
      <c r="A8" s="73" t="s">
        <v>27</v>
      </c>
      <c r="B8" s="73">
        <v>9</v>
      </c>
      <c r="C8" s="70"/>
      <c r="D8" s="70"/>
      <c r="E8" s="70"/>
      <c r="G8" s="70"/>
      <c r="H8" s="70"/>
      <c r="I8" s="70"/>
      <c r="J8" s="70"/>
      <c r="K8" s="70"/>
      <c r="T8">
        <v>5</v>
      </c>
      <c r="U8">
        <f>(T8/$B$20)*Diffrazione!$B$3*10^(-9)</f>
        <v>2.5157586292978488E-2</v>
      </c>
    </row>
    <row r="9" spans="1:21" ht="15" x14ac:dyDescent="0.3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T9">
        <v>6</v>
      </c>
      <c r="U9">
        <f>(T9/$B$20)*Diffrazione!$B$3*10^(-9)</f>
        <v>3.0189103551574191E-2</v>
      </c>
    </row>
    <row r="10" spans="1:21" ht="15.6" thickBot="1" x14ac:dyDescent="0.4">
      <c r="A10" s="70" t="s">
        <v>28</v>
      </c>
      <c r="B10" s="70"/>
      <c r="C10" s="70"/>
      <c r="D10" s="70"/>
      <c r="E10" s="70"/>
      <c r="F10" s="70"/>
      <c r="G10" s="70"/>
      <c r="H10" s="70"/>
      <c r="J10" s="70"/>
      <c r="K10" s="70"/>
      <c r="T10">
        <v>7</v>
      </c>
      <c r="U10">
        <f>(T10/$B$20)*Diffrazione!$B$3*10^(-9)</f>
        <v>3.5220620810169891E-2</v>
      </c>
    </row>
    <row r="11" spans="1:21" ht="15" x14ac:dyDescent="0.35">
      <c r="A11" s="74"/>
      <c r="B11" s="74" t="s">
        <v>33</v>
      </c>
      <c r="C11" s="74" t="s">
        <v>34</v>
      </c>
      <c r="D11" s="74" t="s">
        <v>35</v>
      </c>
      <c r="E11" s="74" t="s">
        <v>36</v>
      </c>
      <c r="F11" s="74" t="s">
        <v>37</v>
      </c>
      <c r="G11" s="70"/>
      <c r="H11" s="70"/>
      <c r="I11" s="70"/>
      <c r="J11" s="70"/>
      <c r="K11" s="70"/>
      <c r="T11">
        <v>8</v>
      </c>
      <c r="U11">
        <f>(T11/$B$20)*Diffrazione!$B$3*10^(-9)</f>
        <v>4.0252138068765583E-2</v>
      </c>
    </row>
    <row r="12" spans="1:21" ht="15" x14ac:dyDescent="0.35">
      <c r="A12" s="72" t="s">
        <v>29</v>
      </c>
      <c r="B12" s="72">
        <v>1</v>
      </c>
      <c r="C12" s="72">
        <v>1.5189699554127832E-3</v>
      </c>
      <c r="D12" s="72">
        <v>1.5189699554127832E-3</v>
      </c>
      <c r="E12" s="72">
        <v>9000.002717234549</v>
      </c>
      <c r="F12" s="72">
        <v>3.8095657582885063E-12</v>
      </c>
      <c r="G12" s="70"/>
      <c r="H12" s="70"/>
      <c r="I12" s="70"/>
      <c r="J12" s="70"/>
      <c r="K12" s="70"/>
      <c r="T12">
        <v>9</v>
      </c>
      <c r="U12">
        <f>(T12/$B$20)*Diffrazione!$B$3*10^(-9)</f>
        <v>4.5283655327361283E-2</v>
      </c>
    </row>
    <row r="13" spans="1:21" ht="15" x14ac:dyDescent="0.35">
      <c r="A13" s="72" t="s">
        <v>30</v>
      </c>
      <c r="B13" s="72">
        <v>7</v>
      </c>
      <c r="C13" s="72">
        <v>1.1814207197435873E-6</v>
      </c>
      <c r="D13" s="72">
        <v>1.6877438853479818E-7</v>
      </c>
      <c r="E13" s="72"/>
      <c r="F13" s="72"/>
      <c r="G13" s="70"/>
      <c r="H13" s="70"/>
      <c r="I13" s="70"/>
      <c r="J13" s="70"/>
      <c r="K13" s="70"/>
    </row>
    <row r="14" spans="1:21" ht="15.6" thickBot="1" x14ac:dyDescent="0.4">
      <c r="A14" s="73" t="s">
        <v>31</v>
      </c>
      <c r="B14" s="73">
        <v>8</v>
      </c>
      <c r="C14" s="73">
        <v>1.5201513761325268E-3</v>
      </c>
      <c r="D14" s="73"/>
      <c r="E14" s="73"/>
      <c r="F14" s="73"/>
      <c r="G14" s="70"/>
      <c r="H14" s="70"/>
      <c r="I14" s="70"/>
      <c r="J14" s="70"/>
      <c r="K14" s="70"/>
    </row>
    <row r="15" spans="1:21" ht="15.6" thickBot="1" x14ac:dyDescent="0.4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</row>
    <row r="16" spans="1:21" ht="15" x14ac:dyDescent="0.35">
      <c r="A16" s="74"/>
      <c r="B16" s="77" t="s">
        <v>38</v>
      </c>
      <c r="C16" s="77" t="s">
        <v>26</v>
      </c>
      <c r="D16" s="74" t="s">
        <v>39</v>
      </c>
      <c r="E16" s="74" t="s">
        <v>40</v>
      </c>
      <c r="F16" s="74" t="s">
        <v>41</v>
      </c>
      <c r="G16" s="74" t="s">
        <v>42</v>
      </c>
      <c r="H16" s="74" t="s">
        <v>43</v>
      </c>
      <c r="I16" s="74" t="s">
        <v>44</v>
      </c>
      <c r="J16" s="70"/>
      <c r="K16" s="70"/>
    </row>
    <row r="17" spans="1:11" ht="15" x14ac:dyDescent="0.35">
      <c r="A17" s="72" t="s">
        <v>32</v>
      </c>
      <c r="B17" s="72">
        <v>-2.456079916506558E-4</v>
      </c>
      <c r="C17" s="72">
        <v>2.9845497437084044E-4</v>
      </c>
      <c r="D17" s="72">
        <v>-0.82293147289104829</v>
      </c>
      <c r="E17" s="72">
        <v>0.43767919492261176</v>
      </c>
      <c r="F17" s="72">
        <v>-9.5134186205644822E-4</v>
      </c>
      <c r="G17" s="72">
        <v>4.6012587875513661E-4</v>
      </c>
      <c r="H17" s="72">
        <v>-9.5134186205644822E-4</v>
      </c>
      <c r="I17" s="72">
        <v>4.6012587875513661E-4</v>
      </c>
      <c r="J17" s="70"/>
      <c r="K17" s="70"/>
    </row>
    <row r="18" spans="1:11" ht="15.6" thickBot="1" x14ac:dyDescent="0.4">
      <c r="A18" s="73" t="s">
        <v>45</v>
      </c>
      <c r="B18" s="75">
        <v>5.0315172585956988E-3</v>
      </c>
      <c r="C18" s="75">
        <v>5.3036840739055799E-5</v>
      </c>
      <c r="D18" s="73">
        <v>94.86834412613382</v>
      </c>
      <c r="E18" s="73">
        <v>3.8095657582885063E-12</v>
      </c>
      <c r="F18" s="73">
        <v>4.9061050587562629E-3</v>
      </c>
      <c r="G18" s="73">
        <v>5.1569294584351347E-3</v>
      </c>
      <c r="H18" s="73">
        <v>4.9061050587562629E-3</v>
      </c>
      <c r="I18" s="73">
        <v>5.1569294584351347E-3</v>
      </c>
      <c r="J18" s="70"/>
      <c r="K18" s="70"/>
    </row>
    <row r="19" spans="1:11" ht="15" x14ac:dyDescent="0.35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</row>
    <row r="20" spans="1:11" ht="15" x14ac:dyDescent="0.35">
      <c r="A20" s="76" t="s">
        <v>46</v>
      </c>
      <c r="B20" s="76">
        <f>1/(B18/(Diffrazione!B3*10^(-9)))</f>
        <v>1.0571363917937824E-4</v>
      </c>
      <c r="C20" s="76">
        <f>LOG(C18/(Diffrazione!B3*10^(-9)))*C18</f>
        <v>1.0600726111417227E-4</v>
      </c>
      <c r="D20" s="70"/>
      <c r="E20" s="70"/>
      <c r="F20" s="70"/>
      <c r="G20" s="70"/>
      <c r="H20" s="70"/>
      <c r="I20" s="70"/>
      <c r="J20" s="70"/>
      <c r="K20" s="70"/>
    </row>
    <row r="21" spans="1:11" ht="15" x14ac:dyDescent="0.35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</row>
    <row r="22" spans="1:11" ht="15" x14ac:dyDescent="0.35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</row>
    <row r="23" spans="1:11" ht="15" x14ac:dyDescent="0.35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</row>
    <row r="24" spans="1:11" ht="15" x14ac:dyDescent="0.35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</row>
    <row r="25" spans="1:11" ht="15" x14ac:dyDescent="0.3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</row>
    <row r="26" spans="1:11" ht="15" x14ac:dyDescent="0.35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</row>
    <row r="27" spans="1:11" ht="15" x14ac:dyDescent="0.35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</row>
  </sheetData>
  <mergeCells count="2">
    <mergeCell ref="E4:G5"/>
    <mergeCell ref="T3:U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06EEA-A791-4B89-BA6E-1D06C2FB3AD5}">
  <dimension ref="A1:U41"/>
  <sheetViews>
    <sheetView workbookViewId="0"/>
  </sheetViews>
  <sheetFormatPr defaultRowHeight="13.2" x14ac:dyDescent="0.25"/>
  <cols>
    <col min="1" max="1" width="18.77734375" bestFit="1" customWidth="1"/>
    <col min="2" max="2" width="12.6640625" bestFit="1" customWidth="1"/>
    <col min="3" max="3" width="14.77734375" bestFit="1" customWidth="1"/>
    <col min="4" max="4" width="12.6640625" bestFit="1" customWidth="1"/>
    <col min="5" max="5" width="20.44140625" bestFit="1" customWidth="1"/>
    <col min="6" max="6" width="14.33203125" bestFit="1" customWidth="1"/>
    <col min="7" max="7" width="14" bestFit="1" customWidth="1"/>
    <col min="8" max="8" width="14.44140625" bestFit="1" customWidth="1"/>
    <col min="9" max="9" width="15.5546875" bestFit="1" customWidth="1"/>
  </cols>
  <sheetData>
    <row r="1" spans="1:21" x14ac:dyDescent="0.25">
      <c r="A1" t="s">
        <v>21</v>
      </c>
    </row>
    <row r="2" spans="1:21" ht="13.8" thickBot="1" x14ac:dyDescent="0.3">
      <c r="T2" s="80" t="s">
        <v>47</v>
      </c>
      <c r="U2" s="80"/>
    </row>
    <row r="3" spans="1:21" x14ac:dyDescent="0.25">
      <c r="A3" s="84" t="s">
        <v>22</v>
      </c>
      <c r="B3" s="84"/>
      <c r="T3">
        <v>1</v>
      </c>
      <c r="U3">
        <f>T3*$B$18</f>
        <v>2.7499299733346303E-3</v>
      </c>
    </row>
    <row r="4" spans="1:21" x14ac:dyDescent="0.25">
      <c r="A4" s="81" t="s">
        <v>23</v>
      </c>
      <c r="B4" s="81">
        <v>0.99507836364703905</v>
      </c>
      <c r="T4">
        <v>2</v>
      </c>
      <c r="U4">
        <f t="shared" ref="U4:U6" si="0">T4*$B$18</f>
        <v>5.4998599466692605E-3</v>
      </c>
    </row>
    <row r="5" spans="1:21" x14ac:dyDescent="0.25">
      <c r="A5" s="81" t="s">
        <v>24</v>
      </c>
      <c r="B5" s="81">
        <v>0.99018094979846893</v>
      </c>
      <c r="T5">
        <v>3</v>
      </c>
      <c r="U5">
        <f t="shared" si="0"/>
        <v>8.2497899200038912E-3</v>
      </c>
    </row>
    <row r="6" spans="1:21" x14ac:dyDescent="0.25">
      <c r="A6" s="81" t="s">
        <v>25</v>
      </c>
      <c r="B6" s="81">
        <v>0.98527142469770346</v>
      </c>
      <c r="T6">
        <v>4</v>
      </c>
      <c r="U6">
        <f t="shared" si="0"/>
        <v>1.0999719893338521E-2</v>
      </c>
    </row>
    <row r="7" spans="1:21" x14ac:dyDescent="0.25">
      <c r="A7" s="81" t="s">
        <v>26</v>
      </c>
      <c r="B7" s="81">
        <v>4.3298125603574413E-4</v>
      </c>
    </row>
    <row r="8" spans="1:21" ht="13.8" thickBot="1" x14ac:dyDescent="0.3">
      <c r="A8" s="82" t="s">
        <v>27</v>
      </c>
      <c r="B8" s="82">
        <v>4</v>
      </c>
    </row>
    <row r="10" spans="1:21" ht="13.8" thickBot="1" x14ac:dyDescent="0.3">
      <c r="A10" t="s">
        <v>28</v>
      </c>
    </row>
    <row r="11" spans="1:21" x14ac:dyDescent="0.25">
      <c r="A11" s="83"/>
      <c r="B11" s="83" t="s">
        <v>33</v>
      </c>
      <c r="C11" s="83" t="s">
        <v>34</v>
      </c>
      <c r="D11" s="83" t="s">
        <v>35</v>
      </c>
      <c r="E11" s="83" t="s">
        <v>36</v>
      </c>
      <c r="F11" s="83" t="s">
        <v>37</v>
      </c>
    </row>
    <row r="12" spans="1:21" x14ac:dyDescent="0.25">
      <c r="A12" s="81" t="s">
        <v>29</v>
      </c>
      <c r="B12" s="81">
        <v>1</v>
      </c>
      <c r="C12" s="81">
        <v>3.7810574291221002E-5</v>
      </c>
      <c r="D12" s="81">
        <v>3.7810574291221002E-5</v>
      </c>
      <c r="E12" s="81">
        <v>201.68568842719017</v>
      </c>
      <c r="F12" s="81">
        <v>4.9216363529609375E-3</v>
      </c>
    </row>
    <row r="13" spans="1:21" x14ac:dyDescent="0.25">
      <c r="A13" s="81" t="s">
        <v>30</v>
      </c>
      <c r="B13" s="81">
        <v>2</v>
      </c>
      <c r="C13" s="81">
        <v>3.749455361565812E-7</v>
      </c>
      <c r="D13" s="81">
        <v>1.874727680782906E-7</v>
      </c>
      <c r="E13" s="81"/>
      <c r="F13" s="81"/>
    </row>
    <row r="14" spans="1:21" ht="13.8" thickBot="1" x14ac:dyDescent="0.3">
      <c r="A14" s="82" t="s">
        <v>31</v>
      </c>
      <c r="B14" s="82">
        <v>3</v>
      </c>
      <c r="C14" s="82">
        <v>3.8185519827377582E-5</v>
      </c>
      <c r="D14" s="82"/>
      <c r="E14" s="82"/>
      <c r="F14" s="82"/>
    </row>
    <row r="15" spans="1:21" ht="13.8" thickBot="1" x14ac:dyDescent="0.3"/>
    <row r="16" spans="1:21" x14ac:dyDescent="0.25">
      <c r="A16" s="83"/>
      <c r="B16" s="86" t="s">
        <v>38</v>
      </c>
      <c r="C16" s="86" t="s">
        <v>26</v>
      </c>
      <c r="D16" s="83" t="s">
        <v>39</v>
      </c>
      <c r="E16" s="83" t="s">
        <v>40</v>
      </c>
      <c r="F16" s="83" t="s">
        <v>41</v>
      </c>
      <c r="G16" s="83" t="s">
        <v>42</v>
      </c>
      <c r="H16" s="83" t="s">
        <v>43</v>
      </c>
      <c r="I16" s="83" t="s">
        <v>44</v>
      </c>
    </row>
    <row r="17" spans="1:21" x14ac:dyDescent="0.25">
      <c r="A17" s="81" t="s">
        <v>32</v>
      </c>
      <c r="B17" s="81">
        <v>-2.4990555273259312E-4</v>
      </c>
      <c r="C17" s="81">
        <v>5.3029157273846615E-4</v>
      </c>
      <c r="D17" s="81">
        <v>-0.47126065278024648</v>
      </c>
      <c r="E17" s="81">
        <v>0.68385909659523347</v>
      </c>
      <c r="F17" s="81">
        <v>-2.5315660357388909E-3</v>
      </c>
      <c r="G17" s="81">
        <v>2.0317549302737046E-3</v>
      </c>
      <c r="H17" s="81">
        <v>-2.5315660357388909E-3</v>
      </c>
      <c r="I17" s="81">
        <v>2.0317549302737046E-3</v>
      </c>
    </row>
    <row r="18" spans="1:21" ht="13.8" thickBot="1" x14ac:dyDescent="0.3">
      <c r="A18" s="82" t="s">
        <v>45</v>
      </c>
      <c r="B18" s="85">
        <v>2.7499299733346303E-3</v>
      </c>
      <c r="C18" s="85">
        <v>1.9363510429583298E-4</v>
      </c>
      <c r="D18" s="82">
        <v>14.201608656317431</v>
      </c>
      <c r="E18" s="82">
        <v>4.9216363529609375E-3</v>
      </c>
      <c r="F18" s="82">
        <v>1.9167853632608423E-3</v>
      </c>
      <c r="G18" s="82">
        <v>3.5830745834084183E-3</v>
      </c>
      <c r="H18" s="82">
        <v>1.9167853632608423E-3</v>
      </c>
      <c r="I18" s="82">
        <v>3.5830745834084183E-3</v>
      </c>
    </row>
    <row r="20" spans="1:21" ht="15" x14ac:dyDescent="0.35">
      <c r="A20" s="76" t="s">
        <v>46</v>
      </c>
      <c r="B20" s="76">
        <f>1/(B18/(Diffrazione!B3*10^(-9)))</f>
        <v>1.9342310719098257E-4</v>
      </c>
      <c r="C20" s="76">
        <f>LOG(C18/(Diffrazione!B3*10^(-9)))*C18</f>
        <v>4.9592934194065189E-4</v>
      </c>
    </row>
    <row r="22" spans="1:21" x14ac:dyDescent="0.25">
      <c r="A22" t="s">
        <v>21</v>
      </c>
    </row>
    <row r="23" spans="1:21" ht="13.8" thickBot="1" x14ac:dyDescent="0.3">
      <c r="T23" s="80" t="s">
        <v>47</v>
      </c>
      <c r="U23" s="80"/>
    </row>
    <row r="24" spans="1:21" x14ac:dyDescent="0.25">
      <c r="A24" s="84" t="s">
        <v>22</v>
      </c>
      <c r="B24" s="84"/>
      <c r="T24">
        <v>1</v>
      </c>
      <c r="U24">
        <f>T24*$B$39</f>
        <v>2.4874585196640524E-3</v>
      </c>
    </row>
    <row r="25" spans="1:21" x14ac:dyDescent="0.25">
      <c r="A25" s="81" t="s">
        <v>23</v>
      </c>
      <c r="B25" s="81">
        <v>0.98889924880369795</v>
      </c>
      <c r="T25">
        <v>2</v>
      </c>
      <c r="U25">
        <f t="shared" ref="U25:U27" si="1">T25*$B$39</f>
        <v>4.9749170393281047E-3</v>
      </c>
    </row>
    <row r="26" spans="1:21" x14ac:dyDescent="0.25">
      <c r="A26" s="81" t="s">
        <v>24</v>
      </c>
      <c r="B26" s="81">
        <v>0.97792172428451807</v>
      </c>
      <c r="T26">
        <v>3</v>
      </c>
      <c r="U26">
        <f t="shared" si="1"/>
        <v>7.4623755589921566E-3</v>
      </c>
    </row>
    <row r="27" spans="1:21" x14ac:dyDescent="0.25">
      <c r="A27" s="81" t="s">
        <v>25</v>
      </c>
      <c r="B27" s="81">
        <v>0.96688258642677716</v>
      </c>
      <c r="T27">
        <v>4</v>
      </c>
      <c r="U27">
        <f t="shared" si="1"/>
        <v>9.9498340786562094E-3</v>
      </c>
    </row>
    <row r="28" spans="1:21" x14ac:dyDescent="0.25">
      <c r="A28" s="81" t="s">
        <v>26</v>
      </c>
      <c r="B28" s="81">
        <v>5.9095767979143552E-4</v>
      </c>
    </row>
    <row r="29" spans="1:21" ht="13.8" thickBot="1" x14ac:dyDescent="0.3">
      <c r="A29" s="82" t="s">
        <v>27</v>
      </c>
      <c r="B29" s="82">
        <v>4</v>
      </c>
    </row>
    <row r="31" spans="1:21" ht="13.8" thickBot="1" x14ac:dyDescent="0.3">
      <c r="A31" t="s">
        <v>28</v>
      </c>
    </row>
    <row r="32" spans="1:21" x14ac:dyDescent="0.25">
      <c r="A32" s="83"/>
      <c r="B32" s="83" t="s">
        <v>33</v>
      </c>
      <c r="C32" s="83" t="s">
        <v>34</v>
      </c>
      <c r="D32" s="83" t="s">
        <v>35</v>
      </c>
      <c r="E32" s="83" t="s">
        <v>36</v>
      </c>
      <c r="F32" s="83" t="s">
        <v>37</v>
      </c>
    </row>
    <row r="33" spans="1:9" x14ac:dyDescent="0.25">
      <c r="A33" s="81" t="s">
        <v>29</v>
      </c>
      <c r="B33" s="81">
        <v>1</v>
      </c>
      <c r="C33" s="81">
        <v>3.0937249435246403E-5</v>
      </c>
      <c r="D33" s="81">
        <v>3.0937249435246403E-5</v>
      </c>
      <c r="E33" s="81">
        <v>88.586784302070129</v>
      </c>
      <c r="F33" s="81">
        <v>1.1100751196302097E-2</v>
      </c>
    </row>
    <row r="34" spans="1:9" x14ac:dyDescent="0.25">
      <c r="A34" s="81" t="s">
        <v>30</v>
      </c>
      <c r="B34" s="81">
        <v>2</v>
      </c>
      <c r="C34" s="81">
        <v>6.9846195860895362E-7</v>
      </c>
      <c r="D34" s="81">
        <v>3.4923097930447681E-7</v>
      </c>
      <c r="E34" s="81"/>
      <c r="F34" s="81"/>
    </row>
    <row r="35" spans="1:9" ht="13.8" thickBot="1" x14ac:dyDescent="0.3">
      <c r="A35" s="82" t="s">
        <v>31</v>
      </c>
      <c r="B35" s="82">
        <v>3</v>
      </c>
      <c r="C35" s="82">
        <v>3.1635711393855355E-5</v>
      </c>
      <c r="D35" s="82"/>
      <c r="E35" s="82"/>
      <c r="F35" s="82"/>
    </row>
    <row r="36" spans="1:9" ht="13.8" thickBot="1" x14ac:dyDescent="0.3"/>
    <row r="37" spans="1:9" x14ac:dyDescent="0.25">
      <c r="A37" s="83"/>
      <c r="B37" s="86" t="s">
        <v>38</v>
      </c>
      <c r="C37" s="86" t="s">
        <v>26</v>
      </c>
      <c r="D37" s="83" t="s">
        <v>39</v>
      </c>
      <c r="E37" s="83" t="s">
        <v>40</v>
      </c>
      <c r="F37" s="83" t="s">
        <v>41</v>
      </c>
      <c r="G37" s="83" t="s">
        <v>42</v>
      </c>
      <c r="H37" s="83" t="s">
        <v>43</v>
      </c>
      <c r="I37" s="83" t="s">
        <v>44</v>
      </c>
    </row>
    <row r="38" spans="1:9" x14ac:dyDescent="0.25">
      <c r="A38" s="81" t="s">
        <v>32</v>
      </c>
      <c r="B38" s="81">
        <v>-4.9994889639472153E-4</v>
      </c>
      <c r="C38" s="81">
        <v>7.2377238753403353E-4</v>
      </c>
      <c r="D38" s="81">
        <v>-0.69075431034071155</v>
      </c>
      <c r="E38" s="81">
        <v>0.56111757036035625</v>
      </c>
      <c r="F38" s="81">
        <v>-3.6140901353353175E-3</v>
      </c>
      <c r="G38" s="81">
        <v>2.6141923425458745E-3</v>
      </c>
      <c r="H38" s="81">
        <v>-3.6140901353353175E-3</v>
      </c>
      <c r="I38" s="81">
        <v>2.6141923425458745E-3</v>
      </c>
    </row>
    <row r="39" spans="1:9" ht="13.8" thickBot="1" x14ac:dyDescent="0.3">
      <c r="A39" s="82" t="s">
        <v>45</v>
      </c>
      <c r="B39" s="85">
        <v>2.4874585196640524E-3</v>
      </c>
      <c r="C39" s="85">
        <v>2.6428430876784066E-4</v>
      </c>
      <c r="D39" s="82">
        <v>9.4120552645036106</v>
      </c>
      <c r="E39" s="82">
        <v>1.1100751196302097E-2</v>
      </c>
      <c r="F39" s="82">
        <v>1.3503349171141525E-3</v>
      </c>
      <c r="G39" s="82">
        <v>3.624582122213952E-3</v>
      </c>
      <c r="H39" s="82">
        <v>1.3503349171141525E-3</v>
      </c>
      <c r="I39" s="82">
        <v>3.624582122213952E-3</v>
      </c>
    </row>
    <row r="41" spans="1:9" ht="15" x14ac:dyDescent="0.35">
      <c r="A41" s="76" t="s">
        <v>49</v>
      </c>
      <c r="B41" s="76">
        <f>Diffrazione!$R$28*(3/2)*10^(-9)/B39</f>
        <v>3.2074906724786505E-4</v>
      </c>
      <c r="C41" s="76">
        <f>(Diffrazione!$R$28*(3/2)*10^(-9)/B39^2)*C39</f>
        <v>3.4078536327504368E-5</v>
      </c>
    </row>
  </sheetData>
  <mergeCells count="2">
    <mergeCell ref="T23:U23"/>
    <mergeCell ref="T2:U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Diffrazione</vt:lpstr>
      <vt:lpstr>Regressione lineare - Prova 1</vt:lpstr>
      <vt:lpstr>Regressione lineare - Prova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Breinig</dc:creator>
  <cp:lastModifiedBy>Giovanni Nicola D'Aloisio</cp:lastModifiedBy>
  <cp:lastPrinted>2021-11-08T12:46:49Z</cp:lastPrinted>
  <dcterms:created xsi:type="dcterms:W3CDTF">2005-06-17T18:16:31Z</dcterms:created>
  <dcterms:modified xsi:type="dcterms:W3CDTF">2023-02-02T09:00:15Z</dcterms:modified>
</cp:coreProperties>
</file>