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90CA6975-66E0-4A55-8D53-7040DA117523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G22" i="1" s="1"/>
  <c r="E22" i="1"/>
  <c r="F22" i="1"/>
  <c r="I22" i="1"/>
  <c r="C23" i="1"/>
  <c r="G23" i="1" s="1"/>
  <c r="E23" i="1"/>
  <c r="F23" i="1"/>
  <c r="I23" i="1"/>
  <c r="D25" i="1"/>
  <c r="F25" i="1" s="1"/>
  <c r="D24" i="1"/>
  <c r="E24" i="1" s="1"/>
  <c r="D21" i="1"/>
  <c r="E21" i="1" s="1"/>
  <c r="D20" i="1"/>
  <c r="E20" i="1" s="1"/>
  <c r="D19" i="1"/>
  <c r="D18" i="1"/>
  <c r="D17" i="1"/>
  <c r="E17" i="1" s="1"/>
  <c r="D16" i="1"/>
  <c r="D15" i="1"/>
  <c r="F15" i="1" s="1"/>
  <c r="D14" i="1"/>
  <c r="F14" i="1" s="1"/>
  <c r="D13" i="1"/>
  <c r="D12" i="1"/>
  <c r="D11" i="1"/>
  <c r="F11" i="1" s="1"/>
  <c r="B21" i="1"/>
  <c r="C21" i="1"/>
  <c r="B20" i="1"/>
  <c r="C20" i="1" s="1"/>
  <c r="B19" i="1"/>
  <c r="C19" i="1" s="1"/>
  <c r="B18" i="1"/>
  <c r="B17" i="1"/>
  <c r="C17" i="1" s="1"/>
  <c r="G17" i="1" s="1"/>
  <c r="B16" i="1"/>
  <c r="B15" i="1"/>
  <c r="B14" i="1"/>
  <c r="B13" i="1"/>
  <c r="B11" i="1"/>
  <c r="B10" i="1"/>
  <c r="C10" i="1"/>
  <c r="G10" i="1" s="1"/>
  <c r="B12" i="1"/>
  <c r="C16" i="1"/>
  <c r="G16" i="1" s="1"/>
  <c r="C13" i="1"/>
  <c r="G13" i="1" s="1"/>
  <c r="I25" i="1"/>
  <c r="B25" i="1"/>
  <c r="C25" i="1" s="1"/>
  <c r="G25" i="1" s="1"/>
  <c r="I24" i="1"/>
  <c r="B24" i="1"/>
  <c r="C24" i="1" s="1"/>
  <c r="G24" i="1" s="1"/>
  <c r="E19" i="1"/>
  <c r="E18" i="1"/>
  <c r="D10" i="1"/>
  <c r="E16" i="1"/>
  <c r="I10" i="1"/>
  <c r="I11" i="1"/>
  <c r="I12" i="1"/>
  <c r="I13" i="1"/>
  <c r="I14" i="1"/>
  <c r="I15" i="1"/>
  <c r="I16" i="1"/>
  <c r="I17" i="1"/>
  <c r="I18" i="1"/>
  <c r="I19" i="1"/>
  <c r="I20" i="1"/>
  <c r="I21" i="1"/>
  <c r="E10" i="1"/>
  <c r="C11" i="1"/>
  <c r="G11" i="1" s="1"/>
  <c r="E7" i="1"/>
  <c r="E8" i="1"/>
  <c r="E9" i="1"/>
  <c r="E15" i="1"/>
  <c r="E6" i="1"/>
  <c r="C15" i="1"/>
  <c r="G15" i="1" s="1"/>
  <c r="C9" i="1"/>
  <c r="G9" i="1" s="1"/>
  <c r="C8" i="1"/>
  <c r="G8" i="1" s="1"/>
  <c r="C7" i="1"/>
  <c r="G7" i="1" s="1"/>
  <c r="H7" i="1" s="1"/>
  <c r="C6" i="1"/>
  <c r="G6" i="1" s="1"/>
  <c r="H6" i="1" s="1"/>
  <c r="A17" i="1"/>
  <c r="A18" i="1" s="1"/>
  <c r="A19" i="1" s="1"/>
  <c r="A20" i="1" s="1"/>
  <c r="A21" i="1" s="1"/>
  <c r="H23" i="1" l="1"/>
  <c r="H22" i="1"/>
  <c r="E14" i="1"/>
  <c r="F12" i="1"/>
  <c r="E11" i="1"/>
  <c r="C12" i="1"/>
  <c r="G12" i="1" s="1"/>
  <c r="F16" i="1"/>
  <c r="H16" i="1" s="1"/>
  <c r="H25" i="1"/>
  <c r="F24" i="1"/>
  <c r="H24" i="1" s="1"/>
  <c r="E25" i="1"/>
  <c r="F18" i="1"/>
  <c r="C14" i="1"/>
  <c r="G14" i="1" s="1"/>
  <c r="H14" i="1" s="1"/>
  <c r="F19" i="1"/>
  <c r="G21" i="1"/>
  <c r="G19" i="1"/>
  <c r="F13" i="1"/>
  <c r="H13" i="1" s="1"/>
  <c r="F17" i="1"/>
  <c r="H17" i="1" s="1"/>
  <c r="E13" i="1"/>
  <c r="E12" i="1"/>
  <c r="F10" i="1"/>
  <c r="H10" i="1" s="1"/>
  <c r="F21" i="1"/>
  <c r="F20" i="1"/>
  <c r="C18" i="1"/>
  <c r="G18" i="1" s="1"/>
  <c r="H11" i="1"/>
  <c r="H15" i="1"/>
  <c r="H8" i="1"/>
  <c r="H9" i="1"/>
  <c r="G20" i="1"/>
  <c r="H12" i="1" l="1"/>
  <c r="H18" i="1"/>
  <c r="H19" i="1"/>
  <c r="H21" i="1"/>
  <c r="H20" i="1"/>
</calcChain>
</file>

<file path=xl/sharedStrings.xml><?xml version="1.0" encoding="utf-8"?>
<sst xmlns="http://schemas.openxmlformats.org/spreadsheetml/2006/main" count="12" uniqueCount="12">
  <si>
    <t>SRIM SIMULATIONS</t>
  </si>
  <si>
    <t>PROTONS VS THIN FILTER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</si>
  <si>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</si>
  <si>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</si>
  <si>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</si>
  <si>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</si>
  <si>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</si>
  <si>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</si>
  <si>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</si>
  <si>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</si>
  <si>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</si>
  <si>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transmitted ions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</si>
</sst>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5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0.24718127150000002</c:v>
                  </c:pt>
                  <c:pt idx="5">
                    <c:v>0.88285242200000003</c:v>
                  </c:pt>
                  <c:pt idx="6">
                    <c:v>1.2963224479</c:v>
                  </c:pt>
                  <c:pt idx="7">
                    <c:v>1.4825999265000001</c:v>
                  </c:pt>
                  <c:pt idx="8">
                    <c:v>1.6108382428000001</c:v>
                  </c:pt>
                  <c:pt idx="9">
                    <c:v>1.7036329421</c:v>
                  </c:pt>
                  <c:pt idx="10">
                    <c:v>1.8209851455999999</c:v>
                  </c:pt>
                  <c:pt idx="11">
                    <c:v>1.9309646973999999</c:v>
                  </c:pt>
                  <c:pt idx="12">
                    <c:v>1.5977317903999999</c:v>
                  </c:pt>
                  <c:pt idx="13">
                    <c:v>1.3980195736999999</c:v>
                  </c:pt>
                  <c:pt idx="14">
                    <c:v>1.2230535844000001</c:v>
                  </c:pt>
                  <c:pt idx="15">
                    <c:v>1.0962225785999999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0.24718127150000002</c:v>
                  </c:pt>
                  <c:pt idx="5">
                    <c:v>0.88285242200000003</c:v>
                  </c:pt>
                  <c:pt idx="6">
                    <c:v>1.2963224479</c:v>
                  </c:pt>
                  <c:pt idx="7">
                    <c:v>1.4825999265000001</c:v>
                  </c:pt>
                  <c:pt idx="8">
                    <c:v>1.6108382428000001</c:v>
                  </c:pt>
                  <c:pt idx="9">
                    <c:v>1.7036329421</c:v>
                  </c:pt>
                  <c:pt idx="10">
                    <c:v>1.8209851455999999</c:v>
                  </c:pt>
                  <c:pt idx="11">
                    <c:v>1.9309646973999999</c:v>
                  </c:pt>
                  <c:pt idx="12">
                    <c:v>1.5977317903999999</c:v>
                  </c:pt>
                  <c:pt idx="13">
                    <c:v>1.3980195736999999</c:v>
                  </c:pt>
                  <c:pt idx="14">
                    <c:v>1.2230535844000001</c:v>
                  </c:pt>
                  <c:pt idx="15">
                    <c:v>1.0962225785999999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0.357164233</c:v>
                </c:pt>
                <c:pt idx="5" formatCode="0.0">
                  <c:v>2.6321867539000001</c:v>
                </c:pt>
                <c:pt idx="6">
                  <c:v>7.2385814346999995</c:v>
                </c:pt>
                <c:pt idx="7" formatCode="0.0">
                  <c:v>13.5227</c:v>
                </c:pt>
                <c:pt idx="8" formatCode="0.0">
                  <c:v>21.121599999999997</c:v>
                </c:pt>
                <c:pt idx="9" formatCode="0.0">
                  <c:v>29.877599999999997</c:v>
                </c:pt>
                <c:pt idx="10" formatCode="0.0">
                  <c:v>39.553400000000003</c:v>
                </c:pt>
                <c:pt idx="11" formatCode="0.0">
                  <c:v>60.666599999999995</c:v>
                </c:pt>
                <c:pt idx="12">
                  <c:v>83.081500000000005</c:v>
                </c:pt>
                <c:pt idx="13">
                  <c:v>105.97799999999999</c:v>
                </c:pt>
                <c:pt idx="14">
                  <c:v>128.77500000000001</c:v>
                </c:pt>
                <c:pt idx="15">
                  <c:v>147.81700000000001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27.435464263726367</c:v>
                  </c:pt>
                  <c:pt idx="5">
                    <c:v>15.887470213578856</c:v>
                  </c:pt>
                  <c:pt idx="6">
                    <c:v>9.4487866008349801</c:v>
                  </c:pt>
                  <c:pt idx="7">
                    <c:v>6.1920504654335637</c:v>
                  </c:pt>
                  <c:pt idx="8">
                    <c:v>4.4903595558516169</c:v>
                  </c:pt>
                  <c:pt idx="9">
                    <c:v>3.4282037780180818</c:v>
                  </c:pt>
                  <c:pt idx="10">
                    <c:v>2.7828798713138427</c:v>
                  </c:pt>
                  <c:pt idx="11">
                    <c:v>1.8885301100887997</c:v>
                  </c:pt>
                  <c:pt idx="12">
                    <c:v>1.0945938254831991</c:v>
                  </c:pt>
                  <c:pt idx="13">
                    <c:v>0.71263671149126617</c:v>
                  </c:pt>
                  <c:pt idx="14">
                    <c:v>0.48651461744041929</c:v>
                  </c:pt>
                  <c:pt idx="15">
                    <c:v>0.38699326071482837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27.435464263726367</c:v>
                  </c:pt>
                  <c:pt idx="5">
                    <c:v>15.887470213578856</c:v>
                  </c:pt>
                  <c:pt idx="6">
                    <c:v>9.4487866008349801</c:v>
                  </c:pt>
                  <c:pt idx="7">
                    <c:v>6.1920504654335637</c:v>
                  </c:pt>
                  <c:pt idx="8">
                    <c:v>4.4903595558516169</c:v>
                  </c:pt>
                  <c:pt idx="9">
                    <c:v>3.4282037780180818</c:v>
                  </c:pt>
                  <c:pt idx="10">
                    <c:v>2.7828798713138427</c:v>
                  </c:pt>
                  <c:pt idx="11">
                    <c:v>1.8885301100887997</c:v>
                  </c:pt>
                  <c:pt idx="12">
                    <c:v>1.0945938254831991</c:v>
                  </c:pt>
                  <c:pt idx="13">
                    <c:v>0.71263671149126617</c:v>
                  </c:pt>
                  <c:pt idx="14">
                    <c:v>0.48651461744041929</c:v>
                  </c:pt>
                  <c:pt idx="15">
                    <c:v>0.38699326071482837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</c:formatCode>
                <c:ptCount val="16"/>
                <c:pt idx="0" formatCode="0.0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 formatCode="0.00">
                  <c:v>39.642835767000001</c:v>
                </c:pt>
                <c:pt idx="5" formatCode="0.00">
                  <c:v>47.367813246099999</c:v>
                </c:pt>
                <c:pt idx="6" formatCode="0.00">
                  <c:v>52.761418565299998</c:v>
                </c:pt>
                <c:pt idx="7" formatCode="0.00">
                  <c:v>56.4773</c:v>
                </c:pt>
                <c:pt idx="8" formatCode="0.00">
                  <c:v>58.878399999999999</c:v>
                </c:pt>
                <c:pt idx="9" formatCode="0.00">
                  <c:v>60.122399999999999</c:v>
                </c:pt>
                <c:pt idx="10" formatCode="0.00">
                  <c:v>60.446599999999997</c:v>
                </c:pt>
                <c:pt idx="11" formatCode="0.00">
                  <c:v>59.333400000000005</c:v>
                </c:pt>
                <c:pt idx="12" formatCode="0.00">
                  <c:v>56.918499999999995</c:v>
                </c:pt>
                <c:pt idx="13" formatCode="0.00">
                  <c:v>54.022000000000006</c:v>
                </c:pt>
                <c:pt idx="14" formatCode="0.00">
                  <c:v>51.224999999999994</c:v>
                </c:pt>
                <c:pt idx="15" formatCode="0.00">
                  <c:v>52.182999999999993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0.24718127150000002</c:v>
                  </c:pt>
                  <c:pt idx="4">
                    <c:v>0.88285242200000003</c:v>
                  </c:pt>
                  <c:pt idx="5">
                    <c:v>1.2963224479</c:v>
                  </c:pt>
                  <c:pt idx="6">
                    <c:v>1.4825999265000001</c:v>
                  </c:pt>
                  <c:pt idx="7">
                    <c:v>1.6108382428000001</c:v>
                  </c:pt>
                  <c:pt idx="8">
                    <c:v>1.7036329421</c:v>
                  </c:pt>
                  <c:pt idx="9">
                    <c:v>1.8209851455999999</c:v>
                  </c:pt>
                  <c:pt idx="10">
                    <c:v>1.9309646973999999</c:v>
                  </c:pt>
                  <c:pt idx="11">
                    <c:v>1.5977317903999999</c:v>
                  </c:pt>
                  <c:pt idx="12">
                    <c:v>1.3980195736999999</c:v>
                  </c:pt>
                  <c:pt idx="13">
                    <c:v>1.2230535844000001</c:v>
                  </c:pt>
                  <c:pt idx="14">
                    <c:v>1.0962225785999999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0.24718127150000002</c:v>
                  </c:pt>
                  <c:pt idx="4">
                    <c:v>0.88285242200000003</c:v>
                  </c:pt>
                  <c:pt idx="5">
                    <c:v>1.2963224479</c:v>
                  </c:pt>
                  <c:pt idx="6">
                    <c:v>1.4825999265000001</c:v>
                  </c:pt>
                  <c:pt idx="7">
                    <c:v>1.6108382428000001</c:v>
                  </c:pt>
                  <c:pt idx="8">
                    <c:v>1.7036329421</c:v>
                  </c:pt>
                  <c:pt idx="9">
                    <c:v>1.8209851455999999</c:v>
                  </c:pt>
                  <c:pt idx="10">
                    <c:v>1.9309646973999999</c:v>
                  </c:pt>
                  <c:pt idx="11">
                    <c:v>1.5977317903999999</c:v>
                  </c:pt>
                  <c:pt idx="12">
                    <c:v>1.3980195736999999</c:v>
                  </c:pt>
                  <c:pt idx="13">
                    <c:v>1.2230535844000001</c:v>
                  </c:pt>
                  <c:pt idx="14">
                    <c:v>1.0962225785999999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27.435464263726367</c:v>
                  </c:pt>
                  <c:pt idx="4">
                    <c:v>15.887470213578856</c:v>
                  </c:pt>
                  <c:pt idx="5">
                    <c:v>9.4487866008349801</c:v>
                  </c:pt>
                  <c:pt idx="6">
                    <c:v>6.1920504654335637</c:v>
                  </c:pt>
                  <c:pt idx="7">
                    <c:v>4.4903595558516169</c:v>
                  </c:pt>
                  <c:pt idx="8">
                    <c:v>3.4282037780180818</c:v>
                  </c:pt>
                  <c:pt idx="9">
                    <c:v>2.7828798713138427</c:v>
                  </c:pt>
                  <c:pt idx="10">
                    <c:v>1.8885301100887997</c:v>
                  </c:pt>
                  <c:pt idx="11">
                    <c:v>1.0945938254831991</c:v>
                  </c:pt>
                  <c:pt idx="12">
                    <c:v>0.71263671149126617</c:v>
                  </c:pt>
                  <c:pt idx="13">
                    <c:v>0.48651461744041929</c:v>
                  </c:pt>
                  <c:pt idx="14">
                    <c:v>0.38699326071482837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27.435464263726367</c:v>
                  </c:pt>
                  <c:pt idx="4">
                    <c:v>15.887470213578856</c:v>
                  </c:pt>
                  <c:pt idx="5">
                    <c:v>9.4487866008349801</c:v>
                  </c:pt>
                  <c:pt idx="6">
                    <c:v>6.1920504654335637</c:v>
                  </c:pt>
                  <c:pt idx="7">
                    <c:v>4.4903595558516169</c:v>
                  </c:pt>
                  <c:pt idx="8">
                    <c:v>3.4282037780180818</c:v>
                  </c:pt>
                  <c:pt idx="9">
                    <c:v>2.7828798713138427</c:v>
                  </c:pt>
                  <c:pt idx="10">
                    <c:v>1.8885301100887997</c:v>
                  </c:pt>
                  <c:pt idx="11">
                    <c:v>1.0945938254831991</c:v>
                  </c:pt>
                  <c:pt idx="12">
                    <c:v>0.71263671149126617</c:v>
                  </c:pt>
                  <c:pt idx="13">
                    <c:v>0.48651461744041929</c:v>
                  </c:pt>
                  <c:pt idx="14">
                    <c:v>0.38699326071482837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Foglio1!$C$7:$C$25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0.357164233</c:v>
                </c:pt>
                <c:pt idx="4" formatCode="0.0">
                  <c:v>2.6321867539000001</c:v>
                </c:pt>
                <c:pt idx="5">
                  <c:v>7.2385814346999995</c:v>
                </c:pt>
                <c:pt idx="6" formatCode="0.0">
                  <c:v>13.5227</c:v>
                </c:pt>
                <c:pt idx="7" formatCode="0.0">
                  <c:v>21.121599999999997</c:v>
                </c:pt>
                <c:pt idx="8" formatCode="0.0">
                  <c:v>29.877599999999997</c:v>
                </c:pt>
                <c:pt idx="9" formatCode="0.0">
                  <c:v>39.553400000000003</c:v>
                </c:pt>
                <c:pt idx="10" formatCode="0.0">
                  <c:v>60.666599999999995</c:v>
                </c:pt>
                <c:pt idx="11">
                  <c:v>83.081500000000005</c:v>
                </c:pt>
                <c:pt idx="12">
                  <c:v>105.97799999999999</c:v>
                </c:pt>
                <c:pt idx="13">
                  <c:v>128.77500000000001</c:v>
                </c:pt>
                <c:pt idx="14">
                  <c:v>147.81700000000001</c:v>
                </c:pt>
                <c:pt idx="15">
                  <c:v>0</c:v>
                </c:pt>
                <c:pt idx="16">
                  <c:v>0</c:v>
                </c:pt>
                <c:pt idx="17">
                  <c:v>207.58</c:v>
                </c:pt>
                <c:pt idx="18">
                  <c:v>233.49799999999999</c:v>
                </c:pt>
              </c:numCache>
            </c:numRef>
          </c:xVal>
          <c:yVal>
            <c:numRef>
              <c:f>Foglio1!$G$7:$G$25</c:f>
              <c:numCache>
                <c:formatCode>0.0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 formatCode="0.00">
                  <c:v>39.642835767000001</c:v>
                </c:pt>
                <c:pt idx="4" formatCode="0.00">
                  <c:v>47.367813246099999</c:v>
                </c:pt>
                <c:pt idx="5" formatCode="0.00">
                  <c:v>52.761418565299998</c:v>
                </c:pt>
                <c:pt idx="6" formatCode="0.00">
                  <c:v>56.4773</c:v>
                </c:pt>
                <c:pt idx="7" formatCode="0.00">
                  <c:v>58.878399999999999</c:v>
                </c:pt>
                <c:pt idx="8" formatCode="0.00">
                  <c:v>60.122399999999999</c:v>
                </c:pt>
                <c:pt idx="9" formatCode="0.00">
                  <c:v>60.446599999999997</c:v>
                </c:pt>
                <c:pt idx="10" formatCode="0.00">
                  <c:v>59.333400000000005</c:v>
                </c:pt>
                <c:pt idx="11" formatCode="0.00">
                  <c:v>56.918499999999995</c:v>
                </c:pt>
                <c:pt idx="12" formatCode="0.00">
                  <c:v>54.022000000000006</c:v>
                </c:pt>
                <c:pt idx="13" formatCode="0.00">
                  <c:v>51.224999999999994</c:v>
                </c:pt>
                <c:pt idx="14" formatCode="0.00">
                  <c:v>52.182999999999993</c:v>
                </c:pt>
                <c:pt idx="15" formatCode="0.00">
                  <c:v>210</c:v>
                </c:pt>
                <c:pt idx="16" formatCode="0.00">
                  <c:v>220</c:v>
                </c:pt>
                <c:pt idx="17" formatCode="0.00">
                  <c:v>17.419999999999987</c:v>
                </c:pt>
                <c:pt idx="18" formatCode="0.00">
                  <c:v>16.50200000000001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3554</xdr:colOff>
      <xdr:row>4</xdr:row>
      <xdr:rowOff>4583</xdr:rowOff>
    </xdr:from>
    <xdr:to>
      <xdr:col>21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144</xdr:rowOff>
    </xdr:from>
    <xdr:to>
      <xdr:col>7</xdr:col>
      <xdr:colOff>0</xdr:colOff>
      <xdr:row>57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5"/>
  <sheetViews>
    <sheetView tabSelected="1" zoomScale="70" zoomScaleNormal="70" workbookViewId="0">
      <selection activeCell="A24" sqref="A24"/>
    </sheetView>
  </sheetViews>
  <sheetFormatPr defaultRowHeight="14.4" x14ac:dyDescent="0.3"/>
  <cols>
    <col min="1" max="1" width="19.33203125" bestFit="1" customWidth="1"/>
    <col min="2" max="2" width="23.21875" bestFit="1" customWidth="1"/>
    <col min="3" max="3" width="24.5546875" bestFit="1" customWidth="1"/>
    <col min="4" max="4" width="32" bestFit="1" customWidth="1"/>
    <col min="5" max="5" width="33.21875" bestFit="1" customWidth="1"/>
    <col min="6" max="6" width="41.21875" bestFit="1" customWidth="1"/>
    <col min="7" max="7" width="24.21875" bestFit="1" customWidth="1"/>
    <col min="8" max="8" width="32.6640625" bestFit="1" customWidth="1"/>
    <col min="9" max="9" width="31.5546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2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</row>
    <row r="6" spans="1:9" x14ac:dyDescent="0.3">
      <c r="A6" s="3">
        <v>1</v>
      </c>
      <c r="B6" s="4">
        <v>0</v>
      </c>
      <c r="C6" s="4">
        <f>B6/1000</f>
        <v>0</v>
      </c>
      <c r="D6" s="7">
        <v>0</v>
      </c>
      <c r="E6" s="4">
        <f>D6/1000</f>
        <v>0</v>
      </c>
      <c r="F6" s="5">
        <v>0</v>
      </c>
      <c r="G6" s="4">
        <f t="shared" ref="G6:G23" si="0">A6-C6</f>
        <v>1</v>
      </c>
      <c r="H6" s="4">
        <f>F6*G6</f>
        <v>0</v>
      </c>
      <c r="I6" s="8">
        <v>0</v>
      </c>
    </row>
    <row r="7" spans="1:9" x14ac:dyDescent="0.3">
      <c r="A7" s="3">
        <v>10</v>
      </c>
      <c r="B7" s="4">
        <v>0</v>
      </c>
      <c r="C7" s="4">
        <f t="shared" ref="C7:C23" si="1">B7/1000</f>
        <v>0</v>
      </c>
      <c r="D7" s="7">
        <v>0</v>
      </c>
      <c r="E7" s="4">
        <f t="shared" ref="E7:E9" si="2">D7/1000</f>
        <v>0</v>
      </c>
      <c r="F7" s="5">
        <v>0</v>
      </c>
      <c r="G7" s="6">
        <f t="shared" si="0"/>
        <v>10</v>
      </c>
      <c r="H7" s="6">
        <f t="shared" ref="H7:H23" si="3">F7*G7</f>
        <v>0</v>
      </c>
      <c r="I7" s="8">
        <v>0</v>
      </c>
    </row>
    <row r="8" spans="1:9" x14ac:dyDescent="0.3">
      <c r="A8" s="3">
        <v>20</v>
      </c>
      <c r="B8" s="4">
        <v>0</v>
      </c>
      <c r="C8" s="4">
        <f t="shared" si="1"/>
        <v>0</v>
      </c>
      <c r="D8" s="7">
        <v>0</v>
      </c>
      <c r="E8" s="4">
        <f t="shared" si="2"/>
        <v>0</v>
      </c>
      <c r="F8" s="5">
        <v>0</v>
      </c>
      <c r="G8" s="6">
        <f t="shared" si="0"/>
        <v>20</v>
      </c>
      <c r="H8" s="6">
        <f t="shared" si="3"/>
        <v>0</v>
      </c>
      <c r="I8" s="8">
        <v>0</v>
      </c>
    </row>
    <row r="9" spans="1:9" x14ac:dyDescent="0.3">
      <c r="A9" s="3">
        <v>30</v>
      </c>
      <c r="B9" s="4">
        <v>0</v>
      </c>
      <c r="C9" s="4">
        <f t="shared" si="1"/>
        <v>0</v>
      </c>
      <c r="D9" s="7">
        <v>0</v>
      </c>
      <c r="E9" s="4">
        <f t="shared" si="2"/>
        <v>0</v>
      </c>
      <c r="F9" s="5">
        <v>0</v>
      </c>
      <c r="G9" s="6">
        <f t="shared" si="0"/>
        <v>30</v>
      </c>
      <c r="H9" s="6">
        <f t="shared" si="3"/>
        <v>0</v>
      </c>
      <c r="I9" s="8">
        <v>0</v>
      </c>
    </row>
    <row r="10" spans="1:9" x14ac:dyDescent="0.3">
      <c r="A10" s="3">
        <v>40</v>
      </c>
      <c r="B10" s="4">
        <f>3571642330/10000000</f>
        <v>357.16423300000002</v>
      </c>
      <c r="C10" s="4">
        <f t="shared" si="1"/>
        <v>0.357164233</v>
      </c>
      <c r="D10" s="7">
        <f>2471812715/10000000</f>
        <v>247.18127150000001</v>
      </c>
      <c r="E10" s="4">
        <f t="shared" ref="E10:E21" si="4">D10/1000</f>
        <v>0.24718127150000002</v>
      </c>
      <c r="F10" s="5">
        <f t="shared" ref="F10:F23" si="5">(D10/B10)</f>
        <v>0.69206613838065911</v>
      </c>
      <c r="G10" s="4">
        <f t="shared" si="0"/>
        <v>39.642835767000001</v>
      </c>
      <c r="H10" s="4">
        <f>F10*G10</f>
        <v>27.435464263726367</v>
      </c>
      <c r="I10" s="8">
        <f>419/10000</f>
        <v>4.19E-2</v>
      </c>
    </row>
    <row r="11" spans="1:9" x14ac:dyDescent="0.3">
      <c r="A11" s="3">
        <v>50</v>
      </c>
      <c r="B11" s="4">
        <f>26321867539/10000000</f>
        <v>2632.1867539</v>
      </c>
      <c r="C11" s="6">
        <f t="shared" si="1"/>
        <v>2.6321867539000001</v>
      </c>
      <c r="D11" s="7">
        <f>8828524220/10000000</f>
        <v>882.85242200000005</v>
      </c>
      <c r="E11" s="6">
        <f t="shared" si="4"/>
        <v>0.88285242200000003</v>
      </c>
      <c r="F11" s="5">
        <f t="shared" si="5"/>
        <v>0.33540645271157715</v>
      </c>
      <c r="G11" s="4">
        <f t="shared" si="0"/>
        <v>47.367813246099999</v>
      </c>
      <c r="H11" s="4">
        <f t="shared" si="3"/>
        <v>15.887470213578856</v>
      </c>
      <c r="I11" s="8">
        <f>7267/10000</f>
        <v>0.72670000000000001</v>
      </c>
    </row>
    <row r="12" spans="1:9" x14ac:dyDescent="0.3">
      <c r="A12" s="3">
        <v>60</v>
      </c>
      <c r="B12" s="4">
        <f>72385814347/10000000</f>
        <v>7238.5814346999996</v>
      </c>
      <c r="C12" s="4">
        <f t="shared" si="1"/>
        <v>7.2385814346999995</v>
      </c>
      <c r="D12" s="7">
        <f>12963224479/10000000</f>
        <v>1296.3224479</v>
      </c>
      <c r="E12" s="4">
        <f t="shared" si="4"/>
        <v>1.2963224479</v>
      </c>
      <c r="F12" s="5">
        <f t="shared" si="5"/>
        <v>0.17908515081224968</v>
      </c>
      <c r="G12" s="4">
        <f t="shared" si="0"/>
        <v>52.761418565299998</v>
      </c>
      <c r="H12" s="4">
        <f t="shared" si="3"/>
        <v>9.4487866008349801</v>
      </c>
      <c r="I12" s="8">
        <f>9461/10000</f>
        <v>0.94610000000000005</v>
      </c>
    </row>
    <row r="13" spans="1:9" x14ac:dyDescent="0.3">
      <c r="A13" s="3">
        <v>70</v>
      </c>
      <c r="B13" s="4">
        <f>135227000000/10000000</f>
        <v>13522.7</v>
      </c>
      <c r="C13" s="6">
        <f t="shared" si="1"/>
        <v>13.5227</v>
      </c>
      <c r="D13" s="7">
        <f>14825999265/10000000</f>
        <v>1482.5999265</v>
      </c>
      <c r="E13" s="6">
        <f t="shared" si="4"/>
        <v>1.4825999265000001</v>
      </c>
      <c r="F13" s="5">
        <f t="shared" si="5"/>
        <v>0.10963786274190805</v>
      </c>
      <c r="G13" s="4">
        <f t="shared" si="0"/>
        <v>56.4773</v>
      </c>
      <c r="H13" s="4">
        <f t="shared" si="3"/>
        <v>6.1920504654335637</v>
      </c>
      <c r="I13" s="8">
        <f>9845/10000</f>
        <v>0.98450000000000004</v>
      </c>
    </row>
    <row r="14" spans="1:9" x14ac:dyDescent="0.3">
      <c r="A14" s="3">
        <v>80</v>
      </c>
      <c r="B14" s="4">
        <f>211216000000/10000000</f>
        <v>21121.599999999999</v>
      </c>
      <c r="C14" s="6">
        <f t="shared" si="1"/>
        <v>21.121599999999997</v>
      </c>
      <c r="D14" s="7">
        <f>16108382428/10000000</f>
        <v>1610.8382428</v>
      </c>
      <c r="E14" s="6">
        <f t="shared" si="4"/>
        <v>1.6108382428000001</v>
      </c>
      <c r="F14" s="5">
        <f t="shared" si="5"/>
        <v>7.6264972483145219E-2</v>
      </c>
      <c r="G14" s="4">
        <f t="shared" si="0"/>
        <v>58.878399999999999</v>
      </c>
      <c r="H14" s="4">
        <f t="shared" si="3"/>
        <v>4.4903595558516169</v>
      </c>
      <c r="I14" s="8">
        <f>9938/10000</f>
        <v>0.99380000000000002</v>
      </c>
    </row>
    <row r="15" spans="1:9" x14ac:dyDescent="0.3">
      <c r="A15" s="3">
        <v>90</v>
      </c>
      <c r="B15" s="4">
        <f>298776000000/10000000</f>
        <v>29877.599999999999</v>
      </c>
      <c r="C15" s="6">
        <f t="shared" si="1"/>
        <v>29.877599999999997</v>
      </c>
      <c r="D15" s="7">
        <f>17036329421/10000000</f>
        <v>1703.6329421</v>
      </c>
      <c r="E15" s="6">
        <f t="shared" si="4"/>
        <v>1.7036329421</v>
      </c>
      <c r="F15" s="5">
        <f t="shared" si="5"/>
        <v>5.7020408001312022E-2</v>
      </c>
      <c r="G15" s="4">
        <f t="shared" si="0"/>
        <v>60.122399999999999</v>
      </c>
      <c r="H15" s="4">
        <f t="shared" si="3"/>
        <v>3.4282037780180818</v>
      </c>
      <c r="I15" s="8">
        <f>9972/10000</f>
        <v>0.99719999999999998</v>
      </c>
    </row>
    <row r="16" spans="1:9" x14ac:dyDescent="0.3">
      <c r="A16" s="3">
        <v>100</v>
      </c>
      <c r="B16" s="4">
        <f>395534000000/10000000</f>
        <v>39553.4</v>
      </c>
      <c r="C16" s="6">
        <f t="shared" si="1"/>
        <v>39.553400000000003</v>
      </c>
      <c r="D16" s="7">
        <f>18209851456/10000000</f>
        <v>1820.9851455999999</v>
      </c>
      <c r="E16" s="6">
        <f t="shared" si="4"/>
        <v>1.8209851455999999</v>
      </c>
      <c r="F16" s="5">
        <f t="shared" si="5"/>
        <v>4.6038650169138426E-2</v>
      </c>
      <c r="G16" s="4">
        <f t="shared" si="0"/>
        <v>60.446599999999997</v>
      </c>
      <c r="H16" s="4">
        <f t="shared" si="3"/>
        <v>2.7828798713138427</v>
      </c>
      <c r="I16" s="8">
        <f>9999/10000</f>
        <v>0.99990000000000001</v>
      </c>
    </row>
    <row r="17" spans="1:9" x14ac:dyDescent="0.3">
      <c r="A17" s="3">
        <f>A16+20</f>
        <v>120</v>
      </c>
      <c r="B17" s="4">
        <f>606666000000/10000000</f>
        <v>60666.6</v>
      </c>
      <c r="C17" s="6">
        <f t="shared" si="1"/>
        <v>60.666599999999995</v>
      </c>
      <c r="D17" s="7">
        <f>19309646974/10000000</f>
        <v>1930.9646974</v>
      </c>
      <c r="E17" s="6">
        <f t="shared" si="4"/>
        <v>1.9309646973999999</v>
      </c>
      <c r="F17" s="5">
        <f t="shared" si="5"/>
        <v>3.1829123395739997E-2</v>
      </c>
      <c r="G17" s="4">
        <f t="shared" si="0"/>
        <v>59.333400000000005</v>
      </c>
      <c r="H17" s="4">
        <f t="shared" si="3"/>
        <v>1.8885301100887997</v>
      </c>
      <c r="I17" s="8">
        <f t="shared" ref="I17:I25" si="6">1000/1000</f>
        <v>1</v>
      </c>
    </row>
    <row r="18" spans="1:9" x14ac:dyDescent="0.3">
      <c r="A18" s="3">
        <f>A17+20</f>
        <v>140</v>
      </c>
      <c r="B18" s="4">
        <f>830815000000/10000000</f>
        <v>83081.5</v>
      </c>
      <c r="C18" s="4">
        <f t="shared" si="1"/>
        <v>83.081500000000005</v>
      </c>
      <c r="D18" s="7">
        <f>15977317904/10000000</f>
        <v>1597.7317903999999</v>
      </c>
      <c r="E18" s="4">
        <f t="shared" si="4"/>
        <v>1.5977317903999999</v>
      </c>
      <c r="F18" s="5">
        <f t="shared" si="5"/>
        <v>1.9230897256308565E-2</v>
      </c>
      <c r="G18" s="4">
        <f t="shared" si="0"/>
        <v>56.918499999999995</v>
      </c>
      <c r="H18" s="4">
        <f t="shared" si="3"/>
        <v>1.0945938254831991</v>
      </c>
      <c r="I18" s="8">
        <f t="shared" si="6"/>
        <v>1</v>
      </c>
    </row>
    <row r="19" spans="1:9" x14ac:dyDescent="0.3">
      <c r="A19" s="3">
        <f>A18+20</f>
        <v>160</v>
      </c>
      <c r="B19" s="4">
        <f>1059780000000/10000000</f>
        <v>105978</v>
      </c>
      <c r="C19" s="4">
        <f t="shared" si="1"/>
        <v>105.97799999999999</v>
      </c>
      <c r="D19" s="7">
        <f>13980195737/10000000</f>
        <v>1398.0195736999999</v>
      </c>
      <c r="E19" s="4">
        <f t="shared" si="4"/>
        <v>1.3980195736999999</v>
      </c>
      <c r="F19" s="5">
        <f t="shared" si="5"/>
        <v>1.3191601782445413E-2</v>
      </c>
      <c r="G19" s="4">
        <f t="shared" si="0"/>
        <v>54.022000000000006</v>
      </c>
      <c r="H19" s="4">
        <f t="shared" si="3"/>
        <v>0.71263671149126617</v>
      </c>
      <c r="I19" s="8">
        <f t="shared" si="6"/>
        <v>1</v>
      </c>
    </row>
    <row r="20" spans="1:9" x14ac:dyDescent="0.3">
      <c r="A20" s="3">
        <f>A19+20</f>
        <v>180</v>
      </c>
      <c r="B20" s="4">
        <f>1287750000000/10000000</f>
        <v>128775</v>
      </c>
      <c r="C20" s="4">
        <f t="shared" si="1"/>
        <v>128.77500000000001</v>
      </c>
      <c r="D20" s="7">
        <f>12230535844/10000000</f>
        <v>1223.0535844000001</v>
      </c>
      <c r="E20" s="4">
        <f t="shared" si="4"/>
        <v>1.2230535844000001</v>
      </c>
      <c r="F20" s="5">
        <f t="shared" si="5"/>
        <v>9.4976011213356634E-3</v>
      </c>
      <c r="G20" s="4">
        <f t="shared" si="0"/>
        <v>51.224999999999994</v>
      </c>
      <c r="H20" s="4">
        <f t="shared" si="3"/>
        <v>0.48651461744041929</v>
      </c>
      <c r="I20" s="8">
        <f t="shared" si="6"/>
        <v>1</v>
      </c>
    </row>
    <row r="21" spans="1:9" x14ac:dyDescent="0.3">
      <c r="A21" s="3">
        <f>A20+20</f>
        <v>200</v>
      </c>
      <c r="B21" s="4">
        <f>1478170000000/10000000</f>
        <v>147817</v>
      </c>
      <c r="C21" s="4">
        <f t="shared" si="1"/>
        <v>147.81700000000001</v>
      </c>
      <c r="D21" s="7">
        <f>10962225786/10000000</f>
        <v>1096.2225785999999</v>
      </c>
      <c r="E21" s="4">
        <f t="shared" si="4"/>
        <v>1.0962225785999999</v>
      </c>
      <c r="F21" s="5">
        <f t="shared" si="5"/>
        <v>7.4160791965741414E-3</v>
      </c>
      <c r="G21" s="4">
        <f t="shared" si="0"/>
        <v>52.182999999999993</v>
      </c>
      <c r="H21" s="4">
        <f t="shared" si="3"/>
        <v>0.38699326071482837</v>
      </c>
      <c r="I21" s="8">
        <f t="shared" si="6"/>
        <v>1</v>
      </c>
    </row>
    <row r="22" spans="1:9" x14ac:dyDescent="0.3">
      <c r="A22" s="3">
        <v>210</v>
      </c>
      <c r="B22" s="4"/>
      <c r="C22" s="4">
        <f t="shared" ref="C22:C23" si="7">B22/1000</f>
        <v>0</v>
      </c>
      <c r="D22" s="7"/>
      <c r="E22" s="4">
        <f t="shared" ref="E22:E23" si="8">D22/1000</f>
        <v>0</v>
      </c>
      <c r="F22" s="5" t="e">
        <f t="shared" ref="F22:F23" si="9">(D22/B22)</f>
        <v>#DIV/0!</v>
      </c>
      <c r="G22" s="4">
        <f t="shared" ref="G22:G23" si="10">A22-C22</f>
        <v>210</v>
      </c>
      <c r="H22" s="4" t="e">
        <f t="shared" ref="H22:H23" si="11">F22*G22</f>
        <v>#DIV/0!</v>
      </c>
      <c r="I22" s="8">
        <f t="shared" si="6"/>
        <v>1</v>
      </c>
    </row>
    <row r="23" spans="1:9" x14ac:dyDescent="0.3">
      <c r="A23" s="3">
        <v>220</v>
      </c>
      <c r="B23" s="4"/>
      <c r="C23" s="4">
        <f t="shared" si="7"/>
        <v>0</v>
      </c>
      <c r="D23" s="7"/>
      <c r="E23" s="4">
        <f t="shared" si="8"/>
        <v>0</v>
      </c>
      <c r="F23" s="5" t="e">
        <f t="shared" si="9"/>
        <v>#DIV/0!</v>
      </c>
      <c r="G23" s="4">
        <f t="shared" si="10"/>
        <v>220</v>
      </c>
      <c r="H23" s="4" t="e">
        <f t="shared" si="11"/>
        <v>#DIV/0!</v>
      </c>
      <c r="I23" s="8">
        <f t="shared" si="6"/>
        <v>1</v>
      </c>
    </row>
    <row r="24" spans="1:9" x14ac:dyDescent="0.3">
      <c r="A24" s="3">
        <v>225</v>
      </c>
      <c r="B24" s="4">
        <f>2075800000000/10000000</f>
        <v>207580</v>
      </c>
      <c r="C24" s="4">
        <f>B24/1000</f>
        <v>207.58</v>
      </c>
      <c r="D24" s="7">
        <f>5736732397/10000000</f>
        <v>573.67323969999995</v>
      </c>
      <c r="E24" s="4">
        <f t="shared" ref="E24:E25" si="12">D24/2000</f>
        <v>0.28683661984999997</v>
      </c>
      <c r="F24" s="5">
        <f>(D24/B24)</f>
        <v>2.7636248179015318E-3</v>
      </c>
      <c r="G24" s="4">
        <f>A24-C24</f>
        <v>17.419999999999987</v>
      </c>
      <c r="H24" s="4">
        <f>F24*G24</f>
        <v>4.8142344327844651E-2</v>
      </c>
      <c r="I24" s="8">
        <f t="shared" si="6"/>
        <v>1</v>
      </c>
    </row>
    <row r="25" spans="1:9" x14ac:dyDescent="0.3">
      <c r="A25" s="3">
        <v>250</v>
      </c>
      <c r="B25" s="4">
        <f>2334980000000/10000000</f>
        <v>233498</v>
      </c>
      <c r="C25" s="4">
        <f>B25/1000</f>
        <v>233.49799999999999</v>
      </c>
      <c r="D25" s="7">
        <f>5474761314/10000000</f>
        <v>547.47613139999999</v>
      </c>
      <c r="E25" s="4">
        <f t="shared" si="12"/>
        <v>0.27373806569999998</v>
      </c>
      <c r="F25" s="5">
        <f>(D25/B25)</f>
        <v>2.3446716091786654E-3</v>
      </c>
      <c r="G25" s="4">
        <f>A25-C25</f>
        <v>16.50200000000001</v>
      </c>
      <c r="H25" s="4">
        <f>F25*G25</f>
        <v>3.8691770894666362E-2</v>
      </c>
      <c r="I25" s="8">
        <f t="shared" si="6"/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ignoredErrors>
    <ignoredError sqref="D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2023-06-08T15:10:26Z</dcterms:modified>
</cp:coreProperties>
</file>