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364afe123e12d/Ymisk papírir/Niklas'sPengetips/"/>
    </mc:Choice>
  </mc:AlternateContent>
  <xr:revisionPtr revIDLastSave="174" documentId="8_{6E1AED1A-ADEE-4F48-BBE7-CE006AD902D5}" xr6:coauthVersionLast="47" xr6:coauthVersionMax="47" xr10:uidLastSave="{07AAEF9B-9447-2943-86A6-AB8A7BAFAAAC}"/>
  <bookViews>
    <workbookView xWindow="-120" yWindow="-120" windowWidth="29040" windowHeight="15840" xr2:uid="{C462282C-D42B-4335-A6D9-6DCD32436713}"/>
  </bookViews>
  <sheets>
    <sheet name="Mindreårigt aktiedepot (2)" sheetId="3" r:id="rId1"/>
    <sheet name="Mindreårigt aktiedepot" sheetId="2" r:id="rId2"/>
    <sheet name="Børneopsparing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H7" i="3"/>
  <c r="G7" i="3"/>
  <c r="I7" i="3"/>
  <c r="K7" i="3"/>
  <c r="H8" i="3"/>
  <c r="G8" i="3"/>
  <c r="I8" i="3"/>
  <c r="K8" i="3"/>
  <c r="H9" i="3"/>
  <c r="G9" i="3"/>
  <c r="I9" i="3"/>
  <c r="K9" i="3"/>
  <c r="H10" i="3"/>
  <c r="G10" i="3"/>
  <c r="I10" i="3"/>
  <c r="K10" i="3"/>
  <c r="H11" i="3"/>
  <c r="G11" i="3"/>
  <c r="I11" i="3"/>
  <c r="K11" i="3"/>
  <c r="H12" i="3"/>
  <c r="G12" i="3"/>
  <c r="I12" i="3"/>
  <c r="K12" i="3"/>
  <c r="H13" i="3"/>
  <c r="G13" i="3"/>
  <c r="I13" i="3"/>
  <c r="K13" i="3"/>
  <c r="H14" i="3"/>
  <c r="G14" i="3"/>
  <c r="I14" i="3"/>
  <c r="K14" i="3"/>
  <c r="H15" i="3"/>
  <c r="G15" i="3"/>
  <c r="I15" i="3"/>
  <c r="K15" i="3"/>
  <c r="H16" i="3"/>
  <c r="G16" i="3"/>
  <c r="I16" i="3"/>
  <c r="K16" i="3"/>
  <c r="H17" i="3"/>
  <c r="G17" i="3"/>
  <c r="I17" i="3"/>
  <c r="K17" i="3"/>
  <c r="H18" i="3"/>
  <c r="G18" i="3"/>
  <c r="I18" i="3"/>
  <c r="K18" i="3"/>
  <c r="H19" i="3"/>
  <c r="G19" i="3"/>
  <c r="I19" i="3"/>
  <c r="K19" i="3"/>
  <c r="H20" i="3"/>
  <c r="G20" i="3"/>
  <c r="I20" i="3"/>
  <c r="K20" i="3"/>
  <c r="H21" i="3"/>
  <c r="G21" i="3"/>
  <c r="I21" i="3"/>
  <c r="K21" i="3"/>
  <c r="H22" i="3"/>
  <c r="G22" i="3"/>
  <c r="I22" i="3"/>
  <c r="K22" i="3"/>
  <c r="H23" i="3"/>
  <c r="G23" i="3"/>
  <c r="I23" i="3"/>
  <c r="K23" i="3"/>
  <c r="H24" i="3"/>
  <c r="G24" i="3"/>
  <c r="I24" i="3"/>
  <c r="K24" i="3"/>
  <c r="H25" i="3"/>
  <c r="G25" i="3"/>
  <c r="I25" i="3"/>
  <c r="K25" i="3"/>
  <c r="H26" i="3"/>
  <c r="G26" i="3"/>
  <c r="I26" i="3"/>
  <c r="K26" i="3"/>
  <c r="H27" i="3"/>
  <c r="G27" i="3"/>
  <c r="I27" i="3"/>
  <c r="K27" i="3"/>
  <c r="H28" i="3"/>
  <c r="G28" i="3"/>
  <c r="I28" i="3"/>
  <c r="K28" i="3"/>
  <c r="H29" i="3"/>
  <c r="G29" i="3"/>
  <c r="I29" i="3"/>
  <c r="K29" i="3"/>
  <c r="H30" i="3"/>
  <c r="G30" i="3"/>
  <c r="I30" i="3"/>
  <c r="K30" i="3"/>
  <c r="H31" i="3"/>
  <c r="G31" i="3"/>
  <c r="I31" i="3"/>
  <c r="K31" i="3"/>
  <c r="H32" i="3"/>
  <c r="G32" i="3"/>
  <c r="I32" i="3"/>
  <c r="K32" i="3"/>
  <c r="H33" i="3"/>
  <c r="G33" i="3"/>
  <c r="I33" i="3"/>
  <c r="K33" i="3"/>
  <c r="H34" i="3"/>
  <c r="G34" i="3"/>
  <c r="I34" i="3"/>
  <c r="K34" i="3"/>
  <c r="H35" i="3"/>
  <c r="G35" i="3"/>
  <c r="I35" i="3"/>
  <c r="K35" i="3"/>
  <c r="H36" i="3"/>
  <c r="G36" i="3"/>
  <c r="I36" i="3"/>
  <c r="K36" i="3"/>
  <c r="H37" i="3"/>
  <c r="G37" i="3"/>
  <c r="I37" i="3"/>
  <c r="K37" i="3"/>
  <c r="H38" i="3"/>
  <c r="G38" i="3"/>
  <c r="I38" i="3"/>
  <c r="K38" i="3"/>
  <c r="H39" i="3"/>
  <c r="G39" i="3"/>
  <c r="I39" i="3"/>
  <c r="K39" i="3"/>
  <c r="H40" i="3"/>
  <c r="G40" i="3"/>
  <c r="I40" i="3"/>
  <c r="K40" i="3"/>
  <c r="H41" i="3"/>
  <c r="G41" i="3"/>
  <c r="I41" i="3"/>
  <c r="K41" i="3"/>
  <c r="H42" i="3"/>
  <c r="G42" i="3"/>
  <c r="I42" i="3"/>
  <c r="K42" i="3"/>
  <c r="H43" i="3"/>
  <c r="G43" i="3"/>
  <c r="I43" i="3"/>
  <c r="K43" i="3"/>
  <c r="H44" i="3"/>
  <c r="G44" i="3"/>
  <c r="I44" i="3"/>
  <c r="K44" i="3"/>
  <c r="H45" i="3"/>
  <c r="G45" i="3"/>
  <c r="I45" i="3"/>
  <c r="K45" i="3"/>
  <c r="H46" i="3"/>
  <c r="G46" i="3"/>
  <c r="I46" i="3"/>
  <c r="K46" i="3"/>
  <c r="H47" i="3"/>
  <c r="G47" i="3"/>
  <c r="I47" i="3"/>
  <c r="K47" i="3"/>
  <c r="H48" i="3"/>
  <c r="G48" i="3"/>
  <c r="I48" i="3"/>
  <c r="K48" i="3"/>
  <c r="H49" i="3"/>
  <c r="G49" i="3"/>
  <c r="I49" i="3"/>
  <c r="K49" i="3"/>
  <c r="H50" i="3"/>
  <c r="G50" i="3"/>
  <c r="I50" i="3"/>
  <c r="K50" i="3"/>
  <c r="H51" i="3"/>
  <c r="G51" i="3"/>
  <c r="I51" i="3"/>
  <c r="K51" i="3"/>
  <c r="H52" i="3"/>
  <c r="G52" i="3"/>
  <c r="I52" i="3"/>
  <c r="K52" i="3"/>
  <c r="H53" i="3"/>
  <c r="G53" i="3"/>
  <c r="I53" i="3"/>
  <c r="K53" i="3"/>
  <c r="H54" i="3"/>
  <c r="G54" i="3"/>
  <c r="I54" i="3"/>
  <c r="K54" i="3"/>
  <c r="H55" i="3"/>
  <c r="G55" i="3"/>
  <c r="I55" i="3"/>
  <c r="K55" i="3"/>
  <c r="H56" i="3"/>
  <c r="G56" i="3"/>
  <c r="I56" i="3"/>
  <c r="K56" i="3"/>
  <c r="H6" i="3"/>
  <c r="G6" i="3"/>
  <c r="I6" i="3"/>
  <c r="K6" i="3"/>
  <c r="J6" i="3"/>
  <c r="F6" i="3"/>
  <c r="E7" i="3"/>
  <c r="D14" i="2" a="1"/>
  <c r="D14" i="2"/>
  <c r="D14" i="1" a="1"/>
  <c r="D14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18" i="1"/>
  <c r="I18" i="1"/>
  <c r="H56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18" i="1"/>
  <c r="E7" i="2"/>
  <c r="H6" i="2"/>
  <c r="G6" i="2"/>
  <c r="F6" i="2"/>
  <c r="K2" i="2"/>
  <c r="I8" i="1"/>
  <c r="I9" i="1"/>
  <c r="I10" i="1"/>
  <c r="I11" i="1"/>
  <c r="I12" i="1"/>
  <c r="I13" i="1"/>
  <c r="I14" i="1"/>
  <c r="I15" i="1"/>
  <c r="I16" i="1"/>
  <c r="I17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7" i="1"/>
  <c r="I6" i="1"/>
  <c r="H6" i="1"/>
  <c r="J6" i="1"/>
  <c r="K6" i="1"/>
  <c r="G6" i="1"/>
  <c r="F6" i="1"/>
  <c r="K2" i="1"/>
  <c r="E7" i="1"/>
  <c r="E8" i="3"/>
  <c r="F7" i="3"/>
  <c r="J6" i="2"/>
  <c r="I6" i="2"/>
  <c r="E8" i="2"/>
  <c r="H7" i="2"/>
  <c r="G7" i="2"/>
  <c r="F7" i="2"/>
  <c r="H7" i="1"/>
  <c r="J7" i="1"/>
  <c r="G7" i="1"/>
  <c r="F7" i="1"/>
  <c r="E8" i="1"/>
  <c r="L6" i="1"/>
  <c r="J7" i="3"/>
  <c r="E9" i="3"/>
  <c r="F8" i="3"/>
  <c r="L6" i="3"/>
  <c r="J7" i="2"/>
  <c r="I7" i="2"/>
  <c r="E9" i="2"/>
  <c r="H8" i="2"/>
  <c r="G8" i="2"/>
  <c r="F8" i="2"/>
  <c r="L6" i="2"/>
  <c r="K6" i="2"/>
  <c r="H8" i="1"/>
  <c r="J8" i="1"/>
  <c r="K8" i="1"/>
  <c r="G8" i="1"/>
  <c r="L7" i="1"/>
  <c r="K7" i="1"/>
  <c r="E9" i="1"/>
  <c r="F8" i="1"/>
  <c r="J8" i="3"/>
  <c r="E10" i="3"/>
  <c r="F9" i="3"/>
  <c r="L7" i="3"/>
  <c r="J8" i="2"/>
  <c r="I8" i="2"/>
  <c r="E10" i="2"/>
  <c r="H9" i="2"/>
  <c r="G9" i="2"/>
  <c r="F9" i="2"/>
  <c r="L7" i="2"/>
  <c r="K7" i="2"/>
  <c r="H9" i="1"/>
  <c r="J9" i="1"/>
  <c r="K9" i="1"/>
  <c r="G9" i="1"/>
  <c r="E10" i="1"/>
  <c r="F9" i="1"/>
  <c r="L8" i="1"/>
  <c r="J9" i="3"/>
  <c r="E11" i="3"/>
  <c r="F10" i="3"/>
  <c r="L8" i="3"/>
  <c r="J9" i="2"/>
  <c r="I9" i="2"/>
  <c r="E11" i="2"/>
  <c r="H10" i="2"/>
  <c r="G10" i="2"/>
  <c r="F10" i="2"/>
  <c r="L8" i="2"/>
  <c r="K8" i="2"/>
  <c r="H10" i="1"/>
  <c r="J10" i="1"/>
  <c r="K10" i="1"/>
  <c r="G10" i="1"/>
  <c r="L9" i="1"/>
  <c r="E11" i="1"/>
  <c r="F10" i="1"/>
  <c r="J10" i="3"/>
  <c r="E12" i="3"/>
  <c r="F11" i="3"/>
  <c r="L9" i="3"/>
  <c r="J10" i="2"/>
  <c r="I10" i="2"/>
  <c r="E12" i="2"/>
  <c r="H11" i="2"/>
  <c r="G11" i="2"/>
  <c r="F11" i="2"/>
  <c r="L9" i="2"/>
  <c r="K9" i="2"/>
  <c r="H11" i="1"/>
  <c r="J11" i="1"/>
  <c r="K11" i="1"/>
  <c r="G11" i="1"/>
  <c r="E12" i="1"/>
  <c r="F11" i="1"/>
  <c r="J11" i="3"/>
  <c r="E13" i="3"/>
  <c r="F12" i="3"/>
  <c r="L10" i="3"/>
  <c r="J11" i="2"/>
  <c r="I11" i="2"/>
  <c r="E13" i="2"/>
  <c r="H12" i="2"/>
  <c r="G12" i="2"/>
  <c r="F12" i="2"/>
  <c r="L10" i="2"/>
  <c r="K10" i="2"/>
  <c r="H12" i="1"/>
  <c r="J12" i="1"/>
  <c r="K12" i="1"/>
  <c r="G12" i="1"/>
  <c r="L10" i="1"/>
  <c r="L11" i="1"/>
  <c r="E13" i="1"/>
  <c r="F12" i="1"/>
  <c r="J12" i="3"/>
  <c r="E14" i="3"/>
  <c r="F13" i="3"/>
  <c r="L11" i="3"/>
  <c r="J12" i="2"/>
  <c r="I12" i="2"/>
  <c r="E14" i="2"/>
  <c r="H13" i="2"/>
  <c r="G13" i="2"/>
  <c r="F13" i="2"/>
  <c r="L11" i="2"/>
  <c r="K11" i="2"/>
  <c r="H13" i="1"/>
  <c r="J13" i="1"/>
  <c r="K13" i="1"/>
  <c r="G13" i="1"/>
  <c r="E14" i="1"/>
  <c r="F13" i="1"/>
  <c r="L12" i="1"/>
  <c r="J13" i="3"/>
  <c r="E15" i="3"/>
  <c r="F14" i="3"/>
  <c r="L12" i="3"/>
  <c r="J13" i="2"/>
  <c r="I13" i="2"/>
  <c r="E15" i="2"/>
  <c r="H14" i="2"/>
  <c r="G14" i="2"/>
  <c r="F14" i="2"/>
  <c r="L12" i="2"/>
  <c r="K12" i="2"/>
  <c r="H14" i="1"/>
  <c r="J14" i="1"/>
  <c r="K14" i="1"/>
  <c r="G14" i="1"/>
  <c r="L13" i="1"/>
  <c r="E15" i="1"/>
  <c r="F14" i="1"/>
  <c r="J14" i="3"/>
  <c r="E16" i="3"/>
  <c r="F15" i="3"/>
  <c r="L13" i="3"/>
  <c r="J14" i="2"/>
  <c r="I14" i="2"/>
  <c r="E16" i="2"/>
  <c r="H15" i="2"/>
  <c r="G15" i="2"/>
  <c r="F15" i="2"/>
  <c r="L13" i="2"/>
  <c r="K13" i="2"/>
  <c r="H15" i="1"/>
  <c r="J15" i="1"/>
  <c r="K15" i="1"/>
  <c r="G15" i="1"/>
  <c r="E16" i="1"/>
  <c r="F15" i="1"/>
  <c r="L14" i="1"/>
  <c r="J15" i="3"/>
  <c r="E17" i="3"/>
  <c r="F16" i="3"/>
  <c r="L14" i="3"/>
  <c r="J15" i="2"/>
  <c r="I15" i="2"/>
  <c r="E17" i="2"/>
  <c r="H16" i="2"/>
  <c r="G16" i="2"/>
  <c r="F16" i="2"/>
  <c r="L14" i="2"/>
  <c r="K14" i="2"/>
  <c r="H16" i="1"/>
  <c r="J16" i="1"/>
  <c r="K16" i="1"/>
  <c r="G16" i="1"/>
  <c r="L15" i="1"/>
  <c r="E17" i="1"/>
  <c r="F16" i="1"/>
  <c r="J16" i="3"/>
  <c r="E18" i="3"/>
  <c r="F17" i="3"/>
  <c r="L15" i="3"/>
  <c r="J16" i="2"/>
  <c r="I16" i="2"/>
  <c r="E18" i="2"/>
  <c r="H17" i="2"/>
  <c r="G17" i="2"/>
  <c r="F17" i="2"/>
  <c r="L15" i="2"/>
  <c r="K15" i="2"/>
  <c r="H17" i="1"/>
  <c r="J17" i="1"/>
  <c r="K17" i="1"/>
  <c r="G17" i="1"/>
  <c r="E18" i="1"/>
  <c r="F17" i="1"/>
  <c r="L16" i="1"/>
  <c r="J17" i="3"/>
  <c r="E19" i="3"/>
  <c r="F18" i="3"/>
  <c r="L16" i="3"/>
  <c r="J17" i="2"/>
  <c r="I17" i="2"/>
  <c r="E19" i="2"/>
  <c r="H18" i="2"/>
  <c r="G18" i="2"/>
  <c r="F18" i="2"/>
  <c r="L16" i="2"/>
  <c r="K16" i="2"/>
  <c r="J18" i="1"/>
  <c r="K18" i="1"/>
  <c r="L17" i="1"/>
  <c r="E19" i="1"/>
  <c r="F18" i="1"/>
  <c r="J18" i="3"/>
  <c r="E20" i="3"/>
  <c r="F19" i="3"/>
  <c r="L17" i="3"/>
  <c r="J18" i="2"/>
  <c r="I18" i="2"/>
  <c r="E20" i="2"/>
  <c r="H19" i="2"/>
  <c r="G19" i="2"/>
  <c r="F19" i="2"/>
  <c r="L17" i="2"/>
  <c r="K17" i="2"/>
  <c r="J19" i="1"/>
  <c r="K19" i="1"/>
  <c r="E20" i="1"/>
  <c r="F19" i="1"/>
  <c r="L18" i="1"/>
  <c r="J19" i="3"/>
  <c r="E21" i="3"/>
  <c r="F20" i="3"/>
  <c r="L18" i="3"/>
  <c r="J19" i="2"/>
  <c r="I19" i="2"/>
  <c r="E21" i="2"/>
  <c r="H20" i="2"/>
  <c r="G20" i="2"/>
  <c r="F20" i="2"/>
  <c r="L18" i="2"/>
  <c r="K18" i="2"/>
  <c r="J20" i="1"/>
  <c r="K20" i="1"/>
  <c r="L19" i="1"/>
  <c r="E21" i="1"/>
  <c r="F20" i="1"/>
  <c r="J20" i="3"/>
  <c r="E22" i="3"/>
  <c r="F21" i="3"/>
  <c r="L19" i="3"/>
  <c r="J20" i="2"/>
  <c r="I20" i="2"/>
  <c r="E22" i="2"/>
  <c r="H21" i="2"/>
  <c r="G21" i="2"/>
  <c r="F21" i="2"/>
  <c r="L19" i="2"/>
  <c r="K19" i="2"/>
  <c r="J21" i="1"/>
  <c r="K21" i="1"/>
  <c r="E22" i="1"/>
  <c r="F21" i="1"/>
  <c r="L20" i="1"/>
  <c r="J21" i="3"/>
  <c r="E23" i="3"/>
  <c r="F22" i="3"/>
  <c r="L20" i="3"/>
  <c r="J21" i="2"/>
  <c r="I21" i="2"/>
  <c r="E23" i="2"/>
  <c r="H22" i="2"/>
  <c r="G22" i="2"/>
  <c r="F22" i="2"/>
  <c r="L20" i="2"/>
  <c r="K20" i="2"/>
  <c r="J22" i="1"/>
  <c r="K22" i="1"/>
  <c r="L21" i="1"/>
  <c r="E23" i="1"/>
  <c r="F22" i="1"/>
  <c r="J22" i="3"/>
  <c r="E24" i="3"/>
  <c r="F23" i="3"/>
  <c r="L21" i="3"/>
  <c r="J22" i="2"/>
  <c r="I22" i="2"/>
  <c r="E24" i="2"/>
  <c r="H23" i="2"/>
  <c r="G23" i="2"/>
  <c r="F23" i="2"/>
  <c r="L21" i="2"/>
  <c r="K21" i="2"/>
  <c r="J23" i="1"/>
  <c r="K23" i="1"/>
  <c r="E24" i="1"/>
  <c r="F23" i="1"/>
  <c r="L22" i="1"/>
  <c r="J23" i="3"/>
  <c r="E25" i="3"/>
  <c r="F24" i="3"/>
  <c r="L22" i="3"/>
  <c r="J23" i="2"/>
  <c r="I23" i="2"/>
  <c r="E25" i="2"/>
  <c r="H24" i="2"/>
  <c r="G24" i="2"/>
  <c r="F24" i="2"/>
  <c r="L22" i="2"/>
  <c r="K22" i="2"/>
  <c r="J24" i="1"/>
  <c r="K24" i="1"/>
  <c r="L23" i="1"/>
  <c r="E25" i="1"/>
  <c r="F24" i="1"/>
  <c r="J24" i="3"/>
  <c r="E26" i="3"/>
  <c r="F25" i="3"/>
  <c r="L23" i="3"/>
  <c r="J24" i="2"/>
  <c r="I24" i="2"/>
  <c r="E26" i="2"/>
  <c r="H25" i="2"/>
  <c r="G25" i="2"/>
  <c r="F25" i="2"/>
  <c r="L23" i="2"/>
  <c r="K23" i="2"/>
  <c r="J25" i="1"/>
  <c r="K25" i="1"/>
  <c r="E26" i="1"/>
  <c r="F25" i="1"/>
  <c r="L24" i="1"/>
  <c r="J25" i="3"/>
  <c r="E27" i="3"/>
  <c r="F26" i="3"/>
  <c r="L24" i="3"/>
  <c r="J25" i="2"/>
  <c r="I25" i="2"/>
  <c r="E27" i="2"/>
  <c r="H26" i="2"/>
  <c r="G26" i="2"/>
  <c r="F26" i="2"/>
  <c r="L24" i="2"/>
  <c r="K24" i="2"/>
  <c r="J26" i="1"/>
  <c r="K26" i="1"/>
  <c r="E27" i="1"/>
  <c r="F26" i="1"/>
  <c r="J26" i="3"/>
  <c r="E28" i="3"/>
  <c r="F27" i="3"/>
  <c r="L25" i="3"/>
  <c r="J26" i="2"/>
  <c r="I26" i="2"/>
  <c r="D16" i="2" a="1"/>
  <c r="D16" i="2"/>
  <c r="D15" i="2"/>
  <c r="E28" i="2"/>
  <c r="H27" i="2"/>
  <c r="G27" i="2"/>
  <c r="F27" i="2"/>
  <c r="L25" i="2"/>
  <c r="K25" i="2"/>
  <c r="J27" i="1"/>
  <c r="K27" i="1"/>
  <c r="L25" i="1"/>
  <c r="E28" i="1"/>
  <c r="F27" i="1"/>
  <c r="L26" i="1"/>
  <c r="J27" i="3"/>
  <c r="E29" i="3"/>
  <c r="F28" i="3"/>
  <c r="L26" i="3"/>
  <c r="J27" i="2"/>
  <c r="I27" i="2"/>
  <c r="E29" i="2"/>
  <c r="H28" i="2"/>
  <c r="G28" i="2"/>
  <c r="F28" i="2"/>
  <c r="L26" i="2"/>
  <c r="K26" i="2"/>
  <c r="J28" i="1"/>
  <c r="K28" i="1"/>
  <c r="L27" i="1"/>
  <c r="E29" i="1"/>
  <c r="F28" i="1"/>
  <c r="J28" i="3"/>
  <c r="E30" i="3"/>
  <c r="F29" i="3"/>
  <c r="L27" i="3"/>
  <c r="J28" i="2"/>
  <c r="I28" i="2"/>
  <c r="E30" i="2"/>
  <c r="H29" i="2"/>
  <c r="G29" i="2"/>
  <c r="F29" i="2"/>
  <c r="L27" i="2"/>
  <c r="K27" i="2"/>
  <c r="J29" i="1"/>
  <c r="K29" i="1"/>
  <c r="E30" i="1"/>
  <c r="F29" i="1"/>
  <c r="L28" i="1"/>
  <c r="J29" i="3"/>
  <c r="E31" i="3"/>
  <c r="F30" i="3"/>
  <c r="L28" i="3"/>
  <c r="J29" i="2"/>
  <c r="I29" i="2"/>
  <c r="E31" i="2"/>
  <c r="H30" i="2"/>
  <c r="G30" i="2"/>
  <c r="F30" i="2"/>
  <c r="L28" i="2"/>
  <c r="K28" i="2"/>
  <c r="J30" i="1"/>
  <c r="K30" i="1"/>
  <c r="L29" i="1"/>
  <c r="E31" i="1"/>
  <c r="F30" i="1"/>
  <c r="J30" i="3"/>
  <c r="E32" i="3"/>
  <c r="F31" i="3"/>
  <c r="L29" i="3"/>
  <c r="J30" i="2"/>
  <c r="I30" i="2"/>
  <c r="E32" i="2"/>
  <c r="H31" i="2"/>
  <c r="G31" i="2"/>
  <c r="F31" i="2"/>
  <c r="L29" i="2"/>
  <c r="K29" i="2"/>
  <c r="J31" i="1"/>
  <c r="K31" i="1"/>
  <c r="E32" i="1"/>
  <c r="F31" i="1"/>
  <c r="L30" i="1"/>
  <c r="J31" i="3"/>
  <c r="E33" i="3"/>
  <c r="F32" i="3"/>
  <c r="L30" i="3"/>
  <c r="J31" i="2"/>
  <c r="I31" i="2"/>
  <c r="E33" i="2"/>
  <c r="H32" i="2"/>
  <c r="G32" i="2"/>
  <c r="F32" i="2"/>
  <c r="L30" i="2"/>
  <c r="K30" i="2"/>
  <c r="J32" i="1"/>
  <c r="K32" i="1"/>
  <c r="L31" i="1"/>
  <c r="E33" i="1"/>
  <c r="F32" i="1"/>
  <c r="J32" i="3"/>
  <c r="E34" i="3"/>
  <c r="F33" i="3"/>
  <c r="L31" i="3"/>
  <c r="J32" i="2"/>
  <c r="I32" i="2"/>
  <c r="E34" i="2"/>
  <c r="H33" i="2"/>
  <c r="G33" i="2"/>
  <c r="F33" i="2"/>
  <c r="L31" i="2"/>
  <c r="K31" i="2"/>
  <c r="J33" i="1"/>
  <c r="K33" i="1"/>
  <c r="L32" i="1"/>
  <c r="E34" i="1"/>
  <c r="F33" i="1"/>
  <c r="J33" i="3"/>
  <c r="E35" i="3"/>
  <c r="F34" i="3"/>
  <c r="L32" i="3"/>
  <c r="J33" i="2"/>
  <c r="I33" i="2"/>
  <c r="E35" i="2"/>
  <c r="H34" i="2"/>
  <c r="G34" i="2"/>
  <c r="F34" i="2"/>
  <c r="L32" i="2"/>
  <c r="K32" i="2"/>
  <c r="J34" i="1"/>
  <c r="K34" i="1"/>
  <c r="E35" i="1"/>
  <c r="F34" i="1"/>
  <c r="L33" i="1"/>
  <c r="J34" i="3"/>
  <c r="E36" i="3"/>
  <c r="F35" i="3"/>
  <c r="L33" i="3"/>
  <c r="J34" i="2"/>
  <c r="I34" i="2"/>
  <c r="E36" i="2"/>
  <c r="H35" i="2"/>
  <c r="G35" i="2"/>
  <c r="F35" i="2"/>
  <c r="L33" i="2"/>
  <c r="K33" i="2"/>
  <c r="J35" i="1"/>
  <c r="K35" i="1"/>
  <c r="L34" i="1"/>
  <c r="E36" i="1"/>
  <c r="F35" i="1"/>
  <c r="J35" i="3"/>
  <c r="E37" i="3"/>
  <c r="F36" i="3"/>
  <c r="L34" i="3"/>
  <c r="J35" i="2"/>
  <c r="I35" i="2"/>
  <c r="E37" i="2"/>
  <c r="H36" i="2"/>
  <c r="G36" i="2"/>
  <c r="F36" i="2"/>
  <c r="L34" i="2"/>
  <c r="K34" i="2"/>
  <c r="J36" i="1"/>
  <c r="K36" i="1"/>
  <c r="L35" i="1"/>
  <c r="F36" i="1"/>
  <c r="E37" i="1"/>
  <c r="J36" i="3"/>
  <c r="E38" i="3"/>
  <c r="F37" i="3"/>
  <c r="L35" i="3"/>
  <c r="J36" i="2"/>
  <c r="I36" i="2"/>
  <c r="E38" i="2"/>
  <c r="H37" i="2"/>
  <c r="G37" i="2"/>
  <c r="F37" i="2"/>
  <c r="L35" i="2"/>
  <c r="K35" i="2"/>
  <c r="J37" i="1"/>
  <c r="K37" i="1"/>
  <c r="E38" i="1"/>
  <c r="F37" i="1"/>
  <c r="L36" i="1"/>
  <c r="J37" i="3"/>
  <c r="E39" i="3"/>
  <c r="F38" i="3"/>
  <c r="L36" i="3"/>
  <c r="J37" i="2"/>
  <c r="I37" i="2"/>
  <c r="E39" i="2"/>
  <c r="H38" i="2"/>
  <c r="G38" i="2"/>
  <c r="F38" i="2"/>
  <c r="L36" i="2"/>
  <c r="K36" i="2"/>
  <c r="J38" i="1"/>
  <c r="K38" i="1"/>
  <c r="L37" i="1"/>
  <c r="E39" i="1"/>
  <c r="F38" i="1"/>
  <c r="J38" i="3"/>
  <c r="E40" i="3"/>
  <c r="F39" i="3"/>
  <c r="L37" i="3"/>
  <c r="J38" i="2"/>
  <c r="I38" i="2"/>
  <c r="E40" i="2"/>
  <c r="H39" i="2"/>
  <c r="G39" i="2"/>
  <c r="F39" i="2"/>
  <c r="L37" i="2"/>
  <c r="K37" i="2"/>
  <c r="J39" i="1"/>
  <c r="K39" i="1"/>
  <c r="E40" i="1"/>
  <c r="F39" i="1"/>
  <c r="L38" i="1"/>
  <c r="J39" i="3"/>
  <c r="E41" i="3"/>
  <c r="F40" i="3"/>
  <c r="L38" i="3"/>
  <c r="J39" i="2"/>
  <c r="I39" i="2"/>
  <c r="E41" i="2"/>
  <c r="H40" i="2"/>
  <c r="G40" i="2"/>
  <c r="F40" i="2"/>
  <c r="L38" i="2"/>
  <c r="K38" i="2"/>
  <c r="J40" i="1"/>
  <c r="K40" i="1"/>
  <c r="L39" i="1"/>
  <c r="E41" i="1"/>
  <c r="F40" i="1"/>
  <c r="J40" i="3"/>
  <c r="E42" i="3"/>
  <c r="F41" i="3"/>
  <c r="L39" i="3"/>
  <c r="J40" i="2"/>
  <c r="I40" i="2"/>
  <c r="E42" i="2"/>
  <c r="H41" i="2"/>
  <c r="G41" i="2"/>
  <c r="F41" i="2"/>
  <c r="L39" i="2"/>
  <c r="K39" i="2"/>
  <c r="J41" i="1"/>
  <c r="K41" i="1"/>
  <c r="L40" i="1"/>
  <c r="E42" i="1"/>
  <c r="F41" i="1"/>
  <c r="J41" i="3"/>
  <c r="E43" i="3"/>
  <c r="F42" i="3"/>
  <c r="L40" i="3"/>
  <c r="J41" i="2"/>
  <c r="I41" i="2"/>
  <c r="E43" i="2"/>
  <c r="H42" i="2"/>
  <c r="G42" i="2"/>
  <c r="F42" i="2"/>
  <c r="L40" i="2"/>
  <c r="K40" i="2"/>
  <c r="J42" i="1"/>
  <c r="K42" i="1"/>
  <c r="L41" i="1"/>
  <c r="E43" i="1"/>
  <c r="F42" i="1"/>
  <c r="J42" i="3"/>
  <c r="E44" i="3"/>
  <c r="F43" i="3"/>
  <c r="L41" i="3"/>
  <c r="J42" i="2"/>
  <c r="I42" i="2"/>
  <c r="E44" i="2"/>
  <c r="H43" i="2"/>
  <c r="G43" i="2"/>
  <c r="F43" i="2"/>
  <c r="L41" i="2"/>
  <c r="K41" i="2"/>
  <c r="J43" i="1"/>
  <c r="K43" i="1"/>
  <c r="F43" i="1"/>
  <c r="E44" i="1"/>
  <c r="L42" i="1"/>
  <c r="J43" i="3"/>
  <c r="E45" i="3"/>
  <c r="F44" i="3"/>
  <c r="L42" i="3"/>
  <c r="J43" i="2"/>
  <c r="I43" i="2"/>
  <c r="E45" i="2"/>
  <c r="H44" i="2"/>
  <c r="G44" i="2"/>
  <c r="F44" i="2"/>
  <c r="L42" i="2"/>
  <c r="K42" i="2"/>
  <c r="J44" i="1"/>
  <c r="K44" i="1"/>
  <c r="E45" i="1"/>
  <c r="F44" i="1"/>
  <c r="L43" i="1"/>
  <c r="J44" i="3"/>
  <c r="E46" i="3"/>
  <c r="F45" i="3"/>
  <c r="L43" i="3"/>
  <c r="J44" i="2"/>
  <c r="I44" i="2"/>
  <c r="E46" i="2"/>
  <c r="H45" i="2"/>
  <c r="G45" i="2"/>
  <c r="F45" i="2"/>
  <c r="L43" i="2"/>
  <c r="K43" i="2"/>
  <c r="J45" i="1"/>
  <c r="K45" i="1"/>
  <c r="L44" i="1"/>
  <c r="E46" i="1"/>
  <c r="D16" i="1" a="1"/>
  <c r="D16" i="1"/>
  <c r="D15" i="1"/>
  <c r="F45" i="1"/>
  <c r="J45" i="3"/>
  <c r="E47" i="3"/>
  <c r="F46" i="3"/>
  <c r="L44" i="3"/>
  <c r="J45" i="2"/>
  <c r="I45" i="2"/>
  <c r="E47" i="2"/>
  <c r="H46" i="2"/>
  <c r="G46" i="2"/>
  <c r="F46" i="2"/>
  <c r="L44" i="2"/>
  <c r="K44" i="2"/>
  <c r="J46" i="1"/>
  <c r="K46" i="1"/>
  <c r="L45" i="1"/>
  <c r="E47" i="1"/>
  <c r="F46" i="1"/>
  <c r="J46" i="3"/>
  <c r="E48" i="3"/>
  <c r="F47" i="3"/>
  <c r="L45" i="3"/>
  <c r="J46" i="2"/>
  <c r="I46" i="2"/>
  <c r="E48" i="2"/>
  <c r="H47" i="2"/>
  <c r="G47" i="2"/>
  <c r="F47" i="2"/>
  <c r="L45" i="2"/>
  <c r="K45" i="2"/>
  <c r="J47" i="1"/>
  <c r="K47" i="1"/>
  <c r="L46" i="1"/>
  <c r="E48" i="1"/>
  <c r="F47" i="1"/>
  <c r="J47" i="3"/>
  <c r="E49" i="3"/>
  <c r="F48" i="3"/>
  <c r="L46" i="3"/>
  <c r="J47" i="2"/>
  <c r="I47" i="2"/>
  <c r="E49" i="2"/>
  <c r="H48" i="2"/>
  <c r="G48" i="2"/>
  <c r="F48" i="2"/>
  <c r="L46" i="2"/>
  <c r="K46" i="2"/>
  <c r="J48" i="1"/>
  <c r="K48" i="1"/>
  <c r="L47" i="1"/>
  <c r="E49" i="1"/>
  <c r="F48" i="1"/>
  <c r="J48" i="3"/>
  <c r="E50" i="3"/>
  <c r="F49" i="3"/>
  <c r="L47" i="3"/>
  <c r="J48" i="2"/>
  <c r="I48" i="2"/>
  <c r="E50" i="2"/>
  <c r="H49" i="2"/>
  <c r="G49" i="2"/>
  <c r="F49" i="2"/>
  <c r="L47" i="2"/>
  <c r="K47" i="2"/>
  <c r="J49" i="1"/>
  <c r="K49" i="1"/>
  <c r="E50" i="1"/>
  <c r="F49" i="1"/>
  <c r="L48" i="1"/>
  <c r="J49" i="3"/>
  <c r="E51" i="3"/>
  <c r="F50" i="3"/>
  <c r="L48" i="3"/>
  <c r="J49" i="2"/>
  <c r="I49" i="2"/>
  <c r="E51" i="2"/>
  <c r="H50" i="2"/>
  <c r="G50" i="2"/>
  <c r="F50" i="2"/>
  <c r="L48" i="2"/>
  <c r="K48" i="2"/>
  <c r="J50" i="1"/>
  <c r="K50" i="1"/>
  <c r="L49" i="1"/>
  <c r="E51" i="1"/>
  <c r="F50" i="1"/>
  <c r="J50" i="3"/>
  <c r="E52" i="3"/>
  <c r="F51" i="3"/>
  <c r="L49" i="3"/>
  <c r="J50" i="2"/>
  <c r="I50" i="2"/>
  <c r="E52" i="2"/>
  <c r="H51" i="2"/>
  <c r="G51" i="2"/>
  <c r="F51" i="2"/>
  <c r="L49" i="2"/>
  <c r="K49" i="2"/>
  <c r="J51" i="1"/>
  <c r="K51" i="1"/>
  <c r="L50" i="1"/>
  <c r="E52" i="1"/>
  <c r="F51" i="1"/>
  <c r="J51" i="3"/>
  <c r="E53" i="3"/>
  <c r="F52" i="3"/>
  <c r="L50" i="3"/>
  <c r="J51" i="2"/>
  <c r="I51" i="2"/>
  <c r="E53" i="2"/>
  <c r="H52" i="2"/>
  <c r="G52" i="2"/>
  <c r="F52" i="2"/>
  <c r="L50" i="2"/>
  <c r="K50" i="2"/>
  <c r="J52" i="1"/>
  <c r="K52" i="1"/>
  <c r="E53" i="1"/>
  <c r="F52" i="1"/>
  <c r="L51" i="1"/>
  <c r="J52" i="3"/>
  <c r="E54" i="3"/>
  <c r="F53" i="3"/>
  <c r="L51" i="3"/>
  <c r="J52" i="2"/>
  <c r="I52" i="2"/>
  <c r="E54" i="2"/>
  <c r="H53" i="2"/>
  <c r="G53" i="2"/>
  <c r="F53" i="2"/>
  <c r="L51" i="2"/>
  <c r="K51" i="2"/>
  <c r="J53" i="1"/>
  <c r="K53" i="1"/>
  <c r="L52" i="1"/>
  <c r="E54" i="1"/>
  <c r="F53" i="1"/>
  <c r="J53" i="3"/>
  <c r="E55" i="3"/>
  <c r="F54" i="3"/>
  <c r="L52" i="3"/>
  <c r="J53" i="2"/>
  <c r="I53" i="2"/>
  <c r="E55" i="2"/>
  <c r="H54" i="2"/>
  <c r="G54" i="2"/>
  <c r="F54" i="2"/>
  <c r="L52" i="2"/>
  <c r="K52" i="2"/>
  <c r="J54" i="1"/>
  <c r="K54" i="1"/>
  <c r="E55" i="1"/>
  <c r="F54" i="1"/>
  <c r="L53" i="1"/>
  <c r="J54" i="3"/>
  <c r="E56" i="3"/>
  <c r="F55" i="3"/>
  <c r="L53" i="3"/>
  <c r="J54" i="2"/>
  <c r="I54" i="2"/>
  <c r="E56" i="2"/>
  <c r="H55" i="2"/>
  <c r="G55" i="2"/>
  <c r="F55" i="2"/>
  <c r="L53" i="2"/>
  <c r="K53" i="2"/>
  <c r="J55" i="1"/>
  <c r="K55" i="1"/>
  <c r="L54" i="1"/>
  <c r="F55" i="1"/>
  <c r="E56" i="1"/>
  <c r="J55" i="3"/>
  <c r="D14" i="3" a="1"/>
  <c r="D14" i="3"/>
  <c r="F56" i="3"/>
  <c r="L54" i="3"/>
  <c r="J55" i="2"/>
  <c r="I55" i="2"/>
  <c r="H56" i="2"/>
  <c r="G56" i="2"/>
  <c r="F56" i="2"/>
  <c r="L54" i="2"/>
  <c r="K54" i="2"/>
  <c r="J56" i="1"/>
  <c r="K56" i="1"/>
  <c r="L55" i="1"/>
  <c r="F56" i="1"/>
  <c r="J56" i="3"/>
  <c r="D16" i="3" a="1"/>
  <c r="D16" i="3"/>
  <c r="D15" i="3"/>
  <c r="L55" i="3"/>
  <c r="J56" i="2"/>
  <c r="I56" i="2"/>
  <c r="L55" i="2"/>
  <c r="K55" i="2"/>
  <c r="L56" i="1"/>
  <c r="L56" i="3"/>
  <c r="L56" i="2"/>
  <c r="K5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<sst xmlns="http://schemas.openxmlformats.org/spreadsheetml/2006/main" count="60" uniqueCount="19">
  <si>
    <t>Rentes rente beregner</t>
  </si>
  <si>
    <t>Beregneren tager udgangspunkt i du starter januar</t>
  </si>
  <si>
    <t>Rentes rente formel:</t>
  </si>
  <si>
    <t>Kn = Ko*(1+r)^n    +    i*((1+r)^n-1)/r</t>
  </si>
  <si>
    <t>Input værdier her!</t>
  </si>
  <si>
    <t>År</t>
  </si>
  <si>
    <t>Indskud</t>
  </si>
  <si>
    <t>Formue</t>
  </si>
  <si>
    <t>Akku. Afkast</t>
  </si>
  <si>
    <t>Årligt Afkast</t>
  </si>
  <si>
    <t>Afkast i %</t>
  </si>
  <si>
    <t>Mdl. Afkast</t>
  </si>
  <si>
    <t>Start indskud</t>
  </si>
  <si>
    <t>Årligt indskud</t>
  </si>
  <si>
    <t>Årligt afkast</t>
  </si>
  <si>
    <t>Tidshorisont (år)</t>
  </si>
  <si>
    <t>Resultat!</t>
  </si>
  <si>
    <t>Afkast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</si>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</sst>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kr.&quot;"/>
    <numFmt numFmtId="165" formatCode="#,##0\ &quot;kr.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3" xfId="0" applyFont="1" applyBorder="1"/>
    <xf numFmtId="10" fontId="0" fillId="0" borderId="10" xfId="0" applyNumberFormat="1" applyBorder="1"/>
    <xf numFmtId="10" fontId="0" fillId="0" borderId="11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5" fontId="0" fillId="2" borderId="10" xfId="0" applyNumberFormat="1" applyFill="1" applyBorder="1"/>
    <xf numFmtId="165" fontId="0" fillId="2" borderId="11" xfId="0" applyNumberFormat="1" applyFill="1" applyBorder="1"/>
    <xf numFmtId="9" fontId="0" fillId="2" borderId="11" xfId="0" applyNumberFormat="1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0" fontId="0" fillId="0" borderId="17" xfId="0" applyBorder="1"/>
    <xf numFmtId="0" fontId="4" fillId="0" borderId="16" xfId="0" applyFont="1" applyBorder="1"/>
    <xf numFmtId="0" fontId="4" fillId="0" borderId="21" xfId="0" applyFont="1" applyBorder="1"/>
    <xf numFmtId="165" fontId="4" fillId="0" borderId="20" xfId="0" applyNumberFormat="1" applyFont="1" applyBorder="1"/>
    <xf numFmtId="165" fontId="0" fillId="0" borderId="0" xfId="0" applyNumberFormat="1"/>
    <xf numFmtId="165" fontId="0" fillId="0" borderId="5" xfId="0" applyNumberFormat="1" applyBorder="1"/>
    <xf numFmtId="165" fontId="0" fillId="0" borderId="7" xfId="0" applyNumberFormat="1" applyBorder="1"/>
    <xf numFmtId="0" fontId="1" fillId="0" borderId="22" xfId="0" applyFont="1" applyBorder="1"/>
    <xf numFmtId="165" fontId="0" fillId="0" borderId="13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23" xfId="0" applyNumberFormat="1" applyBorder="1"/>
    <xf numFmtId="10" fontId="0" fillId="0" borderId="24" xfId="0" applyNumberFormat="1" applyBorder="1"/>
    <xf numFmtId="165" fontId="0" fillId="0" borderId="21" xfId="0" applyNumberFormat="1" applyBorder="1"/>
    <xf numFmtId="0" fontId="1" fillId="0" borderId="25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6" xfId="0" applyBorder="1"/>
    <xf numFmtId="165" fontId="0" fillId="0" borderId="26" xfId="0" applyNumberFormat="1" applyBorder="1"/>
    <xf numFmtId="10" fontId="0" fillId="0" borderId="26" xfId="0" applyNumberFormat="1" applyBorder="1"/>
    <xf numFmtId="164" fontId="0" fillId="0" borderId="2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Pengeudvikling baseret på tidshorisont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'Mindreårigt aktiedepot (2)'!$B$14:$B$16</c:f>
              <c:strCache>
                <c:ptCount val="3"/>
                <c:pt idx="0">
                  <c:v>Indskud</c:v>
                </c:pt>
                <c:pt idx="1">
                  <c:v>Afkast</c:v>
                </c:pt>
                <c:pt idx="2">
                  <c:v>Totalt</c:v>
                </c:pt>
              </c:strCache>
            </c:strRef>
          </c:cat>
          <c:val>
            <c:numRef>
              <c:f>'Mindreårigt aktiedepot (2)'!$C$14:$C$16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288E-47FA-8D6A-24C6B5D4DF52}"/>
            </c:ext>
          </c:extLst>
        </c:ser>
        <c:ser>
          <c:idx val="1"/>
          <c:order val="1"/>
          <c:spPr>
            <a:solidFill>
              <a:srgbClr val="ED7D31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'Mindreårigt aktiedepot (2)'!$B$14:$B$16</c:f>
              <c:strCache>
                <c:ptCount val="3"/>
                <c:pt idx="0">
                  <c:v>Indskud</c:v>
                </c:pt>
                <c:pt idx="1">
                  <c:v>Afkast</c:v>
                </c:pt>
                <c:pt idx="2">
                  <c:v>Totalt</c:v>
                </c:pt>
              </c:strCache>
            </c:strRef>
          </c:cat>
          <c:val>
            <c:numRef>
              <c:f>'Mindreårigt aktiedepot (2)'!$D$14:$D$16</c:f>
              <c:numCache>
                <c:formatCode>#,##0\ "kr."</c:formatCode>
                <c:ptCount val="3"/>
                <c:pt idx="0">
                  <c:v>1103000</c:v>
                </c:pt>
                <c:pt idx="1">
                  <c:v>376643.21174878604</c:v>
                </c:pt>
                <c:pt idx="2">
                  <c:v>1479643.211748786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288E-47FA-8D6A-24C6B5D4DF5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5561928"/>
        <c:axId val="595562256"/>
      </c:barChart>
      <c:catAx>
        <c:axId val="595561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95562256"/>
        <c:crosses val="autoZero"/>
        <c:auto val="1"/>
        <c:lblAlgn val="ctr"/>
        <c:lblOffset val="100"/>
        <c:noMultiLvlLbl val="0"/>
      </c:catAx>
      <c:valAx>
        <c:axId val="5955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95561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Formue</a:t>
            </a:r>
            <a:r>
              <a:rPr lang="da-DK" baseline="0"/>
              <a:t> over 50 år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'Mindreårigt aktiedepot (2)'!$H$6:$H$56</c:f>
              <c:numCache>
                <c:formatCode>#,##0\ "kr."</c:formatCode>
                <c:ptCount val="51"/>
                <c:pt idx="0">
                  <c:v>144610.00000000009</c:v>
                </c:pt>
                <c:pt idx="1">
                  <c:v>274732.7</c:v>
                </c:pt>
                <c:pt idx="2">
                  <c:v>413963.98900000012</c:v>
                </c:pt>
                <c:pt idx="3">
                  <c:v>562941.46823</c:v>
                </c:pt>
                <c:pt idx="4">
                  <c:v>722347.37100610021</c:v>
                </c:pt>
                <c:pt idx="5">
                  <c:v>892911.68697652698</c:v>
                </c:pt>
                <c:pt idx="6">
                  <c:v>1075415.5050648842</c:v>
                </c:pt>
                <c:pt idx="7">
                  <c:v>1270694.5904194259</c:v>
                </c:pt>
                <c:pt idx="8">
                  <c:v>1479643.211748786</c:v>
                </c:pt>
                <c:pt idx="9">
                  <c:v>1703218.2365712009</c:v>
                </c:pt>
                <c:pt idx="10">
                  <c:v>1942443.5131311852</c:v>
                </c:pt>
                <c:pt idx="11">
                  <c:v>2198414.5590503677</c:v>
                </c:pt>
                <c:pt idx="12">
                  <c:v>2472303.5781838936</c:v>
                </c:pt>
                <c:pt idx="13">
                  <c:v>2765364.8286567656</c:v>
                </c:pt>
                <c:pt idx="14">
                  <c:v>3078940.3666627402</c:v>
                </c:pt>
                <c:pt idx="15">
                  <c:v>3414466.1923291315</c:v>
                </c:pt>
                <c:pt idx="16">
                  <c:v>3773478.8257921711</c:v>
                </c:pt>
                <c:pt idx="17">
                  <c:v>4157622.3435976226</c:v>
                </c:pt>
                <c:pt idx="18">
                  <c:v>4568655.9076494565</c:v>
                </c:pt>
                <c:pt idx="19">
                  <c:v>5008461.8211849183</c:v>
                </c:pt>
                <c:pt idx="20">
                  <c:v>5479054.1486678626</c:v>
                </c:pt>
                <c:pt idx="21">
                  <c:v>5982587.9390746132</c:v>
                </c:pt>
                <c:pt idx="22">
                  <c:v>6521369.0948098358</c:v>
                </c:pt>
                <c:pt idx="23">
                  <c:v>7097864.9314465243</c:v>
                </c:pt>
                <c:pt idx="24">
                  <c:v>7714715.4766477821</c:v>
                </c:pt>
                <c:pt idx="25">
                  <c:v>8374745.5600131257</c:v>
                </c:pt>
                <c:pt idx="26">
                  <c:v>9080977.7492140494</c:v>
                </c:pt>
                <c:pt idx="27">
                  <c:v>9836646.1916590277</c:v>
                </c:pt>
                <c:pt idx="28">
                  <c:v>10645211.42507516</c:v>
                </c:pt>
                <c:pt idx="29">
                  <c:v>11510376.224830421</c:v>
                </c:pt>
                <c:pt idx="30">
                  <c:v>12436102.560568552</c:v>
                </c:pt>
                <c:pt idx="31">
                  <c:v>13426629.739808351</c:v>
                </c:pt>
                <c:pt idx="32">
                  <c:v>14486493.821594935</c:v>
                </c:pt>
                <c:pt idx="33">
                  <c:v>15620548.389106577</c:v>
                </c:pt>
                <c:pt idx="34">
                  <c:v>16833986.776344042</c:v>
                </c:pt>
                <c:pt idx="35">
                  <c:v>18132365.850688122</c:v>
                </c:pt>
                <c:pt idx="36">
                  <c:v>19521631.460236296</c:v>
                </c:pt>
                <c:pt idx="37">
                  <c:v>21008145.662452836</c:v>
                </c:pt>
                <c:pt idx="38">
                  <c:v>22598715.858824532</c:v>
                </c:pt>
                <c:pt idx="39">
                  <c:v>24300625.968942251</c:v>
                </c:pt>
                <c:pt idx="40">
                  <c:v>26121669.786768205</c:v>
                </c:pt>
                <c:pt idx="41">
                  <c:v>28070186.671841983</c:v>
                </c:pt>
                <c:pt idx="42">
                  <c:v>30155099.738870926</c:v>
                </c:pt>
                <c:pt idx="43">
                  <c:v>32385956.720591884</c:v>
                </c:pt>
                <c:pt idx="44">
                  <c:v>34772973.691033319</c:v>
                </c:pt>
                <c:pt idx="45">
                  <c:v>37327081.849405654</c:v>
                </c:pt>
                <c:pt idx="46">
                  <c:v>40059977.578864045</c:v>
                </c:pt>
                <c:pt idx="47">
                  <c:v>42984176.009384528</c:v>
                </c:pt>
                <c:pt idx="48">
                  <c:v>46113068.330041446</c:v>
                </c:pt>
                <c:pt idx="49">
                  <c:v>49460983.113144346</c:v>
                </c:pt>
                <c:pt idx="50">
                  <c:v>53043251.931064464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C-45FC-A81D-9231562B6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23656"/>
        <c:axId val="732524968"/>
      </c:lineChart>
      <c:catAx>
        <c:axId val="732523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32524968"/>
        <c:crosses val="autoZero"/>
        <c:auto val="1"/>
        <c:lblAlgn val="ctr"/>
        <c:lblOffset val="100"/>
        <c:noMultiLvlLbl val="0"/>
      </c:catAx>
      <c:valAx>
        <c:axId val="7325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kr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32523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Udvikling over 21 år med 7% årlig afkast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'Mindreårigt aktiedepot (2)'!$G$5</c:f>
              <c:strCache>
                <c:ptCount val="1"/>
                <c:pt idx="0">
                  <c:v>Indskud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'Mindreårigt aktiedepot (2)'!$G$6:$G$26</c:f>
              <c:numCache>
                <c:formatCode>#,##0\ "kr."</c:formatCode>
                <c:ptCount val="21"/>
                <c:pt idx="0">
                  <c:v>143000</c:v>
                </c:pt>
                <c:pt idx="1">
                  <c:v>263000</c:v>
                </c:pt>
                <c:pt idx="2">
                  <c:v>383000</c:v>
                </c:pt>
                <c:pt idx="3">
                  <c:v>503000</c:v>
                </c:pt>
                <c:pt idx="4">
                  <c:v>623000</c:v>
                </c:pt>
                <c:pt idx="5">
                  <c:v>743000</c:v>
                </c:pt>
                <c:pt idx="6">
                  <c:v>863000</c:v>
                </c:pt>
                <c:pt idx="7">
                  <c:v>983000</c:v>
                </c:pt>
                <c:pt idx="8">
                  <c:v>1103000</c:v>
                </c:pt>
                <c:pt idx="9">
                  <c:v>1223000</c:v>
                </c:pt>
                <c:pt idx="10">
                  <c:v>1343000</c:v>
                </c:pt>
                <c:pt idx="11">
                  <c:v>1463000</c:v>
                </c:pt>
                <c:pt idx="12">
                  <c:v>1583000</c:v>
                </c:pt>
                <c:pt idx="13">
                  <c:v>1703000</c:v>
                </c:pt>
                <c:pt idx="14">
                  <c:v>1823000</c:v>
                </c:pt>
                <c:pt idx="15">
                  <c:v>1943000</c:v>
                </c:pt>
                <c:pt idx="16">
                  <c:v>2063000</c:v>
                </c:pt>
                <c:pt idx="17">
                  <c:v>2183000</c:v>
                </c:pt>
                <c:pt idx="18">
                  <c:v>2303000</c:v>
                </c:pt>
                <c:pt idx="19">
                  <c:v>2423000</c:v>
                </c:pt>
                <c:pt idx="20">
                  <c:v>2543000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9-4F38-8846-3E51D0D2B70E}"/>
            </c:ext>
          </c:extLst>
        </c:ser>
        <c:ser>
          <c:idx val="1"/>
          <c:order val="1"/>
          <c:tx>
            <c:strRef>
              <c:f>'Mindreårigt aktiedepot (2)'!$I$5</c:f>
              <c:strCache>
                <c:ptCount val="1"/>
                <c:pt idx="0">
                  <c:v>Akku. Afkast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'Mindreårigt aktiedepot (2)'!$I$6:$I$26</c:f>
              <c:numCache>
                <c:formatCode>#,##0\ "kr."</c:formatCode>
                <c:ptCount val="21"/>
                <c:pt idx="0">
                  <c:v>1610.0000000000873</c:v>
                </c:pt>
                <c:pt idx="1">
                  <c:v>11732.700000000012</c:v>
                </c:pt>
                <c:pt idx="2">
                  <c:v>30963.989000000118</c:v>
                </c:pt>
                <c:pt idx="3">
                  <c:v>59941.468229999999</c:v>
                </c:pt>
                <c:pt idx="4">
                  <c:v>99347.371006100206</c:v>
                </c:pt>
                <c:pt idx="5">
                  <c:v>149911.68697652698</c:v>
                </c:pt>
                <c:pt idx="6">
                  <c:v>212415.5050648842</c:v>
                </c:pt>
                <c:pt idx="7">
                  <c:v>287694.59041942586</c:v>
                </c:pt>
                <c:pt idx="8">
                  <c:v>376643.21174878604</c:v>
                </c:pt>
                <c:pt idx="9">
                  <c:v>480218.23657120089</c:v>
                </c:pt>
                <c:pt idx="10">
                  <c:v>599443.5131311852</c:v>
                </c:pt>
                <c:pt idx="11">
                  <c:v>735414.55905036768</c:v>
                </c:pt>
                <c:pt idx="12">
                  <c:v>889303.57818389358</c:v>
                </c:pt>
                <c:pt idx="13">
                  <c:v>1062364.8286567656</c:v>
                </c:pt>
                <c:pt idx="14">
                  <c:v>1255940.3666627402</c:v>
                </c:pt>
                <c:pt idx="15">
                  <c:v>1471466.1923291315</c:v>
                </c:pt>
                <c:pt idx="16">
                  <c:v>1710478.8257921711</c:v>
                </c:pt>
                <c:pt idx="17">
                  <c:v>1974622.3435976226</c:v>
                </c:pt>
                <c:pt idx="18">
                  <c:v>2265655.9076494565</c:v>
                </c:pt>
                <c:pt idx="19">
                  <c:v>2585461.8211849183</c:v>
                </c:pt>
                <c:pt idx="20">
                  <c:v>2936054.1486678626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89-4F38-8846-3E51D0D2B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747112"/>
        <c:axId val="1106626232"/>
      </c:barChart>
      <c:catAx>
        <c:axId val="151747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06626232"/>
        <c:crosses val="autoZero"/>
        <c:auto val="1"/>
        <c:lblAlgn val="ctr"/>
        <c:lblOffset val="100"/>
        <c:noMultiLvlLbl val="0"/>
      </c:catAx>
      <c:valAx>
        <c:axId val="110662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kr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174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Udvikling over 51 år med 7% årlig afkast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'Mindreårigt aktiedepot (2)'!$G$5</c:f>
              <c:strCache>
                <c:ptCount val="1"/>
                <c:pt idx="0">
                  <c:v>Indskud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'Mindreårigt aktiedepot (2)'!$G$6:$G$56</c:f>
              <c:numCache>
                <c:formatCode>#,##0\ "kr."</c:formatCode>
                <c:ptCount val="51"/>
                <c:pt idx="0">
                  <c:v>143000</c:v>
                </c:pt>
                <c:pt idx="1">
                  <c:v>263000</c:v>
                </c:pt>
                <c:pt idx="2">
                  <c:v>383000</c:v>
                </c:pt>
                <c:pt idx="3">
                  <c:v>503000</c:v>
                </c:pt>
                <c:pt idx="4">
                  <c:v>623000</c:v>
                </c:pt>
                <c:pt idx="5">
                  <c:v>743000</c:v>
                </c:pt>
                <c:pt idx="6">
                  <c:v>863000</c:v>
                </c:pt>
                <c:pt idx="7">
                  <c:v>983000</c:v>
                </c:pt>
                <c:pt idx="8">
                  <c:v>1103000</c:v>
                </c:pt>
                <c:pt idx="9">
                  <c:v>1223000</c:v>
                </c:pt>
                <c:pt idx="10">
                  <c:v>1343000</c:v>
                </c:pt>
                <c:pt idx="11">
                  <c:v>1463000</c:v>
                </c:pt>
                <c:pt idx="12">
                  <c:v>1583000</c:v>
                </c:pt>
                <c:pt idx="13">
                  <c:v>1703000</c:v>
                </c:pt>
                <c:pt idx="14">
                  <c:v>1823000</c:v>
                </c:pt>
                <c:pt idx="15">
                  <c:v>1943000</c:v>
                </c:pt>
                <c:pt idx="16">
                  <c:v>2063000</c:v>
                </c:pt>
                <c:pt idx="17">
                  <c:v>2183000</c:v>
                </c:pt>
                <c:pt idx="18">
                  <c:v>2303000</c:v>
                </c:pt>
                <c:pt idx="19">
                  <c:v>2423000</c:v>
                </c:pt>
                <c:pt idx="20">
                  <c:v>2543000</c:v>
                </c:pt>
                <c:pt idx="21">
                  <c:v>2663000</c:v>
                </c:pt>
                <c:pt idx="22">
                  <c:v>2783000</c:v>
                </c:pt>
                <c:pt idx="23">
                  <c:v>2903000</c:v>
                </c:pt>
                <c:pt idx="24">
                  <c:v>3023000</c:v>
                </c:pt>
                <c:pt idx="25">
                  <c:v>3143000</c:v>
                </c:pt>
                <c:pt idx="26">
                  <c:v>3263000</c:v>
                </c:pt>
                <c:pt idx="27">
                  <c:v>3383000</c:v>
                </c:pt>
                <c:pt idx="28">
                  <c:v>3503000</c:v>
                </c:pt>
                <c:pt idx="29">
                  <c:v>3623000</c:v>
                </c:pt>
                <c:pt idx="30">
                  <c:v>3743000</c:v>
                </c:pt>
                <c:pt idx="31">
                  <c:v>3863000</c:v>
                </c:pt>
                <c:pt idx="32">
                  <c:v>3983000</c:v>
                </c:pt>
                <c:pt idx="33">
                  <c:v>4103000</c:v>
                </c:pt>
                <c:pt idx="34">
                  <c:v>4223000</c:v>
                </c:pt>
                <c:pt idx="35">
                  <c:v>4343000</c:v>
                </c:pt>
                <c:pt idx="36">
                  <c:v>4463000</c:v>
                </c:pt>
                <c:pt idx="37">
                  <c:v>4583000</c:v>
                </c:pt>
                <c:pt idx="38">
                  <c:v>4703000</c:v>
                </c:pt>
                <c:pt idx="39">
                  <c:v>4823000</c:v>
                </c:pt>
                <c:pt idx="40">
                  <c:v>4943000</c:v>
                </c:pt>
                <c:pt idx="41">
                  <c:v>5063000</c:v>
                </c:pt>
                <c:pt idx="42">
                  <c:v>5183000</c:v>
                </c:pt>
                <c:pt idx="43">
                  <c:v>5303000</c:v>
                </c:pt>
                <c:pt idx="44">
                  <c:v>5423000</c:v>
                </c:pt>
                <c:pt idx="45">
                  <c:v>5543000</c:v>
                </c:pt>
                <c:pt idx="46">
                  <c:v>5663000</c:v>
                </c:pt>
                <c:pt idx="47">
                  <c:v>5783000</c:v>
                </c:pt>
                <c:pt idx="48">
                  <c:v>5903000</c:v>
                </c:pt>
                <c:pt idx="49">
                  <c:v>6023000</c:v>
                </c:pt>
                <c:pt idx="50">
                  <c:v>6143000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36-48D8-8683-500DFBCE3EA6}"/>
            </c:ext>
          </c:extLst>
        </c:ser>
        <c:ser>
          <c:idx val="1"/>
          <c:order val="1"/>
          <c:tx>
            <c:strRef>
              <c:f>'Mindreårigt aktiedepot (2)'!$I$5</c:f>
              <c:strCache>
                <c:ptCount val="1"/>
                <c:pt idx="0">
                  <c:v>Akku. Afkast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'Mindreårigt aktiedepot (2)'!$I$6:$I$56</c:f>
              <c:numCache>
                <c:formatCode>#,##0\ "kr."</c:formatCode>
                <c:ptCount val="51"/>
                <c:pt idx="0">
                  <c:v>1610.0000000000873</c:v>
                </c:pt>
                <c:pt idx="1">
                  <c:v>11732.700000000012</c:v>
                </c:pt>
                <c:pt idx="2">
                  <c:v>30963.989000000118</c:v>
                </c:pt>
                <c:pt idx="3">
                  <c:v>59941.468229999999</c:v>
                </c:pt>
                <c:pt idx="4">
                  <c:v>99347.371006100206</c:v>
                </c:pt>
                <c:pt idx="5">
                  <c:v>149911.68697652698</c:v>
                </c:pt>
                <c:pt idx="6">
                  <c:v>212415.5050648842</c:v>
                </c:pt>
                <c:pt idx="7">
                  <c:v>287694.59041942586</c:v>
                </c:pt>
                <c:pt idx="8">
                  <c:v>376643.21174878604</c:v>
                </c:pt>
                <c:pt idx="9">
                  <c:v>480218.23657120089</c:v>
                </c:pt>
                <c:pt idx="10">
                  <c:v>599443.5131311852</c:v>
                </c:pt>
                <c:pt idx="11">
                  <c:v>735414.55905036768</c:v>
                </c:pt>
                <c:pt idx="12">
                  <c:v>889303.57818389358</c:v>
                </c:pt>
                <c:pt idx="13">
                  <c:v>1062364.8286567656</c:v>
                </c:pt>
                <c:pt idx="14">
                  <c:v>1255940.3666627402</c:v>
                </c:pt>
                <c:pt idx="15">
                  <c:v>1471466.1923291315</c:v>
                </c:pt>
                <c:pt idx="16">
                  <c:v>1710478.8257921711</c:v>
                </c:pt>
                <c:pt idx="17">
                  <c:v>1974622.3435976226</c:v>
                </c:pt>
                <c:pt idx="18">
                  <c:v>2265655.9076494565</c:v>
                </c:pt>
                <c:pt idx="19">
                  <c:v>2585461.8211849183</c:v>
                </c:pt>
                <c:pt idx="20">
                  <c:v>2936054.1486678626</c:v>
                </c:pt>
                <c:pt idx="21">
                  <c:v>3319587.9390746132</c:v>
                </c:pt>
                <c:pt idx="22">
                  <c:v>3738369.0948098358</c:v>
                </c:pt>
                <c:pt idx="23">
                  <c:v>4194864.9314465243</c:v>
                </c:pt>
                <c:pt idx="24">
                  <c:v>4691715.4766477821</c:v>
                </c:pt>
                <c:pt idx="25">
                  <c:v>5231745.5600131257</c:v>
                </c:pt>
                <c:pt idx="26">
                  <c:v>5817977.7492140494</c:v>
                </c:pt>
                <c:pt idx="27">
                  <c:v>6453646.1916590277</c:v>
                </c:pt>
                <c:pt idx="28">
                  <c:v>7142211.4250751603</c:v>
                </c:pt>
                <c:pt idx="29">
                  <c:v>7887376.2248304207</c:v>
                </c:pt>
                <c:pt idx="30">
                  <c:v>8693102.5605685525</c:v>
                </c:pt>
                <c:pt idx="31">
                  <c:v>9563629.7398083508</c:v>
                </c:pt>
                <c:pt idx="32">
                  <c:v>10503493.821594935</c:v>
                </c:pt>
                <c:pt idx="33">
                  <c:v>11517548.389106577</c:v>
                </c:pt>
                <c:pt idx="34">
                  <c:v>12610986.776344042</c:v>
                </c:pt>
                <c:pt idx="35">
                  <c:v>13789365.850688122</c:v>
                </c:pt>
                <c:pt idx="36">
                  <c:v>15058631.460236296</c:v>
                </c:pt>
                <c:pt idx="37">
                  <c:v>16425145.662452836</c:v>
                </c:pt>
                <c:pt idx="38">
                  <c:v>17895715.858824532</c:v>
                </c:pt>
                <c:pt idx="39">
                  <c:v>19477625.968942251</c:v>
                </c:pt>
                <c:pt idx="40">
                  <c:v>21178669.786768205</c:v>
                </c:pt>
                <c:pt idx="41">
                  <c:v>23007186.671841983</c:v>
                </c:pt>
                <c:pt idx="42">
                  <c:v>24972099.738870926</c:v>
                </c:pt>
                <c:pt idx="43">
                  <c:v>27082956.720591884</c:v>
                </c:pt>
                <c:pt idx="44">
                  <c:v>29349973.691033319</c:v>
                </c:pt>
                <c:pt idx="45">
                  <c:v>31784081.849405654</c:v>
                </c:pt>
                <c:pt idx="46">
                  <c:v>34396977.578864045</c:v>
                </c:pt>
                <c:pt idx="47">
                  <c:v>37201176.009384528</c:v>
                </c:pt>
                <c:pt idx="48">
                  <c:v>40210068.330041446</c:v>
                </c:pt>
                <c:pt idx="49">
                  <c:v>43437983.113144346</c:v>
                </c:pt>
                <c:pt idx="50">
                  <c:v>46900251.931064464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36-48D8-8683-500DFBCE3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3631639"/>
        <c:axId val="848203352"/>
      </c:barChart>
      <c:catAx>
        <c:axId val="1713631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48203352"/>
        <c:crosses val="autoZero"/>
        <c:auto val="1"/>
        <c:lblAlgn val="ctr"/>
        <c:lblOffset val="100"/>
        <c:noMultiLvlLbl val="0"/>
      </c:catAx>
      <c:valAx>
        <c:axId val="8482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kr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13631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Pengeudvikling baseret på tidshorisont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'Mindreårigt aktiedepot'!$B$14:$B$16</c:f>
              <c:strCache>
                <c:ptCount val="3"/>
                <c:pt idx="0">
                  <c:v>Indskud</c:v>
                </c:pt>
                <c:pt idx="1">
                  <c:v>Afkast</c:v>
                </c:pt>
                <c:pt idx="2">
                  <c:v>Totalt</c:v>
                </c:pt>
              </c:strCache>
            </c:strRef>
          </c:cat>
          <c:val>
            <c:numRef>
              <c:f>'Mindreårigt aktiedepot'!$C$14:$C$16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1D57-473D-8F64-66E7D5A17630}"/>
            </c:ext>
          </c:extLst>
        </c:ser>
        <c:ser>
          <c:idx val="1"/>
          <c:order val="1"/>
          <c:spPr>
            <a:solidFill>
              <a:srgbClr val="ED7D31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'Mindreårigt aktiedepot'!$B$14:$B$16</c:f>
              <c:strCache>
                <c:ptCount val="3"/>
                <c:pt idx="0">
                  <c:v>Indskud</c:v>
                </c:pt>
                <c:pt idx="1">
                  <c:v>Afkast</c:v>
                </c:pt>
                <c:pt idx="2">
                  <c:v>Totalt</c:v>
                </c:pt>
              </c:strCache>
            </c:strRef>
          </c:cat>
          <c:val>
            <c:numRef>
              <c:f>'Mindreårigt aktiedepot'!$D$14:$D$16</c:f>
              <c:numCache>
                <c:formatCode>#,##0\ "kr."</c:formatCode>
                <c:ptCount val="3"/>
                <c:pt idx="0">
                  <c:v>510000</c:v>
                </c:pt>
                <c:pt idx="1">
                  <c:v>3849859.5453551896</c:v>
                </c:pt>
                <c:pt idx="2">
                  <c:v>4359859.5453551896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1D57-473D-8F64-66E7D5A176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5561928"/>
        <c:axId val="595562256"/>
      </c:barChart>
      <c:catAx>
        <c:axId val="595561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95562256"/>
        <c:crosses val="autoZero"/>
        <c:auto val="1"/>
        <c:lblAlgn val="ctr"/>
        <c:lblOffset val="100"/>
        <c:noMultiLvlLbl val="0"/>
      </c:catAx>
      <c:valAx>
        <c:axId val="5955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95561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Formue</a:t>
            </a:r>
            <a:r>
              <a:rPr lang="da-DK" baseline="0"/>
              <a:t> over 50 år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'Mindreårigt aktiedepot'!$H$6:$H$56</c:f>
              <c:numCache>
                <c:formatCode>#,##0\ "kr."</c:formatCode>
                <c:ptCount val="51"/>
                <c:pt idx="0">
                  <c:v>10000.000000000007</c:v>
                </c:pt>
                <c:pt idx="1">
                  <c:v>20700</c:v>
                </c:pt>
                <c:pt idx="2">
                  <c:v>32149.000000000015</c:v>
                </c:pt>
                <c:pt idx="3">
                  <c:v>44399.43</c:v>
                </c:pt>
                <c:pt idx="4">
                  <c:v>57507.390100000011</c:v>
                </c:pt>
                <c:pt idx="5">
                  <c:v>71532.907407000006</c:v>
                </c:pt>
                <c:pt idx="6">
                  <c:v>86540.210925490013</c:v>
                </c:pt>
                <c:pt idx="7">
                  <c:v>102598.02569027431</c:v>
                </c:pt>
                <c:pt idx="8">
                  <c:v>119779.88748859354</c:v>
                </c:pt>
                <c:pt idx="9">
                  <c:v>138164.47961279505</c:v>
                </c:pt>
                <c:pt idx="10">
                  <c:v>157835.99318569078</c:v>
                </c:pt>
                <c:pt idx="11">
                  <c:v>178884.51270868906</c:v>
                </c:pt>
                <c:pt idx="12">
                  <c:v>201406.42859829732</c:v>
                </c:pt>
                <c:pt idx="13">
                  <c:v>225504.87860017811</c:v>
                </c:pt>
                <c:pt idx="14">
                  <c:v>251290.22010219065</c:v>
                </c:pt>
                <c:pt idx="15">
                  <c:v>278880.5355093439</c:v>
                </c:pt>
                <c:pt idx="16">
                  <c:v>308402.17299499799</c:v>
                </c:pt>
                <c:pt idx="17">
                  <c:v>339990.3251046479</c:v>
                </c:pt>
                <c:pt idx="18">
                  <c:v>373789.64786197321</c:v>
                </c:pt>
                <c:pt idx="19">
                  <c:v>409954.92321231129</c:v>
                </c:pt>
                <c:pt idx="20">
                  <c:v>448651.76783717313</c:v>
                </c:pt>
                <c:pt idx="21">
                  <c:v>490057.39158577524</c:v>
                </c:pt>
                <c:pt idx="22">
                  <c:v>534361.40899677959</c:v>
                </c:pt>
                <c:pt idx="23">
                  <c:v>581766.70762655418</c:v>
                </c:pt>
                <c:pt idx="24">
                  <c:v>632490.37716041296</c:v>
                </c:pt>
                <c:pt idx="25">
                  <c:v>686764.70356164186</c:v>
                </c:pt>
                <c:pt idx="26">
                  <c:v>744838.23281095689</c:v>
                </c:pt>
                <c:pt idx="27">
                  <c:v>806976.90910772374</c:v>
                </c:pt>
                <c:pt idx="28">
                  <c:v>873465.29274526436</c:v>
                </c:pt>
                <c:pt idx="29">
                  <c:v>944607.8632374329</c:v>
                </c:pt>
                <c:pt idx="30">
                  <c:v>1020730.4136640534</c:v>
                </c:pt>
                <c:pt idx="31">
                  <c:v>1102181.5426205369</c:v>
                </c:pt>
                <c:pt idx="32">
                  <c:v>1189334.2506039746</c:v>
                </c:pt>
                <c:pt idx="33">
                  <c:v>1282587.6481462526</c:v>
                </c:pt>
                <c:pt idx="34">
                  <c:v>1382368.7835164906</c:v>
                </c:pt>
                <c:pt idx="35">
                  <c:v>1489134.5983626449</c:v>
                </c:pt>
                <c:pt idx="36">
                  <c:v>1603374.0202480301</c:v>
                </c:pt>
                <c:pt idx="37">
                  <c:v>1725610.2016653921</c:v>
                </c:pt>
                <c:pt idx="38">
                  <c:v>1856402.9157819697</c:v>
                </c:pt>
                <c:pt idx="39">
                  <c:v>1996351.1198867073</c:v>
                </c:pt>
                <c:pt idx="40">
                  <c:v>2146095.6982787773</c:v>
                </c:pt>
                <c:pt idx="41">
                  <c:v>2306322.3971582912</c:v>
                </c:pt>
                <c:pt idx="42">
                  <c:v>2477764.9649593723</c:v>
                </c:pt>
                <c:pt idx="43">
                  <c:v>2661208.5125065278</c:v>
                </c:pt>
                <c:pt idx="44">
                  <c:v>2857493.1083819848</c:v>
                </c:pt>
                <c:pt idx="45">
                  <c:v>3067517.625968724</c:v>
                </c:pt>
                <c:pt idx="46">
                  <c:v>3292243.8597865347</c:v>
                </c:pt>
                <c:pt idx="47">
                  <c:v>3532700.929971592</c:v>
                </c:pt>
                <c:pt idx="48">
                  <c:v>3789989.9950696025</c:v>
                </c:pt>
                <c:pt idx="49">
                  <c:v>4065289.2947244751</c:v>
                </c:pt>
                <c:pt idx="50">
                  <c:v>4359859.5453551896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1-4031-B210-8CB62ED80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23656"/>
        <c:axId val="732524968"/>
      </c:lineChart>
      <c:catAx>
        <c:axId val="732523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32524968"/>
        <c:crosses val="autoZero"/>
        <c:auto val="1"/>
        <c:lblAlgn val="ctr"/>
        <c:lblOffset val="100"/>
        <c:noMultiLvlLbl val="0"/>
      </c:catAx>
      <c:valAx>
        <c:axId val="7325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kr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32523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Udvikling over 21 år med 7% årlig afkast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'Mindreårigt aktiedepot'!$G$5</c:f>
              <c:strCache>
                <c:ptCount val="1"/>
                <c:pt idx="0">
                  <c:v>Indskud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'Mindreårigt aktiedepot'!$G$6:$G$26</c:f>
              <c:numCache>
                <c:formatCode>#,##0\ "kr."</c:formatCode>
                <c:ptCount val="21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4-4461-B39B-AFF4E127B55F}"/>
            </c:ext>
          </c:extLst>
        </c:ser>
        <c:ser>
          <c:idx val="1"/>
          <c:order val="1"/>
          <c:tx>
            <c:strRef>
              <c:f>'Mindreårigt aktiedepot'!$I$5</c:f>
              <c:strCache>
                <c:ptCount val="1"/>
                <c:pt idx="0">
                  <c:v>Akku. Afkast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'Mindreårigt aktiedepot'!$I$6:$I$26</c:f>
              <c:numCache>
                <c:formatCode>#,##0\ "kr."</c:formatCode>
                <c:ptCount val="21"/>
                <c:pt idx="0">
                  <c:v>0</c:v>
                </c:pt>
                <c:pt idx="1">
                  <c:v>700</c:v>
                </c:pt>
                <c:pt idx="2">
                  <c:v>2149.0000000000146</c:v>
                </c:pt>
                <c:pt idx="3">
                  <c:v>4399.43</c:v>
                </c:pt>
                <c:pt idx="4">
                  <c:v>7507.3901000000114</c:v>
                </c:pt>
                <c:pt idx="5">
                  <c:v>11532.907407000006</c:v>
                </c:pt>
                <c:pt idx="6">
                  <c:v>16540.210925490013</c:v>
                </c:pt>
                <c:pt idx="7">
                  <c:v>22598.025690274313</c:v>
                </c:pt>
                <c:pt idx="8">
                  <c:v>29779.887488593537</c:v>
                </c:pt>
                <c:pt idx="9">
                  <c:v>38164.479612795054</c:v>
                </c:pt>
                <c:pt idx="10">
                  <c:v>47835.993185690779</c:v>
                </c:pt>
                <c:pt idx="11">
                  <c:v>58884.512708689057</c:v>
                </c:pt>
                <c:pt idx="12">
                  <c:v>71406.428598297323</c:v>
                </c:pt>
                <c:pt idx="13">
                  <c:v>85504.878600178112</c:v>
                </c:pt>
                <c:pt idx="14">
                  <c:v>101290.22010219065</c:v>
                </c:pt>
                <c:pt idx="15">
                  <c:v>118880.5355093439</c:v>
                </c:pt>
                <c:pt idx="16">
                  <c:v>138402.17299499799</c:v>
                </c:pt>
                <c:pt idx="17">
                  <c:v>159990.3251046479</c:v>
                </c:pt>
                <c:pt idx="18">
                  <c:v>183789.64786197321</c:v>
                </c:pt>
                <c:pt idx="19">
                  <c:v>209954.92321231129</c:v>
                </c:pt>
                <c:pt idx="20">
                  <c:v>238651.76783717313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4-4461-B39B-AFF4E127B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747112"/>
        <c:axId val="1106626232"/>
      </c:barChart>
      <c:catAx>
        <c:axId val="151747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06626232"/>
        <c:crosses val="autoZero"/>
        <c:auto val="1"/>
        <c:lblAlgn val="ctr"/>
        <c:lblOffset val="100"/>
        <c:noMultiLvlLbl val="0"/>
      </c:catAx>
      <c:valAx>
        <c:axId val="110662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kr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174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Pengeudvikling baseret på tidshorisont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Børneopsparing!$B$14:$B$16</c:f>
              <c:strCache>
                <c:ptCount val="3"/>
                <c:pt idx="0">
                  <c:v>Indskud</c:v>
                </c:pt>
                <c:pt idx="1">
                  <c:v>Afkast</c:v>
                </c:pt>
                <c:pt idx="2">
                  <c:v>Totalt</c:v>
                </c:pt>
              </c:strCache>
            </c:strRef>
          </c:cat>
          <c:val>
            <c:numRef>
              <c:f>Børneopsparing!$C$14:$C$16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0D7F-4AD7-A1E7-35B084B8AF55}"/>
            </c:ext>
          </c:extLst>
        </c:ser>
        <c:ser>
          <c:idx val="1"/>
          <c:order val="1"/>
          <c:spPr>
            <a:solidFill>
              <a:srgbClr val="ED7D31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Børneopsparing!$B$14:$B$16</c:f>
              <c:strCache>
                <c:ptCount val="3"/>
                <c:pt idx="0">
                  <c:v>Indskud</c:v>
                </c:pt>
                <c:pt idx="1">
                  <c:v>Afkast</c:v>
                </c:pt>
                <c:pt idx="2">
                  <c:v>Totalt</c:v>
                </c:pt>
              </c:strCache>
            </c:strRef>
          </c:cat>
          <c:val>
            <c:numRef>
              <c:f>Børneopsparing!$D$14:$D$16</c:f>
              <c:numCache>
                <c:formatCode>#,##0\ "kr."</c:formatCode>
                <c:ptCount val="3"/>
                <c:pt idx="0">
                  <c:v>72000</c:v>
                </c:pt>
                <c:pt idx="1">
                  <c:v>125323.12820914789</c:v>
                </c:pt>
                <c:pt idx="2">
                  <c:v>197323.12820914789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0D7F-4AD7-A1E7-35B084B8AF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5561928"/>
        <c:axId val="595562256"/>
      </c:barChart>
      <c:catAx>
        <c:axId val="595561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95562256"/>
        <c:crosses val="autoZero"/>
        <c:auto val="1"/>
        <c:lblAlgn val="ctr"/>
        <c:lblOffset val="100"/>
        <c:noMultiLvlLbl val="0"/>
      </c:catAx>
      <c:valAx>
        <c:axId val="5955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95561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Formue</a:t>
            </a:r>
            <a:r>
              <a:rPr lang="da-DK" baseline="0"/>
              <a:t> over 50 år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Børneopsparing!$H$6:$H$56</c:f>
              <c:numCache>
                <c:formatCode>#,##0\ "kr."</c:formatCode>
                <c:ptCount val="51"/>
                <c:pt idx="0">
                  <c:v>6000.0000000000055</c:v>
                </c:pt>
                <c:pt idx="1">
                  <c:v>12420.000000000002</c:v>
                </c:pt>
                <c:pt idx="2">
                  <c:v>19289.400000000009</c:v>
                </c:pt>
                <c:pt idx="3">
                  <c:v>26639.657999999999</c:v>
                </c:pt>
                <c:pt idx="4">
                  <c:v>34504.434060000007</c:v>
                </c:pt>
                <c:pt idx="5">
                  <c:v>42919.744444199998</c:v>
                </c:pt>
                <c:pt idx="6">
                  <c:v>51924.126555294009</c:v>
                </c:pt>
                <c:pt idx="7">
                  <c:v>61558.815414164586</c:v>
                </c:pt>
                <c:pt idx="8">
                  <c:v>71867.932493156128</c:v>
                </c:pt>
                <c:pt idx="9">
                  <c:v>82898.687767677038</c:v>
                </c:pt>
                <c:pt idx="10">
                  <c:v>94701.595911414464</c:v>
                </c:pt>
                <c:pt idx="11">
                  <c:v>107330.70762521344</c:v>
                </c:pt>
                <c:pt idx="12">
                  <c:v>114843.8571589784</c:v>
                </c:pt>
                <c:pt idx="13">
                  <c:v>122882.92716010689</c:v>
                </c:pt>
                <c:pt idx="14">
                  <c:v>131484.73206131437</c:v>
                </c:pt>
                <c:pt idx="15">
                  <c:v>140688.66330560637</c:v>
                </c:pt>
                <c:pt idx="16">
                  <c:v>150536.86973699884</c:v>
                </c:pt>
                <c:pt idx="17">
                  <c:v>161074.45061858877</c:v>
                </c:pt>
                <c:pt idx="18">
                  <c:v>172349.66216189001</c:v>
                </c:pt>
                <c:pt idx="19">
                  <c:v>184414.13851322231</c:v>
                </c:pt>
                <c:pt idx="20">
                  <c:v>197323.12820914789</c:v>
                </c:pt>
                <c:pt idx="21">
                  <c:v>211135.74718378825</c:v>
                </c:pt>
                <c:pt idx="22">
                  <c:v>225915.24948665343</c:v>
                </c:pt>
                <c:pt idx="23">
                  <c:v>241729.31695071919</c:v>
                </c:pt>
                <c:pt idx="24">
                  <c:v>258650.36913726956</c:v>
                </c:pt>
                <c:pt idx="25">
                  <c:v>276755.89497687842</c:v>
                </c:pt>
                <c:pt idx="26">
                  <c:v>296128.80762525991</c:v>
                </c:pt>
                <c:pt idx="27">
                  <c:v>316857.82415902812</c:v>
                </c:pt>
                <c:pt idx="28">
                  <c:v>339037.87185016013</c:v>
                </c:pt>
                <c:pt idx="29">
                  <c:v>362770.52287967136</c:v>
                </c:pt>
                <c:pt idx="30">
                  <c:v>388164.4594812484</c:v>
                </c:pt>
                <c:pt idx="31">
                  <c:v>415335.97164493584</c:v>
                </c:pt>
                <c:pt idx="32">
                  <c:v>444409.4896600814</c:v>
                </c:pt>
                <c:pt idx="33">
                  <c:v>475518.1539362871</c:v>
                </c:pt>
                <c:pt idx="34">
                  <c:v>508804.42471182725</c:v>
                </c:pt>
                <c:pt idx="35">
                  <c:v>544420.73444165522</c:v>
                </c:pt>
                <c:pt idx="36">
                  <c:v>582530.18585257116</c:v>
                </c:pt>
                <c:pt idx="37">
                  <c:v>623307.29886225122</c:v>
                </c:pt>
                <c:pt idx="38">
                  <c:v>666938.80978260888</c:v>
                </c:pt>
                <c:pt idx="39">
                  <c:v>713624.52646739152</c:v>
                </c:pt>
                <c:pt idx="40">
                  <c:v>763578.24332010897</c:v>
                </c:pt>
                <c:pt idx="41">
                  <c:v>817028.72035251663</c:v>
                </c:pt>
                <c:pt idx="42">
                  <c:v>874220.73077719286</c:v>
                </c:pt>
                <c:pt idx="43">
                  <c:v>935416.18193159637</c:v>
                </c:pt>
                <c:pt idx="44">
                  <c:v>1000895.3146668081</c:v>
                </c:pt>
                <c:pt idx="45">
                  <c:v>1070957.9866934847</c:v>
                </c:pt>
                <c:pt idx="46">
                  <c:v>1145925.0457620288</c:v>
                </c:pt>
                <c:pt idx="47">
                  <c:v>1226139.7989653707</c:v>
                </c:pt>
                <c:pt idx="48">
                  <c:v>1311969.5848929468</c:v>
                </c:pt>
                <c:pt idx="49">
                  <c:v>1403807.455835453</c:v>
                </c:pt>
                <c:pt idx="50">
                  <c:v>1502073.9777439348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6-49FE-B0BB-C8E6FED9A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523656"/>
        <c:axId val="732524968"/>
      </c:lineChart>
      <c:catAx>
        <c:axId val="732523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32524968"/>
        <c:crosses val="autoZero"/>
        <c:auto val="1"/>
        <c:lblAlgn val="ctr"/>
        <c:lblOffset val="100"/>
        <c:noMultiLvlLbl val="0"/>
      </c:catAx>
      <c:valAx>
        <c:axId val="73252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kr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32523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Udvikling over 21 år med 7% årlig afkast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Børneopsparing!$G$5</c:f>
              <c:strCache>
                <c:ptCount val="1"/>
                <c:pt idx="0">
                  <c:v>Indskud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Børneopsparing!$G$6:$G$26</c:f>
              <c:numCache>
                <c:formatCode>#,##0\ "kr."</c:formatCode>
                <c:ptCount val="21"/>
                <c:pt idx="0">
                  <c:v>6000</c:v>
                </c:pt>
                <c:pt idx="1">
                  <c:v>12000</c:v>
                </c:pt>
                <c:pt idx="2">
                  <c:v>18000</c:v>
                </c:pt>
                <c:pt idx="3">
                  <c:v>24000</c:v>
                </c:pt>
                <c:pt idx="4">
                  <c:v>30000</c:v>
                </c:pt>
                <c:pt idx="5">
                  <c:v>36000</c:v>
                </c:pt>
                <c:pt idx="6">
                  <c:v>42000</c:v>
                </c:pt>
                <c:pt idx="7">
                  <c:v>48000</c:v>
                </c:pt>
                <c:pt idx="8">
                  <c:v>54000</c:v>
                </c:pt>
                <c:pt idx="9">
                  <c:v>60000</c:v>
                </c:pt>
                <c:pt idx="10">
                  <c:v>66000</c:v>
                </c:pt>
                <c:pt idx="11">
                  <c:v>72000</c:v>
                </c:pt>
                <c:pt idx="12">
                  <c:v>72000</c:v>
                </c:pt>
                <c:pt idx="13">
                  <c:v>72000</c:v>
                </c:pt>
                <c:pt idx="14">
                  <c:v>72000</c:v>
                </c:pt>
                <c:pt idx="15">
                  <c:v>72000</c:v>
                </c:pt>
                <c:pt idx="16">
                  <c:v>72000</c:v>
                </c:pt>
                <c:pt idx="17">
                  <c:v>72000</c:v>
                </c:pt>
                <c:pt idx="18">
                  <c:v>72000</c:v>
                </c:pt>
                <c:pt idx="19">
                  <c:v>72000</c:v>
                </c:pt>
                <c:pt idx="20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4-4037-A1FB-F45C841C4E1C}"/>
            </c:ext>
          </c:extLst>
        </c:ser>
        <c:ser>
          <c:idx val="1"/>
          <c:order val="1"/>
          <c:tx>
            <c:strRef>
              <c:f>Børneopsparing!$I$5</c:f>
              <c:strCache>
                <c:ptCount val="1"/>
                <c:pt idx="0">
                  <c:v>Akku. Afkast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Børneopsparing!$I$6:$I$26</c:f>
              <c:numCache>
                <c:formatCode>#,##0\ "kr."</c:formatCode>
                <c:ptCount val="21"/>
                <c:pt idx="0">
                  <c:v>0</c:v>
                </c:pt>
                <c:pt idx="1">
                  <c:v>420.00000000000182</c:v>
                </c:pt>
                <c:pt idx="2">
                  <c:v>1289.4000000000087</c:v>
                </c:pt>
                <c:pt idx="3">
                  <c:v>2639.6579999999994</c:v>
                </c:pt>
                <c:pt idx="4">
                  <c:v>4504.4340600000069</c:v>
                </c:pt>
                <c:pt idx="5">
                  <c:v>6919.7444441999978</c:v>
                </c:pt>
                <c:pt idx="6">
                  <c:v>9924.1265552940094</c:v>
                </c:pt>
                <c:pt idx="7">
                  <c:v>13558.815414164586</c:v>
                </c:pt>
                <c:pt idx="8">
                  <c:v>17867.932493156128</c:v>
                </c:pt>
                <c:pt idx="9">
                  <c:v>22898.687767677038</c:v>
                </c:pt>
                <c:pt idx="10">
                  <c:v>28701.595911414464</c:v>
                </c:pt>
                <c:pt idx="11">
                  <c:v>35330.707625213443</c:v>
                </c:pt>
                <c:pt idx="12">
                  <c:v>42843.857158978397</c:v>
                </c:pt>
                <c:pt idx="13">
                  <c:v>50882.92716010689</c:v>
                </c:pt>
                <c:pt idx="14">
                  <c:v>59484.732061314367</c:v>
                </c:pt>
                <c:pt idx="15">
                  <c:v>68688.663305606373</c:v>
                </c:pt>
                <c:pt idx="16">
                  <c:v>78536.869736998837</c:v>
                </c:pt>
                <c:pt idx="17">
                  <c:v>89074.450618588773</c:v>
                </c:pt>
                <c:pt idx="18">
                  <c:v>100349.66216189001</c:v>
                </c:pt>
                <c:pt idx="19">
                  <c:v>112414.13851322231</c:v>
                </c:pt>
                <c:pt idx="20">
                  <c:v>125323.12820914789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34-4037-A1FB-F45C841C4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747112"/>
        <c:axId val="1106626232"/>
      </c:barChart>
      <c:catAx>
        <c:axId val="151747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106626232"/>
        <c:crosses val="autoZero"/>
        <c:auto val="1"/>
        <c:lblAlgn val="ctr"/>
        <c:lblOffset val="100"/>
        <c:noMultiLvlLbl val="0"/>
      </c:catAx>
      <c:valAx>
        <c:axId val="110662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kr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5174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155762</xdr:colOff>
      <xdr:row>4</xdr:row>
      <xdr:rowOff>42582</xdr:rowOff>
    </xdr:from>
    <xdr:to>
      <xdr:col>18</xdr:col>
      <xdr:colOff>536762</xdr:colOff>
      <xdr:row>19</xdr:row>
      <xdr:rowOff>107576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F52775F9-0792-41B9-81D3-6315B37DA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122463</xdr:colOff>
      <xdr:row>20</xdr:row>
      <xdr:rowOff>54429</xdr:rowOff>
    </xdr:from>
    <xdr:to>
      <xdr:col>25</xdr:col>
      <xdr:colOff>78440</xdr:colOff>
      <xdr:row>35</xdr:row>
      <xdr:rowOff>21772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09BB6496-8A19-45E1-B3A9-CE46124D75B9}"/>
            </a:ext>
            <a:ext uri="{147F2762-F138-4A5C-976F-8EAC2B608ADB}">
              <a16:predDERef xmlns:a16="http://schemas.microsoft.com/office/drawing/2014/main" pred="{F52775F9-0792-41B9-81D3-6315B37DA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133349</xdr:colOff>
      <xdr:row>35</xdr:row>
      <xdr:rowOff>85725</xdr:rowOff>
    </xdr:from>
    <xdr:to>
      <xdr:col>25</xdr:col>
      <xdr:colOff>123264</xdr:colOff>
      <xdr:row>49</xdr:row>
      <xdr:rowOff>161925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09370ADD-17C8-4F0A-AE34-4C2DB3928D7D}"/>
            </a:ext>
            <a:ext uri="{147F2762-F138-4A5C-976F-8EAC2B608ADB}">
              <a16:predDERef xmlns:a16="http://schemas.microsoft.com/office/drawing/2014/main" pred="{09BB6496-8A19-45E1-B3A9-CE46124D7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133349</xdr:colOff>
      <xdr:row>50</xdr:row>
      <xdr:rowOff>28575</xdr:rowOff>
    </xdr:from>
    <xdr:to>
      <xdr:col>25</xdr:col>
      <xdr:colOff>134470</xdr:colOff>
      <xdr:row>64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AB8386-8406-DF6B-8593-EAF21FDF8618}"/>
            </a:ext>
            <a:ext uri="{147F2762-F138-4A5C-976F-8EAC2B608ADB}">
              <a16:predDERef xmlns:a16="http://schemas.microsoft.com/office/drawing/2014/main" pred="{09370ADD-17C8-4F0A-AE34-4C2DB3928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155762</xdr:colOff>
      <xdr:row>4</xdr:row>
      <xdr:rowOff>42582</xdr:rowOff>
    </xdr:from>
    <xdr:to>
      <xdr:col>18</xdr:col>
      <xdr:colOff>536762</xdr:colOff>
      <xdr:row>19</xdr:row>
      <xdr:rowOff>107576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5AC14F3-E4E0-4BE1-9EE9-D1A8007DB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122464</xdr:colOff>
      <xdr:row>20</xdr:row>
      <xdr:rowOff>54429</xdr:rowOff>
    </xdr:from>
    <xdr:to>
      <xdr:col>18</xdr:col>
      <xdr:colOff>503464</xdr:colOff>
      <xdr:row>35</xdr:row>
      <xdr:rowOff>21772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5CC8D322-AEB0-4229-AFE4-51C47D2D7064}"/>
            </a:ext>
            <a:ext uri="{147F2762-F138-4A5C-976F-8EAC2B608ADB}">
              <a16:predDERef xmlns:a16="http://schemas.microsoft.com/office/drawing/2014/main" pred="{B5AC14F3-E4E0-4BE1-9EE9-D1A8007DB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133350</xdr:colOff>
      <xdr:row>35</xdr:row>
      <xdr:rowOff>85725</xdr:rowOff>
    </xdr:from>
    <xdr:to>
      <xdr:col>18</xdr:col>
      <xdr:colOff>542925</xdr:colOff>
      <xdr:row>49</xdr:row>
      <xdr:rowOff>161925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7709911E-3738-44A2-A28A-7734E6E2B837}"/>
            </a:ext>
            <a:ext uri="{147F2762-F138-4A5C-976F-8EAC2B608ADB}">
              <a16:predDERef xmlns:a16="http://schemas.microsoft.com/office/drawing/2014/main" pred="{5CC8D322-AEB0-4229-AFE4-51C47D2D7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155762</xdr:colOff>
      <xdr:row>4</xdr:row>
      <xdr:rowOff>42582</xdr:rowOff>
    </xdr:from>
    <xdr:to>
      <xdr:col>18</xdr:col>
      <xdr:colOff>536762</xdr:colOff>
      <xdr:row>19</xdr:row>
      <xdr:rowOff>107576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A92E3B-50BB-42EA-88E0-C87EEC092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122464</xdr:colOff>
      <xdr:row>20</xdr:row>
      <xdr:rowOff>54429</xdr:rowOff>
    </xdr:from>
    <xdr:to>
      <xdr:col>18</xdr:col>
      <xdr:colOff>503464</xdr:colOff>
      <xdr:row>35</xdr:row>
      <xdr:rowOff>21772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74A6FF-CAF6-4635-BADC-46EDF322FADB}"/>
            </a:ext>
            <a:ext uri="{147F2762-F138-4A5C-976F-8EAC2B608ADB}">
              <a16:predDERef xmlns:a16="http://schemas.microsoft.com/office/drawing/2014/main" pred="{61A92E3B-50BB-42EA-88E0-C87EEC092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133350</xdr:colOff>
      <xdr:row>35</xdr:row>
      <xdr:rowOff>85725</xdr:rowOff>
    </xdr:from>
    <xdr:to>
      <xdr:col>18</xdr:col>
      <xdr:colOff>542925</xdr:colOff>
      <xdr:row>49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AA836C-B10B-0266-344C-E7807996DA5B}"/>
            </a:ext>
            <a:ext uri="{147F2762-F138-4A5C-976F-8EAC2B608ADB}">
              <a16:predDERef xmlns:a16="http://schemas.microsoft.com/office/drawing/2014/main" pred="{3E74A6FF-CAF6-4635-BADC-46EDF322F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37A1-CB7C-46F9-8330-6FA87C7628BD}">
  <dimension ref="B1:L56"/>
  <sheetViews>
    <sheetView tabSelected="1" topLeftCell="O26" zoomScale="85" zoomScaleNormal="85" workbookViewId="0">
      <selection activeCell="D7" sqref="D7"/>
    </sheetView>
  </sheetViews>
  <sheetFormatPr defaultRowHeight="15" x14ac:dyDescent="0.2"/>
  <cols>
    <col min="4" max="4" width="18.4296875" customWidth="1"/>
    <col min="7" max="7" width="14.66015625" customWidth="1"/>
    <col min="8" max="9" width="16.27734375" customWidth="1"/>
    <col min="10" max="10" width="18.29296875" customWidth="1"/>
    <col min="11" max="11" width="14.9296875" customWidth="1"/>
    <col min="12" max="12" width="16.94921875" customWidth="1"/>
    <col min="13" max="13" width="16.6796875" customWidth="1"/>
  </cols>
  <sheetData>
    <row r="1" spans="2:12" ht="31.5" x14ac:dyDescent="0.45">
      <c r="E1" s="2" t="s">
        <v>0</v>
      </c>
    </row>
    <row r="2" spans="2:12" x14ac:dyDescent="0.2">
      <c r="E2" t="s">
        <v>1</v>
      </c>
    </row>
    <row r="3" spans="2:12" ht="25.5" x14ac:dyDescent="0.35">
      <c r="C3" s="1"/>
      <c r="E3" t="s">
        <v>2</v>
      </c>
      <c r="G3" t="s">
        <v>3</v>
      </c>
    </row>
    <row r="5" spans="2:12" x14ac:dyDescent="0.2">
      <c r="B5" s="3"/>
      <c r="C5" s="4" t="s">
        <v>4</v>
      </c>
      <c r="D5" s="5"/>
      <c r="F5" s="45" t="s">
        <v>5</v>
      </c>
      <c r="G5" s="37" t="s">
        <v>6</v>
      </c>
      <c r="H5" s="37" t="s">
        <v>7</v>
      </c>
      <c r="I5" s="37" t="s">
        <v>8</v>
      </c>
      <c r="J5" s="37" t="s">
        <v>9</v>
      </c>
      <c r="K5" s="37" t="s">
        <v>10</v>
      </c>
      <c r="L5" s="46" t="s">
        <v>11</v>
      </c>
    </row>
    <row r="6" spans="2:12" x14ac:dyDescent="0.2">
      <c r="B6" s="6" t="s">
        <v>12</v>
      </c>
      <c r="C6" s="7"/>
      <c r="D6" s="19">
        <v>23000</v>
      </c>
      <c r="E6">
        <v>1</v>
      </c>
      <c r="F6" s="47">
        <f ca="1">YEAR(NOW())+E6</f>
        <v>2023</v>
      </c>
      <c r="G6" s="48">
        <f>$D$6+$D$7*E6</f>
        <v>143000</v>
      </c>
      <c r="H6" s="48">
        <f>$D$6*(1+$D$8)^(E6)  +  $D$7*((1+$D$8)^(E6)-1)/$D$8</f>
        <v>144610.00000000009</v>
      </c>
      <c r="I6" s="48">
        <f>H6-G6</f>
        <v>1610.0000000000873</v>
      </c>
      <c r="J6" s="48">
        <f>H6-(D6+D7)</f>
        <v>1610.0000000000873</v>
      </c>
      <c r="K6" s="49">
        <f>I6/($D$6+$D$7*E6)</f>
        <v>1.1258741258741869E-2</v>
      </c>
      <c r="L6" s="50">
        <f>J6/12</f>
        <v>134.16666666667393</v>
      </c>
    </row>
    <row r="7" spans="2:12" x14ac:dyDescent="0.2">
      <c r="B7" s="8" t="s">
        <v>13</v>
      </c>
      <c r="C7" s="9"/>
      <c r="D7" s="20">
        <v>120000</v>
      </c>
      <c r="E7">
        <f>E6+1</f>
        <v>2</v>
      </c>
      <c r="F7" s="47">
        <f t="shared" ref="F7:F56" ca="1" si="0">YEAR(NOW())+E7</f>
        <v>2024</v>
      </c>
      <c r="G7" s="48">
        <f t="shared" ref="G7:G56" si="1">$D$6+$D$7*E7</f>
        <v>263000</v>
      </c>
      <c r="H7" s="48">
        <f>$D$6*(1+$D$8)^(E7)  +  $D$7*((1+$D$8)^(E7)-1)/$D$8</f>
        <v>274732.7</v>
      </c>
      <c r="I7" s="48">
        <f>H7-G7</f>
        <v>11732.700000000012</v>
      </c>
      <c r="J7" s="48">
        <f>H7-(H6+$D$7)</f>
        <v>10122.699999999895</v>
      </c>
      <c r="K7" s="49">
        <f t="shared" ref="K7:K56" si="2">I7/($D$6+$D$7*E7)</f>
        <v>4.4611026615969628E-2</v>
      </c>
      <c r="L7" s="50">
        <f>J7/12</f>
        <v>843.55833333332464</v>
      </c>
    </row>
    <row r="8" spans="2:12" x14ac:dyDescent="0.2">
      <c r="B8" s="8" t="s">
        <v>14</v>
      </c>
      <c r="C8" s="9"/>
      <c r="D8" s="21">
        <v>7.0000000000000007E-2</v>
      </c>
      <c r="E8">
        <f t="shared" ref="E8:E56" si="3">E7+1</f>
        <v>3</v>
      </c>
      <c r="F8" s="47">
        <f t="shared" ca="1" si="0"/>
        <v>2025</v>
      </c>
      <c r="G8" s="48">
        <f t="shared" si="1"/>
        <v>383000</v>
      </c>
      <c r="H8" s="48">
        <f>$D$6*(1+$D$8)^(E8)  +  $D$7*((1+$D$8)^(E8)-1)/$D$8</f>
        <v>413963.98900000012</v>
      </c>
      <c r="I8" s="48">
        <f t="shared" ref="I8:I56" si="4">H8-G8</f>
        <v>30963.989000000118</v>
      </c>
      <c r="J8" s="48">
        <f t="shared" ref="J8:J56" si="5">H8-(H7+$D$7)</f>
        <v>19231.289000000106</v>
      </c>
      <c r="K8" s="49">
        <f t="shared" si="2"/>
        <v>8.0845924281984644E-2</v>
      </c>
      <c r="L8" s="50">
        <f t="shared" ref="L8:L56" si="6">J8/12</f>
        <v>1602.6074166666756</v>
      </c>
    </row>
    <row r="9" spans="2:12" x14ac:dyDescent="0.2">
      <c r="B9" s="10" t="s">
        <v>15</v>
      </c>
      <c r="C9" s="11"/>
      <c r="D9" s="22">
        <v>9</v>
      </c>
      <c r="E9">
        <f t="shared" si="3"/>
        <v>4</v>
      </c>
      <c r="F9" s="47">
        <f t="shared" ca="1" si="0"/>
        <v>2026</v>
      </c>
      <c r="G9" s="48">
        <f t="shared" si="1"/>
        <v>503000</v>
      </c>
      <c r="H9" s="48">
        <f t="shared" ref="H9:H56" si="7">$D$6*(1+$D$8)^(E9)  +  $D$7*((1+$D$8)^(E9)-1)/$D$8</f>
        <v>562941.46823</v>
      </c>
      <c r="I9" s="48">
        <f t="shared" si="4"/>
        <v>59941.468229999999</v>
      </c>
      <c r="J9" s="48">
        <f t="shared" si="5"/>
        <v>28977.479229999939</v>
      </c>
      <c r="K9" s="49">
        <f t="shared" si="2"/>
        <v>0.11916792888667992</v>
      </c>
      <c r="L9" s="50">
        <f t="shared" si="6"/>
        <v>2414.7899358333284</v>
      </c>
    </row>
    <row r="10" spans="2:12" x14ac:dyDescent="0.2">
      <c r="D10" s="34">
        <f>D7/12</f>
        <v>10000</v>
      </c>
      <c r="E10">
        <f t="shared" si="3"/>
        <v>5</v>
      </c>
      <c r="F10" s="47">
        <f t="shared" ca="1" si="0"/>
        <v>2027</v>
      </c>
      <c r="G10" s="48">
        <f t="shared" si="1"/>
        <v>623000</v>
      </c>
      <c r="H10" s="48">
        <f t="shared" si="7"/>
        <v>722347.37100610021</v>
      </c>
      <c r="I10" s="48">
        <f t="shared" si="4"/>
        <v>99347.371006100206</v>
      </c>
      <c r="J10" s="48">
        <f t="shared" si="5"/>
        <v>39405.902776100207</v>
      </c>
      <c r="K10" s="49">
        <f t="shared" si="2"/>
        <v>0.15946608508202281</v>
      </c>
      <c r="L10" s="50">
        <f t="shared" si="6"/>
        <v>3283.8252313416838</v>
      </c>
    </row>
    <row r="11" spans="2:12" x14ac:dyDescent="0.2">
      <c r="E11">
        <f t="shared" si="3"/>
        <v>6</v>
      </c>
      <c r="F11" s="47">
        <f t="shared" ca="1" si="0"/>
        <v>2028</v>
      </c>
      <c r="G11" s="48">
        <f t="shared" si="1"/>
        <v>743000</v>
      </c>
      <c r="H11" s="48">
        <f t="shared" si="7"/>
        <v>892911.68697652698</v>
      </c>
      <c r="I11" s="48">
        <f t="shared" si="4"/>
        <v>149911.68697652698</v>
      </c>
      <c r="J11" s="48">
        <f t="shared" si="5"/>
        <v>50564.315970426775</v>
      </c>
      <c r="K11" s="49">
        <f t="shared" si="2"/>
        <v>0.20176539296975368</v>
      </c>
      <c r="L11" s="50">
        <f t="shared" si="6"/>
        <v>4213.6929975355642</v>
      </c>
    </row>
    <row r="12" spans="2:12" x14ac:dyDescent="0.2">
      <c r="E12">
        <f t="shared" si="3"/>
        <v>7</v>
      </c>
      <c r="F12" s="47">
        <f t="shared" ca="1" si="0"/>
        <v>2029</v>
      </c>
      <c r="G12" s="48">
        <f t="shared" si="1"/>
        <v>863000</v>
      </c>
      <c r="H12" s="48">
        <f t="shared" si="7"/>
        <v>1075415.5050648842</v>
      </c>
      <c r="I12" s="48">
        <f t="shared" si="4"/>
        <v>212415.5050648842</v>
      </c>
      <c r="J12" s="48">
        <f t="shared" si="5"/>
        <v>62503.81808835722</v>
      </c>
      <c r="K12" s="49">
        <f t="shared" si="2"/>
        <v>0.24613615882373605</v>
      </c>
      <c r="L12" s="50">
        <f t="shared" si="6"/>
        <v>5208.6515073631017</v>
      </c>
    </row>
    <row r="13" spans="2:12" x14ac:dyDescent="0.2">
      <c r="B13" s="23"/>
      <c r="C13" s="26" t="s">
        <v>16</v>
      </c>
      <c r="D13" s="24"/>
      <c r="E13">
        <f t="shared" si="3"/>
        <v>8</v>
      </c>
      <c r="F13" s="47">
        <f t="shared" ca="1" si="0"/>
        <v>2030</v>
      </c>
      <c r="G13" s="48">
        <f t="shared" si="1"/>
        <v>983000</v>
      </c>
      <c r="H13" s="48">
        <f t="shared" si="7"/>
        <v>1270694.5904194259</v>
      </c>
      <c r="I13" s="48">
        <f t="shared" si="4"/>
        <v>287694.59041942586</v>
      </c>
      <c r="J13" s="48">
        <f t="shared" si="5"/>
        <v>75279.085354541661</v>
      </c>
      <c r="K13" s="49">
        <f t="shared" si="2"/>
        <v>0.29266998008079947</v>
      </c>
      <c r="L13" s="50">
        <f t="shared" si="6"/>
        <v>6273.2571128784721</v>
      </c>
    </row>
    <row r="14" spans="2:12" x14ac:dyDescent="0.2">
      <c r="B14" s="23" t="s">
        <v>6</v>
      </c>
      <c r="C14" s="30"/>
      <c r="D14" s="27" cm="1">
        <f t="array" ref="D14">INDEX(G6:G56,D9,1)</f>
        <v>1103000</v>
      </c>
      <c r="E14">
        <f t="shared" si="3"/>
        <v>9</v>
      </c>
      <c r="F14" s="47">
        <f t="shared" ca="1" si="0"/>
        <v>2031</v>
      </c>
      <c r="G14" s="48">
        <f t="shared" si="1"/>
        <v>1103000</v>
      </c>
      <c r="H14" s="48">
        <f t="shared" si="7"/>
        <v>1479643.211748786</v>
      </c>
      <c r="I14" s="48">
        <f t="shared" si="4"/>
        <v>376643.21174878604</v>
      </c>
      <c r="J14" s="48">
        <f t="shared" si="5"/>
        <v>88948.621329360176</v>
      </c>
      <c r="K14" s="49">
        <f t="shared" si="2"/>
        <v>0.34147163349844611</v>
      </c>
      <c r="L14" s="50">
        <f t="shared" si="6"/>
        <v>7412.3851107800147</v>
      </c>
    </row>
    <row r="15" spans="2:12" x14ac:dyDescent="0.2">
      <c r="B15" s="25" t="s">
        <v>17</v>
      </c>
      <c r="D15" s="28">
        <f>D16-D14</f>
        <v>376643.21174878604</v>
      </c>
      <c r="E15">
        <f t="shared" si="3"/>
        <v>10</v>
      </c>
      <c r="F15" s="47">
        <f t="shared" ca="1" si="0"/>
        <v>2032</v>
      </c>
      <c r="G15" s="48">
        <f t="shared" si="1"/>
        <v>1223000</v>
      </c>
      <c r="H15" s="48">
        <f t="shared" si="7"/>
        <v>1703218.2365712009</v>
      </c>
      <c r="I15" s="48">
        <f t="shared" si="4"/>
        <v>480218.23657120089</v>
      </c>
      <c r="J15" s="48">
        <f t="shared" si="5"/>
        <v>103575.02482241485</v>
      </c>
      <c r="K15" s="49">
        <f t="shared" si="2"/>
        <v>0.3926559579486516</v>
      </c>
      <c r="L15" s="50">
        <f t="shared" si="6"/>
        <v>8631.2520685345717</v>
      </c>
    </row>
    <row r="16" spans="2:12" ht="18.75" x14ac:dyDescent="0.25">
      <c r="B16" s="31" t="s">
        <v>18</v>
      </c>
      <c r="C16" s="32"/>
      <c r="D16" s="33" cm="1">
        <f t="array" ref="D16">INDEX(H6:H56,D9,1)</f>
        <v>1479643.211748786</v>
      </c>
      <c r="E16">
        <f t="shared" si="3"/>
        <v>11</v>
      </c>
      <c r="F16" s="47">
        <f t="shared" ca="1" si="0"/>
        <v>2033</v>
      </c>
      <c r="G16" s="48">
        <f t="shared" si="1"/>
        <v>1343000</v>
      </c>
      <c r="H16" s="48">
        <f t="shared" si="7"/>
        <v>1942443.5131311852</v>
      </c>
      <c r="I16" s="48">
        <f t="shared" si="4"/>
        <v>599443.5131311852</v>
      </c>
      <c r="J16" s="48">
        <f t="shared" si="5"/>
        <v>119225.27655998431</v>
      </c>
      <c r="K16" s="49">
        <f t="shared" si="2"/>
        <v>0.44634662184004853</v>
      </c>
      <c r="L16" s="50">
        <f t="shared" si="6"/>
        <v>9935.4397133320253</v>
      </c>
    </row>
    <row r="17" spans="5:12" x14ac:dyDescent="0.2">
      <c r="E17">
        <f t="shared" si="3"/>
        <v>12</v>
      </c>
      <c r="F17" s="47">
        <f t="shared" ca="1" si="0"/>
        <v>2034</v>
      </c>
      <c r="G17" s="48">
        <f t="shared" si="1"/>
        <v>1463000</v>
      </c>
      <c r="H17" s="48">
        <f t="shared" si="7"/>
        <v>2198414.5590503677</v>
      </c>
      <c r="I17" s="48">
        <f t="shared" si="4"/>
        <v>735414.55905036768</v>
      </c>
      <c r="J17" s="48">
        <f t="shared" si="5"/>
        <v>135971.04591918248</v>
      </c>
      <c r="K17" s="49">
        <f t="shared" si="2"/>
        <v>0.50267570680134499</v>
      </c>
      <c r="L17" s="50">
        <f t="shared" si="6"/>
        <v>11330.920493265206</v>
      </c>
    </row>
    <row r="18" spans="5:12" x14ac:dyDescent="0.2">
      <c r="E18">
        <f t="shared" si="3"/>
        <v>13</v>
      </c>
      <c r="F18" s="47">
        <f t="shared" ca="1" si="0"/>
        <v>2035</v>
      </c>
      <c r="G18" s="48">
        <f t="shared" si="1"/>
        <v>1583000</v>
      </c>
      <c r="H18" s="48">
        <f t="shared" si="7"/>
        <v>2472303.5781838936</v>
      </c>
      <c r="I18" s="48">
        <f t="shared" si="4"/>
        <v>889303.57818389358</v>
      </c>
      <c r="J18" s="48">
        <f t="shared" si="5"/>
        <v>153889.0191335259</v>
      </c>
      <c r="K18" s="49">
        <f t="shared" si="2"/>
        <v>0.56178368805046974</v>
      </c>
      <c r="L18" s="50">
        <f t="shared" si="6"/>
        <v>12824.084927793825</v>
      </c>
    </row>
    <row r="19" spans="5:12" x14ac:dyDescent="0.2">
      <c r="E19">
        <f t="shared" si="3"/>
        <v>14</v>
      </c>
      <c r="F19" s="47">
        <f t="shared" ca="1" si="0"/>
        <v>2036</v>
      </c>
      <c r="G19" s="48">
        <f t="shared" si="1"/>
        <v>1703000</v>
      </c>
      <c r="H19" s="48">
        <f t="shared" si="7"/>
        <v>2765364.8286567656</v>
      </c>
      <c r="I19" s="48">
        <f t="shared" si="4"/>
        <v>1062364.8286567656</v>
      </c>
      <c r="J19" s="48">
        <f t="shared" si="5"/>
        <v>173061.25047287205</v>
      </c>
      <c r="K19" s="49">
        <f t="shared" si="2"/>
        <v>0.62381962927584589</v>
      </c>
      <c r="L19" s="50">
        <f t="shared" si="6"/>
        <v>14421.770872739338</v>
      </c>
    </row>
    <row r="20" spans="5:12" x14ac:dyDescent="0.2">
      <c r="E20">
        <f t="shared" si="3"/>
        <v>15</v>
      </c>
      <c r="F20" s="47">
        <f t="shared" ca="1" si="0"/>
        <v>2037</v>
      </c>
      <c r="G20" s="48">
        <f t="shared" si="1"/>
        <v>1823000</v>
      </c>
      <c r="H20" s="48">
        <f t="shared" si="7"/>
        <v>3078940.3666627402</v>
      </c>
      <c r="I20" s="48">
        <f t="shared" si="4"/>
        <v>1255940.3666627402</v>
      </c>
      <c r="J20" s="48">
        <f t="shared" si="5"/>
        <v>193575.53800597461</v>
      </c>
      <c r="K20" s="49">
        <f t="shared" si="2"/>
        <v>0.68894150667182674</v>
      </c>
      <c r="L20" s="50">
        <f t="shared" si="6"/>
        <v>16131.294833831218</v>
      </c>
    </row>
    <row r="21" spans="5:12" x14ac:dyDescent="0.2">
      <c r="E21">
        <f t="shared" si="3"/>
        <v>16</v>
      </c>
      <c r="F21" s="47">
        <f t="shared" ca="1" si="0"/>
        <v>2038</v>
      </c>
      <c r="G21" s="48">
        <f t="shared" si="1"/>
        <v>1943000</v>
      </c>
      <c r="H21" s="48">
        <f t="shared" si="7"/>
        <v>3414466.1923291315</v>
      </c>
      <c r="I21" s="48">
        <f t="shared" si="4"/>
        <v>1471466.1923291315</v>
      </c>
      <c r="J21" s="48">
        <f t="shared" si="5"/>
        <v>215525.82566639129</v>
      </c>
      <c r="K21" s="49">
        <f t="shared" si="2"/>
        <v>0.75731661982971255</v>
      </c>
      <c r="L21" s="50">
        <f t="shared" si="6"/>
        <v>17960.485472199274</v>
      </c>
    </row>
    <row r="22" spans="5:12" x14ac:dyDescent="0.2">
      <c r="E22">
        <f t="shared" si="3"/>
        <v>17</v>
      </c>
      <c r="F22" s="47">
        <f t="shared" ca="1" si="0"/>
        <v>2039</v>
      </c>
      <c r="G22" s="48">
        <f t="shared" si="1"/>
        <v>2063000</v>
      </c>
      <c r="H22" s="48">
        <f t="shared" si="7"/>
        <v>3773478.8257921711</v>
      </c>
      <c r="I22" s="48">
        <f t="shared" si="4"/>
        <v>1710478.8257921711</v>
      </c>
      <c r="J22" s="48">
        <f t="shared" si="5"/>
        <v>239012.63346303953</v>
      </c>
      <c r="K22" s="49">
        <f t="shared" si="2"/>
        <v>0.82912206776159525</v>
      </c>
      <c r="L22" s="50">
        <f t="shared" si="6"/>
        <v>19917.719455253293</v>
      </c>
    </row>
    <row r="23" spans="5:12" x14ac:dyDescent="0.2">
      <c r="E23">
        <f t="shared" si="3"/>
        <v>18</v>
      </c>
      <c r="F23" s="47">
        <f t="shared" ca="1" si="0"/>
        <v>2040</v>
      </c>
      <c r="G23" s="48">
        <f t="shared" si="1"/>
        <v>2183000</v>
      </c>
      <c r="H23" s="48">
        <f t="shared" si="7"/>
        <v>4157622.3435976226</v>
      </c>
      <c r="I23" s="48">
        <f t="shared" si="4"/>
        <v>1974622.3435976226</v>
      </c>
      <c r="J23" s="48">
        <f t="shared" si="5"/>
        <v>264143.51780545153</v>
      </c>
      <c r="K23" s="49">
        <f t="shared" si="2"/>
        <v>0.90454527878956603</v>
      </c>
      <c r="L23" s="50">
        <f t="shared" si="6"/>
        <v>22011.959817120962</v>
      </c>
    </row>
    <row r="24" spans="5:12" x14ac:dyDescent="0.2">
      <c r="E24">
        <f t="shared" si="3"/>
        <v>19</v>
      </c>
      <c r="F24" s="47">
        <f t="shared" ca="1" si="0"/>
        <v>2041</v>
      </c>
      <c r="G24" s="48">
        <f t="shared" si="1"/>
        <v>2303000</v>
      </c>
      <c r="H24" s="48">
        <f t="shared" si="7"/>
        <v>4568655.9076494565</v>
      </c>
      <c r="I24" s="48">
        <f t="shared" si="4"/>
        <v>2265655.9076494565</v>
      </c>
      <c r="J24" s="48">
        <f t="shared" si="5"/>
        <v>291033.56405183394</v>
      </c>
      <c r="K24" s="49">
        <f t="shared" si="2"/>
        <v>0.98378458864500939</v>
      </c>
      <c r="L24" s="50">
        <f t="shared" si="6"/>
        <v>24252.797004319495</v>
      </c>
    </row>
    <row r="25" spans="5:12" x14ac:dyDescent="0.2">
      <c r="E25">
        <f t="shared" si="3"/>
        <v>20</v>
      </c>
      <c r="F25" s="47">
        <f t="shared" ca="1" si="0"/>
        <v>2042</v>
      </c>
      <c r="G25" s="48">
        <f t="shared" si="1"/>
        <v>2423000</v>
      </c>
      <c r="H25" s="48">
        <f t="shared" si="7"/>
        <v>5008461.8211849183</v>
      </c>
      <c r="I25" s="48">
        <f t="shared" si="4"/>
        <v>2585461.8211849183</v>
      </c>
      <c r="J25" s="48">
        <f t="shared" si="5"/>
        <v>319805.91353546176</v>
      </c>
      <c r="K25" s="49">
        <f t="shared" si="2"/>
        <v>1.0670498642942297</v>
      </c>
      <c r="L25" s="50">
        <f t="shared" si="6"/>
        <v>26650.492794621812</v>
      </c>
    </row>
    <row r="26" spans="5:12" x14ac:dyDescent="0.2">
      <c r="E26">
        <f t="shared" si="3"/>
        <v>21</v>
      </c>
      <c r="F26" s="47">
        <f t="shared" ca="1" si="0"/>
        <v>2043</v>
      </c>
      <c r="G26" s="48">
        <f t="shared" si="1"/>
        <v>2543000</v>
      </c>
      <c r="H26" s="48">
        <f t="shared" si="7"/>
        <v>5479054.1486678626</v>
      </c>
      <c r="I26" s="48">
        <f t="shared" si="4"/>
        <v>2936054.1486678626</v>
      </c>
      <c r="J26" s="48">
        <f t="shared" si="5"/>
        <v>350592.32748294435</v>
      </c>
      <c r="K26" s="49">
        <f t="shared" si="2"/>
        <v>1.154563172893379</v>
      </c>
      <c r="L26" s="50">
        <f t="shared" si="6"/>
        <v>29216.027290245362</v>
      </c>
    </row>
    <row r="27" spans="5:12" x14ac:dyDescent="0.2">
      <c r="E27">
        <f t="shared" si="3"/>
        <v>22</v>
      </c>
      <c r="F27" s="47">
        <f t="shared" ca="1" si="0"/>
        <v>2044</v>
      </c>
      <c r="G27" s="48">
        <f t="shared" si="1"/>
        <v>2663000</v>
      </c>
      <c r="H27" s="48">
        <f t="shared" si="7"/>
        <v>5982587.9390746132</v>
      </c>
      <c r="I27" s="48">
        <f t="shared" si="4"/>
        <v>3319587.9390746132</v>
      </c>
      <c r="J27" s="48">
        <f t="shared" si="5"/>
        <v>383533.79040675052</v>
      </c>
      <c r="K27" s="49">
        <f t="shared" si="2"/>
        <v>1.2465594964606133</v>
      </c>
      <c r="L27" s="50">
        <f t="shared" si="6"/>
        <v>31961.149200562544</v>
      </c>
    </row>
    <row r="28" spans="5:12" x14ac:dyDescent="0.2">
      <c r="E28">
        <f t="shared" si="3"/>
        <v>23</v>
      </c>
      <c r="F28" s="47">
        <f t="shared" ca="1" si="0"/>
        <v>2045</v>
      </c>
      <c r="G28" s="48">
        <f t="shared" si="1"/>
        <v>2783000</v>
      </c>
      <c r="H28" s="48">
        <f t="shared" si="7"/>
        <v>6521369.0948098358</v>
      </c>
      <c r="I28" s="48">
        <f t="shared" si="4"/>
        <v>3738369.0948098358</v>
      </c>
      <c r="J28" s="48">
        <f t="shared" si="5"/>
        <v>418781.15573522262</v>
      </c>
      <c r="K28" s="49">
        <f t="shared" si="2"/>
        <v>1.3432874936434911</v>
      </c>
      <c r="L28" s="50">
        <f t="shared" si="6"/>
        <v>34898.429644601885</v>
      </c>
    </row>
    <row r="29" spans="5:12" x14ac:dyDescent="0.2">
      <c r="E29">
        <f t="shared" si="3"/>
        <v>24</v>
      </c>
      <c r="F29" s="47">
        <f t="shared" ca="1" si="0"/>
        <v>2046</v>
      </c>
      <c r="G29" s="48">
        <f t="shared" si="1"/>
        <v>2903000</v>
      </c>
      <c r="H29" s="48">
        <f t="shared" si="7"/>
        <v>7097864.9314465243</v>
      </c>
      <c r="I29" s="48">
        <f t="shared" si="4"/>
        <v>4194864.9314465243</v>
      </c>
      <c r="J29" s="48">
        <f t="shared" si="5"/>
        <v>456495.83663668856</v>
      </c>
      <c r="K29" s="49">
        <f t="shared" si="2"/>
        <v>1.445010310522399</v>
      </c>
      <c r="L29" s="50">
        <f t="shared" si="6"/>
        <v>38041.319719724044</v>
      </c>
    </row>
    <row r="30" spans="5:12" x14ac:dyDescent="0.2">
      <c r="E30">
        <f t="shared" si="3"/>
        <v>25</v>
      </c>
      <c r="F30" s="47">
        <f t="shared" ca="1" si="0"/>
        <v>2047</v>
      </c>
      <c r="G30" s="48">
        <f t="shared" si="1"/>
        <v>3023000</v>
      </c>
      <c r="H30" s="48">
        <f t="shared" si="7"/>
        <v>7714715.4766477821</v>
      </c>
      <c r="I30" s="48">
        <f t="shared" si="4"/>
        <v>4691715.4766477821</v>
      </c>
      <c r="J30" s="48">
        <f t="shared" si="5"/>
        <v>496850.5452012578</v>
      </c>
      <c r="K30" s="49">
        <f t="shared" si="2"/>
        <v>1.5520064428209666</v>
      </c>
      <c r="L30" s="50">
        <f t="shared" si="6"/>
        <v>41404.212100104814</v>
      </c>
    </row>
    <row r="31" spans="5:12" x14ac:dyDescent="0.2">
      <c r="E31">
        <f t="shared" si="3"/>
        <v>26</v>
      </c>
      <c r="F31" s="47">
        <f t="shared" ca="1" si="0"/>
        <v>2048</v>
      </c>
      <c r="G31" s="48">
        <f t="shared" si="1"/>
        <v>3143000</v>
      </c>
      <c r="H31" s="48">
        <f t="shared" si="7"/>
        <v>8374745.5600131257</v>
      </c>
      <c r="I31" s="48">
        <f t="shared" si="4"/>
        <v>5231745.5600131257</v>
      </c>
      <c r="J31" s="48">
        <f t="shared" si="5"/>
        <v>540030.08336534351</v>
      </c>
      <c r="K31" s="49">
        <f t="shared" si="2"/>
        <v>1.6645706522472561</v>
      </c>
      <c r="L31" s="50">
        <f t="shared" si="6"/>
        <v>45002.506947111957</v>
      </c>
    </row>
    <row r="32" spans="5:12" x14ac:dyDescent="0.2">
      <c r="E32">
        <f t="shared" si="3"/>
        <v>27</v>
      </c>
      <c r="F32" s="47">
        <f t="shared" ca="1" si="0"/>
        <v>2049</v>
      </c>
      <c r="G32" s="48">
        <f t="shared" si="1"/>
        <v>3263000</v>
      </c>
      <c r="H32" s="48">
        <f t="shared" si="7"/>
        <v>9080977.7492140494</v>
      </c>
      <c r="I32" s="48">
        <f t="shared" si="4"/>
        <v>5817977.7492140494</v>
      </c>
      <c r="J32" s="48">
        <f t="shared" si="5"/>
        <v>586232.18920092285</v>
      </c>
      <c r="K32" s="49">
        <f t="shared" si="2"/>
        <v>1.7830149399981763</v>
      </c>
      <c r="L32" s="50">
        <f t="shared" si="6"/>
        <v>48852.682433410235</v>
      </c>
    </row>
    <row r="33" spans="5:12" x14ac:dyDescent="0.2">
      <c r="E33">
        <f t="shared" si="3"/>
        <v>28</v>
      </c>
      <c r="F33" s="47">
        <f t="shared" ca="1" si="0"/>
        <v>2050</v>
      </c>
      <c r="G33" s="48">
        <f t="shared" si="1"/>
        <v>3383000</v>
      </c>
      <c r="H33" s="48">
        <f t="shared" si="7"/>
        <v>9836646.1916590277</v>
      </c>
      <c r="I33" s="48">
        <f t="shared" si="4"/>
        <v>6453646.1916590277</v>
      </c>
      <c r="J33" s="48">
        <f t="shared" si="5"/>
        <v>635668.44244497828</v>
      </c>
      <c r="K33" s="49">
        <f t="shared" si="2"/>
        <v>1.9076695807446136</v>
      </c>
      <c r="L33" s="50">
        <f t="shared" si="6"/>
        <v>52972.370203748193</v>
      </c>
    </row>
    <row r="34" spans="5:12" x14ac:dyDescent="0.2">
      <c r="E34">
        <f t="shared" si="3"/>
        <v>29</v>
      </c>
      <c r="F34" s="47">
        <f t="shared" ca="1" si="0"/>
        <v>2051</v>
      </c>
      <c r="G34" s="48">
        <f t="shared" si="1"/>
        <v>3503000</v>
      </c>
      <c r="H34" s="48">
        <f t="shared" si="7"/>
        <v>10645211.42507516</v>
      </c>
      <c r="I34" s="48">
        <f t="shared" si="4"/>
        <v>7142211.4250751603</v>
      </c>
      <c r="J34" s="48">
        <f t="shared" si="5"/>
        <v>688565.23341613263</v>
      </c>
      <c r="K34" s="49">
        <f t="shared" si="2"/>
        <v>2.0388842206894546</v>
      </c>
      <c r="L34" s="50">
        <f t="shared" si="6"/>
        <v>57380.43611801105</v>
      </c>
    </row>
    <row r="35" spans="5:12" x14ac:dyDescent="0.2">
      <c r="E35">
        <f t="shared" si="3"/>
        <v>30</v>
      </c>
      <c r="F35" s="47">
        <f t="shared" ca="1" si="0"/>
        <v>2052</v>
      </c>
      <c r="G35" s="48">
        <f t="shared" si="1"/>
        <v>3623000</v>
      </c>
      <c r="H35" s="48">
        <f t="shared" si="7"/>
        <v>11510376.224830421</v>
      </c>
      <c r="I35" s="48">
        <f t="shared" si="4"/>
        <v>7887376.2248304207</v>
      </c>
      <c r="J35" s="48">
        <f t="shared" si="5"/>
        <v>745164.79975526035</v>
      </c>
      <c r="K35" s="49">
        <f t="shared" si="2"/>
        <v>2.1770290435634614</v>
      </c>
      <c r="L35" s="50">
        <f t="shared" si="6"/>
        <v>62097.066646271698</v>
      </c>
    </row>
    <row r="36" spans="5:12" x14ac:dyDescent="0.2">
      <c r="E36">
        <f t="shared" si="3"/>
        <v>31</v>
      </c>
      <c r="F36" s="47">
        <f t="shared" ca="1" si="0"/>
        <v>2053</v>
      </c>
      <c r="G36" s="48">
        <f t="shared" si="1"/>
        <v>3743000</v>
      </c>
      <c r="H36" s="48">
        <f t="shared" si="7"/>
        <v>12436102.560568552</v>
      </c>
      <c r="I36" s="48">
        <f t="shared" si="4"/>
        <v>8693102.5605685525</v>
      </c>
      <c r="J36" s="48">
        <f t="shared" si="5"/>
        <v>805726.33573813178</v>
      </c>
      <c r="K36" s="49">
        <f t="shared" si="2"/>
        <v>2.3224960087011897</v>
      </c>
      <c r="L36" s="50">
        <f t="shared" si="6"/>
        <v>67143.861311510977</v>
      </c>
    </row>
    <row r="37" spans="5:12" x14ac:dyDescent="0.2">
      <c r="E37">
        <f t="shared" si="3"/>
        <v>32</v>
      </c>
      <c r="F37" s="47">
        <f t="shared" ca="1" si="0"/>
        <v>2054</v>
      </c>
      <c r="G37" s="48">
        <f t="shared" si="1"/>
        <v>3863000</v>
      </c>
      <c r="H37" s="48">
        <f t="shared" si="7"/>
        <v>13426629.739808351</v>
      </c>
      <c r="I37" s="48">
        <f t="shared" si="4"/>
        <v>9563629.7398083508</v>
      </c>
      <c r="J37" s="48">
        <f t="shared" si="5"/>
        <v>870527.17923979834</v>
      </c>
      <c r="K37" s="49">
        <f t="shared" si="2"/>
        <v>2.475700165624735</v>
      </c>
      <c r="L37" s="50">
        <f t="shared" si="6"/>
        <v>72543.931603316523</v>
      </c>
    </row>
    <row r="38" spans="5:12" x14ac:dyDescent="0.2">
      <c r="E38">
        <f t="shared" si="3"/>
        <v>33</v>
      </c>
      <c r="F38" s="47">
        <f t="shared" ca="1" si="0"/>
        <v>2055</v>
      </c>
      <c r="G38" s="48">
        <f t="shared" si="1"/>
        <v>3983000</v>
      </c>
      <c r="H38" s="48">
        <f t="shared" si="7"/>
        <v>14486493.821594935</v>
      </c>
      <c r="I38" s="48">
        <f t="shared" si="4"/>
        <v>10503493.821594935</v>
      </c>
      <c r="J38" s="48">
        <f t="shared" si="5"/>
        <v>939864.08178658411</v>
      </c>
      <c r="K38" s="49">
        <f t="shared" si="2"/>
        <v>2.6370810498606416</v>
      </c>
      <c r="L38" s="50">
        <f t="shared" si="6"/>
        <v>78322.006815548681</v>
      </c>
    </row>
    <row r="39" spans="5:12" x14ac:dyDescent="0.2">
      <c r="E39">
        <f t="shared" si="3"/>
        <v>34</v>
      </c>
      <c r="F39" s="47">
        <f t="shared" ca="1" si="0"/>
        <v>2056</v>
      </c>
      <c r="G39" s="48">
        <f t="shared" si="1"/>
        <v>4103000</v>
      </c>
      <c r="H39" s="48">
        <f t="shared" si="7"/>
        <v>15620548.389106577</v>
      </c>
      <c r="I39" s="48">
        <f t="shared" si="4"/>
        <v>11517548.389106577</v>
      </c>
      <c r="J39" s="48">
        <f t="shared" si="5"/>
        <v>1014054.5675116424</v>
      </c>
      <c r="K39" s="49">
        <f t="shared" si="2"/>
        <v>2.807104165027194</v>
      </c>
      <c r="L39" s="50">
        <f t="shared" si="6"/>
        <v>84504.547292636867</v>
      </c>
    </row>
    <row r="40" spans="5:12" x14ac:dyDescent="0.2">
      <c r="E40">
        <f t="shared" si="3"/>
        <v>35</v>
      </c>
      <c r="F40" s="47">
        <f t="shared" ca="1" si="0"/>
        <v>2057</v>
      </c>
      <c r="G40" s="48">
        <f t="shared" si="1"/>
        <v>4223000</v>
      </c>
      <c r="H40" s="48">
        <f t="shared" si="7"/>
        <v>16833986.776344042</v>
      </c>
      <c r="I40" s="48">
        <f t="shared" si="4"/>
        <v>12610986.776344042</v>
      </c>
      <c r="J40" s="48">
        <f t="shared" si="5"/>
        <v>1093438.387237465</v>
      </c>
      <c r="K40" s="49">
        <f t="shared" si="2"/>
        <v>2.9862625565579073</v>
      </c>
      <c r="L40" s="50">
        <f t="shared" si="6"/>
        <v>91119.865603122089</v>
      </c>
    </row>
    <row r="41" spans="5:12" x14ac:dyDescent="0.2">
      <c r="E41">
        <f t="shared" si="3"/>
        <v>36</v>
      </c>
      <c r="F41" s="47">
        <f t="shared" ca="1" si="0"/>
        <v>2058</v>
      </c>
      <c r="G41" s="48">
        <f t="shared" si="1"/>
        <v>4343000</v>
      </c>
      <c r="H41" s="48">
        <f t="shared" si="7"/>
        <v>18132365.850688122</v>
      </c>
      <c r="I41" s="48">
        <f t="shared" si="4"/>
        <v>13789365.850688122</v>
      </c>
      <c r="J41" s="48">
        <f t="shared" si="5"/>
        <v>1178379.0743440799</v>
      </c>
      <c r="K41" s="49">
        <f t="shared" si="2"/>
        <v>3.1750784827741474</v>
      </c>
      <c r="L41" s="50">
        <f t="shared" si="6"/>
        <v>98198.25619534</v>
      </c>
    </row>
    <row r="42" spans="5:12" x14ac:dyDescent="0.2">
      <c r="E42">
        <f t="shared" si="3"/>
        <v>37</v>
      </c>
      <c r="F42" s="47">
        <f t="shared" ca="1" si="0"/>
        <v>2059</v>
      </c>
      <c r="G42" s="48">
        <f t="shared" si="1"/>
        <v>4463000</v>
      </c>
      <c r="H42" s="48">
        <f t="shared" si="7"/>
        <v>19521631.460236296</v>
      </c>
      <c r="I42" s="48">
        <f t="shared" si="4"/>
        <v>15058631.460236296</v>
      </c>
      <c r="J42" s="48">
        <f t="shared" si="5"/>
        <v>1269265.6095481738</v>
      </c>
      <c r="K42" s="49">
        <f t="shared" si="2"/>
        <v>3.3741051893874738</v>
      </c>
      <c r="L42" s="50">
        <f t="shared" si="6"/>
        <v>105772.13412901449</v>
      </c>
    </row>
    <row r="43" spans="5:12" x14ac:dyDescent="0.2">
      <c r="E43">
        <f t="shared" si="3"/>
        <v>38</v>
      </c>
      <c r="F43" s="47">
        <f t="shared" ca="1" si="0"/>
        <v>2060</v>
      </c>
      <c r="G43" s="48">
        <f t="shared" si="1"/>
        <v>4583000</v>
      </c>
      <c r="H43" s="48">
        <f t="shared" si="7"/>
        <v>21008145.662452836</v>
      </c>
      <c r="I43" s="48">
        <f t="shared" si="4"/>
        <v>16425145.662452836</v>
      </c>
      <c r="J43" s="48">
        <f t="shared" si="5"/>
        <v>1366514.2022165395</v>
      </c>
      <c r="K43" s="49">
        <f t="shared" si="2"/>
        <v>3.5839287939019933</v>
      </c>
      <c r="L43" s="50">
        <f t="shared" si="6"/>
        <v>113876.18351804496</v>
      </c>
    </row>
    <row r="44" spans="5:12" x14ac:dyDescent="0.2">
      <c r="E44">
        <f t="shared" si="3"/>
        <v>39</v>
      </c>
      <c r="F44" s="47">
        <f t="shared" ca="1" si="0"/>
        <v>2061</v>
      </c>
      <c r="G44" s="48">
        <f t="shared" si="1"/>
        <v>4703000</v>
      </c>
      <c r="H44" s="48">
        <f t="shared" si="7"/>
        <v>22598715.858824532</v>
      </c>
      <c r="I44" s="48">
        <f t="shared" si="4"/>
        <v>17895715.858824532</v>
      </c>
      <c r="J44" s="48">
        <f t="shared" si="5"/>
        <v>1470570.1963716969</v>
      </c>
      <c r="K44" s="49">
        <f t="shared" si="2"/>
        <v>3.8051702868008785</v>
      </c>
      <c r="L44" s="50">
        <f t="shared" si="6"/>
        <v>122547.51636430807</v>
      </c>
    </row>
    <row r="45" spans="5:12" x14ac:dyDescent="0.2">
      <c r="E45">
        <f t="shared" si="3"/>
        <v>40</v>
      </c>
      <c r="F45" s="47">
        <f t="shared" ca="1" si="0"/>
        <v>2062</v>
      </c>
      <c r="G45" s="48">
        <f t="shared" si="1"/>
        <v>4823000</v>
      </c>
      <c r="H45" s="48">
        <f t="shared" si="7"/>
        <v>24300625.968942251</v>
      </c>
      <c r="I45" s="48">
        <f t="shared" si="4"/>
        <v>19477625.968942251</v>
      </c>
      <c r="J45" s="48">
        <f t="shared" si="5"/>
        <v>1581910.1101177186</v>
      </c>
      <c r="K45" s="49">
        <f t="shared" si="2"/>
        <v>4.0384876568406076</v>
      </c>
      <c r="L45" s="50">
        <f t="shared" si="6"/>
        <v>131825.84250980988</v>
      </c>
    </row>
    <row r="46" spans="5:12" x14ac:dyDescent="0.2">
      <c r="E46">
        <f t="shared" si="3"/>
        <v>41</v>
      </c>
      <c r="F46" s="47">
        <f t="shared" ca="1" si="0"/>
        <v>2063</v>
      </c>
      <c r="G46" s="48">
        <f t="shared" si="1"/>
        <v>4943000</v>
      </c>
      <c r="H46" s="48">
        <f t="shared" si="7"/>
        <v>26121669.786768205</v>
      </c>
      <c r="I46" s="48">
        <f t="shared" si="4"/>
        <v>21178669.786768205</v>
      </c>
      <c r="J46" s="48">
        <f t="shared" si="5"/>
        <v>1701043.8178259544</v>
      </c>
      <c r="K46" s="49">
        <f t="shared" si="2"/>
        <v>4.284578148243618</v>
      </c>
      <c r="L46" s="50">
        <f t="shared" si="6"/>
        <v>141753.6514854962</v>
      </c>
    </row>
    <row r="47" spans="5:12" x14ac:dyDescent="0.2">
      <c r="E47">
        <f t="shared" si="3"/>
        <v>42</v>
      </c>
      <c r="F47" s="47">
        <f t="shared" ca="1" si="0"/>
        <v>2064</v>
      </c>
      <c r="G47" s="48">
        <f t="shared" si="1"/>
        <v>5063000</v>
      </c>
      <c r="H47" s="48">
        <f t="shared" si="7"/>
        <v>28070186.671841983</v>
      </c>
      <c r="I47" s="48">
        <f t="shared" si="4"/>
        <v>23007186.671841983</v>
      </c>
      <c r="J47" s="48">
        <f t="shared" si="5"/>
        <v>1828516.8850737773</v>
      </c>
      <c r="K47" s="49">
        <f t="shared" si="2"/>
        <v>4.5441806580766313</v>
      </c>
      <c r="L47" s="50">
        <f t="shared" si="6"/>
        <v>152376.40708948145</v>
      </c>
    </row>
    <row r="48" spans="5:12" x14ac:dyDescent="0.2">
      <c r="E48">
        <f t="shared" si="3"/>
        <v>43</v>
      </c>
      <c r="F48" s="47">
        <f t="shared" ca="1" si="0"/>
        <v>2065</v>
      </c>
      <c r="G48" s="48">
        <f t="shared" si="1"/>
        <v>5183000</v>
      </c>
      <c r="H48" s="48">
        <f t="shared" si="7"/>
        <v>30155099.738870926</v>
      </c>
      <c r="I48" s="48">
        <f t="shared" si="4"/>
        <v>24972099.738870926</v>
      </c>
      <c r="J48" s="48">
        <f t="shared" si="5"/>
        <v>1964913.0670289434</v>
      </c>
      <c r="K48" s="49">
        <f t="shared" si="2"/>
        <v>4.81807828262993</v>
      </c>
      <c r="L48" s="50">
        <f t="shared" si="6"/>
        <v>163742.7555857453</v>
      </c>
    </row>
    <row r="49" spans="5:12" x14ac:dyDescent="0.2">
      <c r="E49">
        <f t="shared" si="3"/>
        <v>44</v>
      </c>
      <c r="F49" s="47">
        <f t="shared" ca="1" si="0"/>
        <v>2066</v>
      </c>
      <c r="G49" s="48">
        <f t="shared" si="1"/>
        <v>5303000</v>
      </c>
      <c r="H49" s="48">
        <f t="shared" si="7"/>
        <v>32385956.720591884</v>
      </c>
      <c r="I49" s="48">
        <f t="shared" si="4"/>
        <v>27082956.720591884</v>
      </c>
      <c r="J49" s="48">
        <f t="shared" si="5"/>
        <v>2110856.9817209579</v>
      </c>
      <c r="K49" s="49">
        <f t="shared" si="2"/>
        <v>5.1071010221745965</v>
      </c>
      <c r="L49" s="50">
        <f t="shared" si="6"/>
        <v>175904.74847674649</v>
      </c>
    </row>
    <row r="50" spans="5:12" x14ac:dyDescent="0.2">
      <c r="E50">
        <f t="shared" si="3"/>
        <v>45</v>
      </c>
      <c r="F50" s="47">
        <f t="shared" ca="1" si="0"/>
        <v>2067</v>
      </c>
      <c r="G50" s="48">
        <f t="shared" si="1"/>
        <v>5423000</v>
      </c>
      <c r="H50" s="48">
        <f t="shared" si="7"/>
        <v>34772973.691033319</v>
      </c>
      <c r="I50" s="48">
        <f t="shared" si="4"/>
        <v>29349973.691033319</v>
      </c>
      <c r="J50" s="48">
        <f t="shared" si="5"/>
        <v>2267016.9704414345</v>
      </c>
      <c r="K50" s="49">
        <f t="shared" si="2"/>
        <v>5.4121286540721592</v>
      </c>
      <c r="L50" s="50">
        <f t="shared" si="6"/>
        <v>188918.08087011953</v>
      </c>
    </row>
    <row r="51" spans="5:12" x14ac:dyDescent="0.2">
      <c r="E51">
        <f t="shared" si="3"/>
        <v>46</v>
      </c>
      <c r="F51" s="47">
        <f t="shared" ca="1" si="0"/>
        <v>2068</v>
      </c>
      <c r="G51" s="48">
        <f t="shared" si="1"/>
        <v>5543000</v>
      </c>
      <c r="H51" s="48">
        <f t="shared" si="7"/>
        <v>37327081.849405654</v>
      </c>
      <c r="I51" s="48">
        <f t="shared" si="4"/>
        <v>31784081.849405654</v>
      </c>
      <c r="J51" s="48">
        <f t="shared" si="5"/>
        <v>2434108.1583723351</v>
      </c>
      <c r="K51" s="49">
        <f t="shared" si="2"/>
        <v>5.7340937848467712</v>
      </c>
      <c r="L51" s="50">
        <f t="shared" si="6"/>
        <v>202842.34653102793</v>
      </c>
    </row>
    <row r="52" spans="5:12" x14ac:dyDescent="0.2">
      <c r="E52">
        <f t="shared" si="3"/>
        <v>47</v>
      </c>
      <c r="F52" s="47">
        <f t="shared" ca="1" si="0"/>
        <v>2069</v>
      </c>
      <c r="G52" s="48">
        <f t="shared" si="1"/>
        <v>5663000</v>
      </c>
      <c r="H52" s="48">
        <f t="shared" si="7"/>
        <v>40059977.578864045</v>
      </c>
      <c r="I52" s="48">
        <f t="shared" si="4"/>
        <v>34396977.578864045</v>
      </c>
      <c r="J52" s="48">
        <f t="shared" si="5"/>
        <v>2612895.7294583917</v>
      </c>
      <c r="K52" s="49">
        <f t="shared" si="2"/>
        <v>6.0739850925064536</v>
      </c>
      <c r="L52" s="50">
        <f t="shared" si="6"/>
        <v>217741.31078819931</v>
      </c>
    </row>
    <row r="53" spans="5:12" x14ac:dyDescent="0.2">
      <c r="E53">
        <f t="shared" si="3"/>
        <v>48</v>
      </c>
      <c r="F53" s="47">
        <f t="shared" ca="1" si="0"/>
        <v>2070</v>
      </c>
      <c r="G53" s="48">
        <f t="shared" si="1"/>
        <v>5783000</v>
      </c>
      <c r="H53" s="48">
        <f t="shared" si="7"/>
        <v>42984176.009384528</v>
      </c>
      <c r="I53" s="48">
        <f t="shared" si="4"/>
        <v>37201176.009384528</v>
      </c>
      <c r="J53" s="48">
        <f t="shared" si="5"/>
        <v>2804198.4305204824</v>
      </c>
      <c r="K53" s="49">
        <f t="shared" si="2"/>
        <v>6.432850771119579</v>
      </c>
      <c r="L53" s="50">
        <f t="shared" si="6"/>
        <v>233683.20254337354</v>
      </c>
    </row>
    <row r="54" spans="5:12" x14ac:dyDescent="0.2">
      <c r="E54">
        <f t="shared" si="3"/>
        <v>49</v>
      </c>
      <c r="F54" s="47">
        <f t="shared" ca="1" si="0"/>
        <v>2071</v>
      </c>
      <c r="G54" s="48">
        <f t="shared" si="1"/>
        <v>5903000</v>
      </c>
      <c r="H54" s="48">
        <f t="shared" si="7"/>
        <v>46113068.330041446</v>
      </c>
      <c r="I54" s="48">
        <f t="shared" si="4"/>
        <v>40210068.330041446</v>
      </c>
      <c r="J54" s="48">
        <f t="shared" si="5"/>
        <v>3008892.320656918</v>
      </c>
      <c r="K54" s="49">
        <f t="shared" si="2"/>
        <v>6.8118021904186765</v>
      </c>
      <c r="L54" s="50">
        <f t="shared" si="6"/>
        <v>250741.02672140984</v>
      </c>
    </row>
    <row r="55" spans="5:12" x14ac:dyDescent="0.2">
      <c r="E55">
        <f t="shared" si="3"/>
        <v>50</v>
      </c>
      <c r="F55" s="47">
        <f t="shared" ca="1" si="0"/>
        <v>2072</v>
      </c>
      <c r="G55" s="48">
        <f t="shared" si="1"/>
        <v>6023000</v>
      </c>
      <c r="H55" s="48">
        <f t="shared" si="7"/>
        <v>49460983.113144346</v>
      </c>
      <c r="I55" s="48">
        <f t="shared" si="4"/>
        <v>43437983.113144346</v>
      </c>
      <c r="J55" s="48">
        <f t="shared" si="5"/>
        <v>3227914.7831028998</v>
      </c>
      <c r="K55" s="49">
        <f t="shared" si="2"/>
        <v>7.212017784018653</v>
      </c>
      <c r="L55" s="50">
        <f t="shared" si="6"/>
        <v>268992.89859190834</v>
      </c>
    </row>
    <row r="56" spans="5:12" x14ac:dyDescent="0.2">
      <c r="E56">
        <f t="shared" si="3"/>
        <v>51</v>
      </c>
      <c r="F56" s="47">
        <f t="shared" ca="1" si="0"/>
        <v>2073</v>
      </c>
      <c r="G56" s="48">
        <f t="shared" si="1"/>
        <v>6143000</v>
      </c>
      <c r="H56" s="48">
        <f t="shared" si="7"/>
        <v>53043251.931064464</v>
      </c>
      <c r="I56" s="48">
        <f t="shared" si="4"/>
        <v>46900251.931064464</v>
      </c>
      <c r="J56" s="48">
        <f t="shared" si="5"/>
        <v>3462268.8179201186</v>
      </c>
      <c r="K56" s="49">
        <f t="shared" si="2"/>
        <v>7.6347471807039664</v>
      </c>
      <c r="L56" s="50">
        <f t="shared" si="6"/>
        <v>288522.40149334323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E998-ADF0-4C27-BC70-7D1541EB1666}">
  <dimension ref="B1:L56"/>
  <sheetViews>
    <sheetView zoomScale="85" zoomScaleNormal="85" workbookViewId="0">
      <selection activeCell="D10" sqref="D10"/>
    </sheetView>
  </sheetViews>
  <sheetFormatPr defaultRowHeight="15" x14ac:dyDescent="0.2"/>
  <cols>
    <col min="4" max="4" width="18.4296875" customWidth="1"/>
    <col min="7" max="7" width="14.66015625" customWidth="1"/>
    <col min="8" max="9" width="16.27734375" customWidth="1"/>
    <col min="10" max="10" width="18.29296875" customWidth="1"/>
    <col min="11" max="11" width="14.9296875" customWidth="1"/>
    <col min="12" max="12" width="16.94921875" customWidth="1"/>
    <col min="13" max="13" width="16.6796875" customWidth="1"/>
  </cols>
  <sheetData>
    <row r="1" spans="2:12" ht="31.5" x14ac:dyDescent="0.45">
      <c r="E1" s="2" t="s">
        <v>0</v>
      </c>
    </row>
    <row r="2" spans="2:12" x14ac:dyDescent="0.2">
      <c r="E2" t="s">
        <v>1</v>
      </c>
      <c r="K2">
        <f ca="1">YEAR(NOW())</f>
        <v>2022</v>
      </c>
    </row>
    <row r="3" spans="2:12" ht="25.5" x14ac:dyDescent="0.35">
      <c r="C3" s="1"/>
      <c r="E3" t="s">
        <v>2</v>
      </c>
      <c r="G3" t="s">
        <v>3</v>
      </c>
    </row>
    <row r="5" spans="2:12" x14ac:dyDescent="0.2">
      <c r="B5" s="3"/>
      <c r="C5" s="4" t="s">
        <v>4</v>
      </c>
      <c r="D5" s="5"/>
      <c r="F5" s="12" t="s">
        <v>5</v>
      </c>
      <c r="G5" s="37" t="s">
        <v>6</v>
      </c>
      <c r="H5" s="37" t="s">
        <v>7</v>
      </c>
      <c r="I5" s="44" t="s">
        <v>8</v>
      </c>
      <c r="J5" s="4" t="s">
        <v>9</v>
      </c>
      <c r="K5" s="4" t="s">
        <v>10</v>
      </c>
      <c r="L5" s="13" t="s">
        <v>11</v>
      </c>
    </row>
    <row r="6" spans="2:12" x14ac:dyDescent="0.2">
      <c r="B6" s="6" t="s">
        <v>12</v>
      </c>
      <c r="C6" s="7"/>
      <c r="D6" s="19">
        <v>0</v>
      </c>
      <c r="E6">
        <v>1</v>
      </c>
      <c r="F6" s="6">
        <f ca="1">YEAR(NOW())+E6</f>
        <v>2023</v>
      </c>
      <c r="G6" s="38">
        <f>$D$6+$D$7*E6</f>
        <v>10000</v>
      </c>
      <c r="H6" s="27">
        <f>$D$6*(1+$D$8)^(E6)  +  $D$7*((1+$D$8)^(E6)-1)/$D$8</f>
        <v>10000.000000000007</v>
      </c>
      <c r="I6" s="34">
        <f>H6-G6</f>
        <v>0</v>
      </c>
      <c r="J6" s="35">
        <f>H6-(D6+D7)</f>
        <v>0</v>
      </c>
      <c r="K6" s="14">
        <f>J6/($D$6+$D$7*E6)</f>
        <v>0</v>
      </c>
      <c r="L6" s="16">
        <f>J6/12</f>
        <v>0</v>
      </c>
    </row>
    <row r="7" spans="2:12" x14ac:dyDescent="0.2">
      <c r="B7" s="8" t="s">
        <v>13</v>
      </c>
      <c r="C7" s="9"/>
      <c r="D7" s="20">
        <v>10000</v>
      </c>
      <c r="E7">
        <f>E6+1</f>
        <v>2</v>
      </c>
      <c r="F7" s="8">
        <f t="shared" ref="F7:F56" ca="1" si="0">YEAR(NOW())+E7</f>
        <v>2024</v>
      </c>
      <c r="G7" s="39">
        <f t="shared" ref="G7:G56" si="1">$D$6+$D$7*E7</f>
        <v>20000</v>
      </c>
      <c r="H7" s="28">
        <f>$D$6*(1+$D$8)^(E7)  +  $D$7*((1+$D$8)^(E7)-1)/$D$8</f>
        <v>20700</v>
      </c>
      <c r="I7" s="34">
        <f>H7-G7</f>
        <v>700</v>
      </c>
      <c r="J7" s="36">
        <f>H7-(H6+$D$7)</f>
        <v>699.99999999999272</v>
      </c>
      <c r="K7" s="15">
        <f>J7/($D$6+$D$7*E7)</f>
        <v>3.4999999999999636E-2</v>
      </c>
      <c r="L7" s="17">
        <f>J7/12</f>
        <v>58.333333333332725</v>
      </c>
    </row>
    <row r="8" spans="2:12" x14ac:dyDescent="0.2">
      <c r="B8" s="8" t="s">
        <v>14</v>
      </c>
      <c r="C8" s="9"/>
      <c r="D8" s="21">
        <v>7.0000000000000007E-2</v>
      </c>
      <c r="E8">
        <f t="shared" ref="E8:E56" si="2">E7+1</f>
        <v>3</v>
      </c>
      <c r="F8" s="8">
        <f t="shared" ca="1" si="0"/>
        <v>2025</v>
      </c>
      <c r="G8" s="39">
        <f t="shared" si="1"/>
        <v>30000</v>
      </c>
      <c r="H8" s="28">
        <f>$D$6*(1+$D$8)^(E8)  +  $D$7*((1+$D$8)^(E8)-1)/$D$8</f>
        <v>32149.000000000015</v>
      </c>
      <c r="I8" s="34">
        <f t="shared" ref="I8:I56" si="3">H8-G8</f>
        <v>2149.0000000000146</v>
      </c>
      <c r="J8" s="36">
        <f t="shared" ref="J8:J56" si="4">H8-(H7+$D$7)</f>
        <v>1449.0000000000146</v>
      </c>
      <c r="K8" s="15">
        <f t="shared" ref="K8:K56" si="5">J8/($D$6+$D$7*E8)</f>
        <v>4.8300000000000488E-2</v>
      </c>
      <c r="L8" s="17">
        <f t="shared" ref="L8:L56" si="6">J8/12</f>
        <v>120.75000000000121</v>
      </c>
    </row>
    <row r="9" spans="2:12" x14ac:dyDescent="0.2">
      <c r="B9" s="10" t="s">
        <v>15</v>
      </c>
      <c r="C9" s="11"/>
      <c r="D9" s="22">
        <v>51</v>
      </c>
      <c r="E9">
        <f t="shared" si="2"/>
        <v>4</v>
      </c>
      <c r="F9" s="8">
        <f t="shared" ca="1" si="0"/>
        <v>2026</v>
      </c>
      <c r="G9" s="39">
        <f t="shared" si="1"/>
        <v>40000</v>
      </c>
      <c r="H9" s="28">
        <f t="shared" ref="H9:H56" si="7">$D$6*(1+$D$8)^(E9)  +  $D$7*((1+$D$8)^(E9)-1)/$D$8</f>
        <v>44399.43</v>
      </c>
      <c r="I9" s="34">
        <f t="shared" si="3"/>
        <v>4399.43</v>
      </c>
      <c r="J9" s="36">
        <f t="shared" si="4"/>
        <v>2250.4299999999857</v>
      </c>
      <c r="K9" s="15">
        <f t="shared" si="5"/>
        <v>5.6260749999999644E-2</v>
      </c>
      <c r="L9" s="17">
        <f t="shared" si="6"/>
        <v>187.53583333333214</v>
      </c>
    </row>
    <row r="10" spans="2:12" x14ac:dyDescent="0.2">
      <c r="E10">
        <f t="shared" si="2"/>
        <v>5</v>
      </c>
      <c r="F10" s="8">
        <f t="shared" ca="1" si="0"/>
        <v>2027</v>
      </c>
      <c r="G10" s="39">
        <f t="shared" si="1"/>
        <v>50000</v>
      </c>
      <c r="H10" s="28">
        <f t="shared" si="7"/>
        <v>57507.390100000011</v>
      </c>
      <c r="I10" s="34">
        <f t="shared" si="3"/>
        <v>7507.3901000000114</v>
      </c>
      <c r="J10" s="36">
        <f t="shared" si="4"/>
        <v>3107.9601000000112</v>
      </c>
      <c r="K10" s="15">
        <f t="shared" si="5"/>
        <v>6.2159202000000226E-2</v>
      </c>
      <c r="L10" s="17">
        <f t="shared" si="6"/>
        <v>258.99667500000095</v>
      </c>
    </row>
    <row r="11" spans="2:12" x14ac:dyDescent="0.2">
      <c r="E11">
        <f t="shared" si="2"/>
        <v>6</v>
      </c>
      <c r="F11" s="8">
        <f t="shared" ca="1" si="0"/>
        <v>2028</v>
      </c>
      <c r="G11" s="39">
        <f t="shared" si="1"/>
        <v>60000</v>
      </c>
      <c r="H11" s="28">
        <f t="shared" si="7"/>
        <v>71532.907407000006</v>
      </c>
      <c r="I11" s="34">
        <f t="shared" si="3"/>
        <v>11532.907407000006</v>
      </c>
      <c r="J11" s="36">
        <f t="shared" si="4"/>
        <v>4025.5173069999873</v>
      </c>
      <c r="K11" s="15">
        <f t="shared" si="5"/>
        <v>6.7091955116666449E-2</v>
      </c>
      <c r="L11" s="17">
        <f t="shared" si="6"/>
        <v>335.45977558333226</v>
      </c>
    </row>
    <row r="12" spans="2:12" x14ac:dyDescent="0.2">
      <c r="E12">
        <f t="shared" si="2"/>
        <v>7</v>
      </c>
      <c r="F12" s="8">
        <f t="shared" ca="1" si="0"/>
        <v>2029</v>
      </c>
      <c r="G12" s="39">
        <f t="shared" si="1"/>
        <v>70000</v>
      </c>
      <c r="H12" s="28">
        <f t="shared" si="7"/>
        <v>86540.210925490013</v>
      </c>
      <c r="I12" s="34">
        <f t="shared" si="3"/>
        <v>16540.210925490013</v>
      </c>
      <c r="J12" s="36">
        <f t="shared" si="4"/>
        <v>5007.3035184900073</v>
      </c>
      <c r="K12" s="15">
        <f t="shared" si="5"/>
        <v>7.1532907407000107E-2</v>
      </c>
      <c r="L12" s="17">
        <f t="shared" si="6"/>
        <v>417.27529320750062</v>
      </c>
    </row>
    <row r="13" spans="2:12" x14ac:dyDescent="0.2">
      <c r="B13" s="23"/>
      <c r="C13" s="26" t="s">
        <v>16</v>
      </c>
      <c r="D13" s="24"/>
      <c r="E13">
        <f t="shared" si="2"/>
        <v>8</v>
      </c>
      <c r="F13" s="8">
        <f t="shared" ca="1" si="0"/>
        <v>2030</v>
      </c>
      <c r="G13" s="39">
        <f t="shared" si="1"/>
        <v>80000</v>
      </c>
      <c r="H13" s="28">
        <f t="shared" si="7"/>
        <v>102598.02569027431</v>
      </c>
      <c r="I13" s="34">
        <f t="shared" si="3"/>
        <v>22598.025690274313</v>
      </c>
      <c r="J13" s="36">
        <f t="shared" si="4"/>
        <v>6057.8147647842998</v>
      </c>
      <c r="K13" s="15">
        <f t="shared" si="5"/>
        <v>7.5722684559803743E-2</v>
      </c>
      <c r="L13" s="17">
        <f t="shared" si="6"/>
        <v>504.8178970653583</v>
      </c>
    </row>
    <row r="14" spans="2:12" x14ac:dyDescent="0.2">
      <c r="B14" s="23" t="s">
        <v>6</v>
      </c>
      <c r="C14" s="30"/>
      <c r="D14" s="27" cm="1">
        <f t="array" ref="D14">INDEX(G6:G56,D9,1)</f>
        <v>510000</v>
      </c>
      <c r="E14">
        <f t="shared" si="2"/>
        <v>9</v>
      </c>
      <c r="F14" s="8">
        <f t="shared" ca="1" si="0"/>
        <v>2031</v>
      </c>
      <c r="G14" s="39">
        <f t="shared" si="1"/>
        <v>90000</v>
      </c>
      <c r="H14" s="28">
        <f t="shared" si="7"/>
        <v>119779.88748859354</v>
      </c>
      <c r="I14" s="34">
        <f t="shared" si="3"/>
        <v>29779.887488593537</v>
      </c>
      <c r="J14" s="36">
        <f t="shared" si="4"/>
        <v>7181.8617983192235</v>
      </c>
      <c r="K14" s="15">
        <f t="shared" si="5"/>
        <v>7.9798464425769156E-2</v>
      </c>
      <c r="L14" s="17">
        <f t="shared" si="6"/>
        <v>598.48848319326862</v>
      </c>
    </row>
    <row r="15" spans="2:12" x14ac:dyDescent="0.2">
      <c r="B15" s="25" t="s">
        <v>17</v>
      </c>
      <c r="D15" s="28">
        <f>D16-D14</f>
        <v>3849859.5453551896</v>
      </c>
      <c r="E15">
        <f t="shared" si="2"/>
        <v>10</v>
      </c>
      <c r="F15" s="8">
        <f t="shared" ca="1" si="0"/>
        <v>2032</v>
      </c>
      <c r="G15" s="39">
        <f t="shared" si="1"/>
        <v>100000</v>
      </c>
      <c r="H15" s="28">
        <f t="shared" si="7"/>
        <v>138164.47961279505</v>
      </c>
      <c r="I15" s="34">
        <f t="shared" si="3"/>
        <v>38164.479612795054</v>
      </c>
      <c r="J15" s="36">
        <f t="shared" si="4"/>
        <v>8384.5921242015174</v>
      </c>
      <c r="K15" s="15">
        <f t="shared" si="5"/>
        <v>8.3845921242015176E-2</v>
      </c>
      <c r="L15" s="17">
        <f t="shared" si="6"/>
        <v>698.71601035012645</v>
      </c>
    </row>
    <row r="16" spans="2:12" ht="18.75" x14ac:dyDescent="0.25">
      <c r="B16" s="31" t="s">
        <v>18</v>
      </c>
      <c r="C16" s="32"/>
      <c r="D16" s="33" cm="1">
        <f t="array" ref="D16">INDEX(H6:H56,D9,1)</f>
        <v>4359859.5453551896</v>
      </c>
      <c r="E16">
        <f t="shared" si="2"/>
        <v>11</v>
      </c>
      <c r="F16" s="8">
        <f t="shared" ca="1" si="0"/>
        <v>2033</v>
      </c>
      <c r="G16" s="39">
        <f t="shared" si="1"/>
        <v>110000</v>
      </c>
      <c r="H16" s="28">
        <f t="shared" si="7"/>
        <v>157835.99318569078</v>
      </c>
      <c r="I16" s="34">
        <f t="shared" si="3"/>
        <v>47835.993185690779</v>
      </c>
      <c r="J16" s="36">
        <f t="shared" si="4"/>
        <v>9671.5135728957248</v>
      </c>
      <c r="K16" s="15">
        <f t="shared" si="5"/>
        <v>8.7922850662688401E-2</v>
      </c>
      <c r="L16" s="17">
        <f t="shared" si="6"/>
        <v>805.95946440797707</v>
      </c>
    </row>
    <row r="17" spans="5:12" x14ac:dyDescent="0.2">
      <c r="E17">
        <f t="shared" si="2"/>
        <v>12</v>
      </c>
      <c r="F17" s="8">
        <f t="shared" ca="1" si="0"/>
        <v>2034</v>
      </c>
      <c r="G17" s="39">
        <f t="shared" si="1"/>
        <v>120000</v>
      </c>
      <c r="H17" s="28">
        <f t="shared" si="7"/>
        <v>178884.51270868906</v>
      </c>
      <c r="I17" s="34">
        <f t="shared" si="3"/>
        <v>58884.512708689057</v>
      </c>
      <c r="J17" s="36">
        <f t="shared" si="4"/>
        <v>11048.519522998278</v>
      </c>
      <c r="K17" s="15">
        <f t="shared" si="5"/>
        <v>9.2070996024985655E-2</v>
      </c>
      <c r="L17" s="17">
        <f t="shared" si="6"/>
        <v>920.70996024985652</v>
      </c>
    </row>
    <row r="18" spans="5:12" x14ac:dyDescent="0.2">
      <c r="E18">
        <f t="shared" si="2"/>
        <v>13</v>
      </c>
      <c r="F18" s="8">
        <f t="shared" ca="1" si="0"/>
        <v>2035</v>
      </c>
      <c r="G18" s="39">
        <f t="shared" si="1"/>
        <v>130000</v>
      </c>
      <c r="H18" s="28">
        <f t="shared" si="7"/>
        <v>201406.42859829732</v>
      </c>
      <c r="I18" s="34">
        <f t="shared" si="3"/>
        <v>71406.428598297323</v>
      </c>
      <c r="J18" s="36">
        <f t="shared" si="4"/>
        <v>12521.915889608266</v>
      </c>
      <c r="K18" s="15">
        <f t="shared" si="5"/>
        <v>9.6322429920063582E-2</v>
      </c>
      <c r="L18" s="17">
        <f t="shared" si="6"/>
        <v>1043.4929908006889</v>
      </c>
    </row>
    <row r="19" spans="5:12" x14ac:dyDescent="0.2">
      <c r="E19">
        <f t="shared" si="2"/>
        <v>14</v>
      </c>
      <c r="F19" s="8">
        <f t="shared" ca="1" si="0"/>
        <v>2036</v>
      </c>
      <c r="G19" s="39">
        <f t="shared" si="1"/>
        <v>140000</v>
      </c>
      <c r="H19" s="28">
        <f t="shared" si="7"/>
        <v>225504.87860017811</v>
      </c>
      <c r="I19" s="34">
        <f t="shared" si="3"/>
        <v>85504.878600178112</v>
      </c>
      <c r="J19" s="36">
        <f t="shared" si="4"/>
        <v>14098.450001880788</v>
      </c>
      <c r="K19" s="15">
        <f t="shared" si="5"/>
        <v>0.10070321429914848</v>
      </c>
      <c r="L19" s="17">
        <f t="shared" si="6"/>
        <v>1174.8708334900657</v>
      </c>
    </row>
    <row r="20" spans="5:12" x14ac:dyDescent="0.2">
      <c r="E20">
        <f t="shared" si="2"/>
        <v>15</v>
      </c>
      <c r="F20" s="8">
        <f t="shared" ca="1" si="0"/>
        <v>2037</v>
      </c>
      <c r="G20" s="39">
        <f t="shared" si="1"/>
        <v>150000</v>
      </c>
      <c r="H20" s="28">
        <f t="shared" si="7"/>
        <v>251290.22010219065</v>
      </c>
      <c r="I20" s="34">
        <f t="shared" si="3"/>
        <v>101290.22010219065</v>
      </c>
      <c r="J20" s="36">
        <f t="shared" si="4"/>
        <v>15785.341502012539</v>
      </c>
      <c r="K20" s="15">
        <f t="shared" si="5"/>
        <v>0.10523561001341693</v>
      </c>
      <c r="L20" s="17">
        <f t="shared" si="6"/>
        <v>1315.4451251677117</v>
      </c>
    </row>
    <row r="21" spans="5:12" x14ac:dyDescent="0.2">
      <c r="E21">
        <f t="shared" si="2"/>
        <v>16</v>
      </c>
      <c r="F21" s="8">
        <f t="shared" ca="1" si="0"/>
        <v>2038</v>
      </c>
      <c r="G21" s="39">
        <f t="shared" si="1"/>
        <v>160000</v>
      </c>
      <c r="H21" s="28">
        <f t="shared" si="7"/>
        <v>278880.5355093439</v>
      </c>
      <c r="I21" s="34">
        <f t="shared" si="3"/>
        <v>118880.5355093439</v>
      </c>
      <c r="J21" s="36">
        <f t="shared" si="4"/>
        <v>17590.315407153248</v>
      </c>
      <c r="K21" s="15">
        <f t="shared" si="5"/>
        <v>0.1099394712947078</v>
      </c>
      <c r="L21" s="17">
        <f t="shared" si="6"/>
        <v>1465.8596172627706</v>
      </c>
    </row>
    <row r="22" spans="5:12" x14ac:dyDescent="0.2">
      <c r="E22">
        <f t="shared" si="2"/>
        <v>17</v>
      </c>
      <c r="F22" s="8">
        <f t="shared" ca="1" si="0"/>
        <v>2039</v>
      </c>
      <c r="G22" s="39">
        <f t="shared" si="1"/>
        <v>170000</v>
      </c>
      <c r="H22" s="28">
        <f t="shared" si="7"/>
        <v>308402.17299499799</v>
      </c>
      <c r="I22" s="34">
        <f t="shared" si="3"/>
        <v>138402.17299499799</v>
      </c>
      <c r="J22" s="36">
        <f t="shared" si="4"/>
        <v>19521.637485654093</v>
      </c>
      <c r="K22" s="15">
        <f t="shared" si="5"/>
        <v>0.11483316168031819</v>
      </c>
      <c r="L22" s="17">
        <f t="shared" si="6"/>
        <v>1626.8031238045078</v>
      </c>
    </row>
    <row r="23" spans="5:12" x14ac:dyDescent="0.2">
      <c r="E23">
        <f t="shared" si="2"/>
        <v>18</v>
      </c>
      <c r="F23" s="8">
        <f t="shared" ca="1" si="0"/>
        <v>2040</v>
      </c>
      <c r="G23" s="39">
        <f t="shared" si="1"/>
        <v>180000</v>
      </c>
      <c r="H23" s="28">
        <f t="shared" si="7"/>
        <v>339990.3251046479</v>
      </c>
      <c r="I23" s="34">
        <f t="shared" si="3"/>
        <v>159990.3251046479</v>
      </c>
      <c r="J23" s="36">
        <f t="shared" si="4"/>
        <v>21588.152109649905</v>
      </c>
      <c r="K23" s="15">
        <f t="shared" si="5"/>
        <v>0.11993417838694392</v>
      </c>
      <c r="L23" s="17">
        <f t="shared" si="6"/>
        <v>1799.0126758041588</v>
      </c>
    </row>
    <row r="24" spans="5:12" x14ac:dyDescent="0.2">
      <c r="E24">
        <f t="shared" si="2"/>
        <v>19</v>
      </c>
      <c r="F24" s="8">
        <f t="shared" ca="1" si="0"/>
        <v>2041</v>
      </c>
      <c r="G24" s="39">
        <f t="shared" si="1"/>
        <v>190000</v>
      </c>
      <c r="H24" s="28">
        <f t="shared" si="7"/>
        <v>373789.64786197321</v>
      </c>
      <c r="I24" s="34">
        <f t="shared" si="3"/>
        <v>183789.64786197321</v>
      </c>
      <c r="J24" s="36">
        <f t="shared" si="4"/>
        <v>23799.32275732531</v>
      </c>
      <c r="K24" s="15">
        <f t="shared" si="5"/>
        <v>0.12525959345960688</v>
      </c>
      <c r="L24" s="17">
        <f t="shared" si="6"/>
        <v>1983.2768964437757</v>
      </c>
    </row>
    <row r="25" spans="5:12" x14ac:dyDescent="0.2">
      <c r="E25">
        <f t="shared" si="2"/>
        <v>20</v>
      </c>
      <c r="F25" s="8">
        <f t="shared" ca="1" si="0"/>
        <v>2042</v>
      </c>
      <c r="G25" s="39">
        <f t="shared" si="1"/>
        <v>200000</v>
      </c>
      <c r="H25" s="28">
        <f t="shared" si="7"/>
        <v>409954.92321231129</v>
      </c>
      <c r="I25" s="34">
        <f t="shared" si="3"/>
        <v>209954.92321231129</v>
      </c>
      <c r="J25" s="36">
        <f t="shared" si="4"/>
        <v>26165.275350338081</v>
      </c>
      <c r="K25" s="15">
        <f t="shared" si="5"/>
        <v>0.1308263767516904</v>
      </c>
      <c r="L25" s="17">
        <f t="shared" si="6"/>
        <v>2180.4396125281733</v>
      </c>
    </row>
    <row r="26" spans="5:12" x14ac:dyDescent="0.2">
      <c r="E26">
        <f t="shared" si="2"/>
        <v>21</v>
      </c>
      <c r="F26" s="8">
        <f t="shared" ca="1" si="0"/>
        <v>2043</v>
      </c>
      <c r="G26" s="39">
        <f t="shared" si="1"/>
        <v>210000</v>
      </c>
      <c r="H26" s="28">
        <f t="shared" si="7"/>
        <v>448651.76783717313</v>
      </c>
      <c r="I26" s="34">
        <f t="shared" si="3"/>
        <v>238651.76783717313</v>
      </c>
      <c r="J26" s="36">
        <f t="shared" si="4"/>
        <v>28696.844624861842</v>
      </c>
      <c r="K26" s="15">
        <f t="shared" si="5"/>
        <v>0.13665164107077069</v>
      </c>
      <c r="L26" s="17">
        <f t="shared" si="6"/>
        <v>2391.403718738487</v>
      </c>
    </row>
    <row r="27" spans="5:12" x14ac:dyDescent="0.2">
      <c r="E27">
        <f t="shared" si="2"/>
        <v>22</v>
      </c>
      <c r="F27" s="8">
        <f t="shared" ca="1" si="0"/>
        <v>2044</v>
      </c>
      <c r="G27" s="39">
        <f t="shared" si="1"/>
        <v>220000</v>
      </c>
      <c r="H27" s="28">
        <f t="shared" si="7"/>
        <v>490057.39158577524</v>
      </c>
      <c r="I27" s="34">
        <f t="shared" si="3"/>
        <v>270057.39158577524</v>
      </c>
      <c r="J27" s="36">
        <f t="shared" si="4"/>
        <v>31405.623748602113</v>
      </c>
      <c r="K27" s="15">
        <f t="shared" si="5"/>
        <v>0.14275283522091869</v>
      </c>
      <c r="L27" s="17">
        <f t="shared" si="6"/>
        <v>2617.1353123835092</v>
      </c>
    </row>
    <row r="28" spans="5:12" x14ac:dyDescent="0.2">
      <c r="E28">
        <f t="shared" si="2"/>
        <v>23</v>
      </c>
      <c r="F28" s="8">
        <f t="shared" ca="1" si="0"/>
        <v>2045</v>
      </c>
      <c r="G28" s="39">
        <f t="shared" si="1"/>
        <v>230000</v>
      </c>
      <c r="H28" s="28">
        <f t="shared" si="7"/>
        <v>534361.40899677959</v>
      </c>
      <c r="I28" s="34">
        <f t="shared" si="3"/>
        <v>304361.40899677959</v>
      </c>
      <c r="J28" s="36">
        <f t="shared" si="4"/>
        <v>34304.017411004344</v>
      </c>
      <c r="K28" s="15">
        <f t="shared" si="5"/>
        <v>0.1491479017869754</v>
      </c>
      <c r="L28" s="17">
        <f t="shared" si="6"/>
        <v>2858.6681175836952</v>
      </c>
    </row>
    <row r="29" spans="5:12" x14ac:dyDescent="0.2">
      <c r="E29">
        <f t="shared" si="2"/>
        <v>24</v>
      </c>
      <c r="F29" s="8">
        <f t="shared" ca="1" si="0"/>
        <v>2046</v>
      </c>
      <c r="G29" s="39">
        <f t="shared" si="1"/>
        <v>240000</v>
      </c>
      <c r="H29" s="28">
        <f t="shared" si="7"/>
        <v>581766.70762655418</v>
      </c>
      <c r="I29" s="34">
        <f t="shared" si="3"/>
        <v>341766.70762655418</v>
      </c>
      <c r="J29" s="36">
        <f t="shared" si="4"/>
        <v>37405.298629774596</v>
      </c>
      <c r="K29" s="15">
        <f t="shared" si="5"/>
        <v>0.15585541095739414</v>
      </c>
      <c r="L29" s="17">
        <f t="shared" si="6"/>
        <v>3117.1082191478831</v>
      </c>
    </row>
    <row r="30" spans="5:12" x14ac:dyDescent="0.2">
      <c r="E30">
        <f t="shared" si="2"/>
        <v>25</v>
      </c>
      <c r="F30" s="8">
        <f t="shared" ca="1" si="0"/>
        <v>2047</v>
      </c>
      <c r="G30" s="39">
        <f t="shared" si="1"/>
        <v>250000</v>
      </c>
      <c r="H30" s="28">
        <f t="shared" si="7"/>
        <v>632490.37716041296</v>
      </c>
      <c r="I30" s="34">
        <f t="shared" si="3"/>
        <v>382490.37716041296</v>
      </c>
      <c r="J30" s="36">
        <f t="shared" si="4"/>
        <v>40723.669533858774</v>
      </c>
      <c r="K30" s="15">
        <f t="shared" si="5"/>
        <v>0.16289467813543509</v>
      </c>
      <c r="L30" s="17">
        <f t="shared" si="6"/>
        <v>3393.6391278215647</v>
      </c>
    </row>
    <row r="31" spans="5:12" x14ac:dyDescent="0.2">
      <c r="E31">
        <f t="shared" si="2"/>
        <v>26</v>
      </c>
      <c r="F31" s="8">
        <f t="shared" ca="1" si="0"/>
        <v>2048</v>
      </c>
      <c r="G31" s="39">
        <f t="shared" si="1"/>
        <v>260000</v>
      </c>
      <c r="H31" s="28">
        <f t="shared" si="7"/>
        <v>686764.70356164186</v>
      </c>
      <c r="I31" s="34">
        <f t="shared" si="3"/>
        <v>426764.70356164186</v>
      </c>
      <c r="J31" s="36">
        <f t="shared" si="4"/>
        <v>44274.3264012289</v>
      </c>
      <c r="K31" s="15">
        <f t="shared" si="5"/>
        <v>0.17028587077395732</v>
      </c>
      <c r="L31" s="17">
        <f t="shared" si="6"/>
        <v>3689.5272001024082</v>
      </c>
    </row>
    <row r="32" spans="5:12" x14ac:dyDescent="0.2">
      <c r="E32">
        <f t="shared" si="2"/>
        <v>27</v>
      </c>
      <c r="F32" s="8">
        <f t="shared" ca="1" si="0"/>
        <v>2049</v>
      </c>
      <c r="G32" s="39">
        <f t="shared" si="1"/>
        <v>270000</v>
      </c>
      <c r="H32" s="28">
        <f t="shared" si="7"/>
        <v>744838.23281095689</v>
      </c>
      <c r="I32" s="34">
        <f t="shared" si="3"/>
        <v>474838.23281095689</v>
      </c>
      <c r="J32" s="36">
        <f t="shared" si="4"/>
        <v>48073.529249315034</v>
      </c>
      <c r="K32" s="15">
        <f t="shared" si="5"/>
        <v>0.17805010833079643</v>
      </c>
      <c r="L32" s="17">
        <f t="shared" si="6"/>
        <v>4006.1274374429195</v>
      </c>
    </row>
    <row r="33" spans="5:12" x14ac:dyDescent="0.2">
      <c r="E33">
        <f t="shared" si="2"/>
        <v>28</v>
      </c>
      <c r="F33" s="8">
        <f t="shared" ca="1" si="0"/>
        <v>2050</v>
      </c>
      <c r="G33" s="39">
        <f t="shared" si="1"/>
        <v>280000</v>
      </c>
      <c r="H33" s="28">
        <f t="shared" si="7"/>
        <v>806976.90910772374</v>
      </c>
      <c r="I33" s="34">
        <f t="shared" si="3"/>
        <v>526976.90910772374</v>
      </c>
      <c r="J33" s="36">
        <f t="shared" si="4"/>
        <v>52138.676296766847</v>
      </c>
      <c r="K33" s="15">
        <f t="shared" si="5"/>
        <v>0.18620955820273874</v>
      </c>
      <c r="L33" s="17">
        <f t="shared" si="6"/>
        <v>4344.8896913972376</v>
      </c>
    </row>
    <row r="34" spans="5:12" x14ac:dyDescent="0.2">
      <c r="E34">
        <f t="shared" si="2"/>
        <v>29</v>
      </c>
      <c r="F34" s="8">
        <f t="shared" ca="1" si="0"/>
        <v>2051</v>
      </c>
      <c r="G34" s="39">
        <f t="shared" si="1"/>
        <v>290000</v>
      </c>
      <c r="H34" s="28">
        <f t="shared" si="7"/>
        <v>873465.29274526436</v>
      </c>
      <c r="I34" s="34">
        <f t="shared" si="3"/>
        <v>583465.29274526436</v>
      </c>
      <c r="J34" s="36">
        <f t="shared" si="4"/>
        <v>56488.383637540624</v>
      </c>
      <c r="K34" s="15">
        <f t="shared" si="5"/>
        <v>0.19478752978462285</v>
      </c>
      <c r="L34" s="17">
        <f t="shared" si="6"/>
        <v>4707.3653031283857</v>
      </c>
    </row>
    <row r="35" spans="5:12" x14ac:dyDescent="0.2">
      <c r="E35">
        <f t="shared" si="2"/>
        <v>30</v>
      </c>
      <c r="F35" s="8">
        <f t="shared" ca="1" si="0"/>
        <v>2052</v>
      </c>
      <c r="G35" s="39">
        <f t="shared" si="1"/>
        <v>300000</v>
      </c>
      <c r="H35" s="28">
        <f t="shared" si="7"/>
        <v>944607.8632374329</v>
      </c>
      <c r="I35" s="34">
        <f t="shared" si="3"/>
        <v>644607.8632374329</v>
      </c>
      <c r="J35" s="36">
        <f t="shared" si="4"/>
        <v>61142.570492168539</v>
      </c>
      <c r="K35" s="15">
        <f t="shared" si="5"/>
        <v>0.20380856830722846</v>
      </c>
      <c r="L35" s="17">
        <f t="shared" si="6"/>
        <v>5095.2142076807113</v>
      </c>
    </row>
    <row r="36" spans="5:12" x14ac:dyDescent="0.2">
      <c r="E36">
        <f t="shared" si="2"/>
        <v>31</v>
      </c>
      <c r="F36" s="8">
        <f t="shared" ca="1" si="0"/>
        <v>2053</v>
      </c>
      <c r="G36" s="39">
        <f t="shared" si="1"/>
        <v>310000</v>
      </c>
      <c r="H36" s="28">
        <f t="shared" si="7"/>
        <v>1020730.4136640534</v>
      </c>
      <c r="I36" s="34">
        <f t="shared" si="3"/>
        <v>710730.41366405343</v>
      </c>
      <c r="J36" s="36">
        <f t="shared" si="4"/>
        <v>66122.550426620524</v>
      </c>
      <c r="K36" s="15">
        <f t="shared" si="5"/>
        <v>0.21329854976329202</v>
      </c>
      <c r="L36" s="17">
        <f t="shared" si="6"/>
        <v>5510.2125355517101</v>
      </c>
    </row>
    <row r="37" spans="5:12" x14ac:dyDescent="0.2">
      <c r="E37">
        <f t="shared" si="2"/>
        <v>32</v>
      </c>
      <c r="F37" s="8">
        <f t="shared" ca="1" si="0"/>
        <v>2054</v>
      </c>
      <c r="G37" s="39">
        <f t="shared" si="1"/>
        <v>320000</v>
      </c>
      <c r="H37" s="28">
        <f t="shared" si="7"/>
        <v>1102181.5426205369</v>
      </c>
      <c r="I37" s="34">
        <f t="shared" si="3"/>
        <v>782181.54262053687</v>
      </c>
      <c r="J37" s="36">
        <f t="shared" si="4"/>
        <v>71451.128956483444</v>
      </c>
      <c r="K37" s="15">
        <f t="shared" si="5"/>
        <v>0.22328477798901075</v>
      </c>
      <c r="L37" s="17">
        <f t="shared" si="6"/>
        <v>5954.2607463736203</v>
      </c>
    </row>
    <row r="38" spans="5:12" x14ac:dyDescent="0.2">
      <c r="E38">
        <f t="shared" si="2"/>
        <v>33</v>
      </c>
      <c r="F38" s="8">
        <f t="shared" ca="1" si="0"/>
        <v>2055</v>
      </c>
      <c r="G38" s="39">
        <f t="shared" si="1"/>
        <v>330000</v>
      </c>
      <c r="H38" s="28">
        <f t="shared" si="7"/>
        <v>1189334.2506039746</v>
      </c>
      <c r="I38" s="34">
        <f t="shared" si="3"/>
        <v>859334.25060397456</v>
      </c>
      <c r="J38" s="36">
        <f t="shared" si="4"/>
        <v>77152.707983437693</v>
      </c>
      <c r="K38" s="15">
        <f t="shared" si="5"/>
        <v>0.23379608479829603</v>
      </c>
      <c r="L38" s="17">
        <f t="shared" si="6"/>
        <v>6429.3923319531414</v>
      </c>
    </row>
    <row r="39" spans="5:12" x14ac:dyDescent="0.2">
      <c r="E39">
        <f t="shared" si="2"/>
        <v>34</v>
      </c>
      <c r="F39" s="8">
        <f t="shared" ca="1" si="0"/>
        <v>2056</v>
      </c>
      <c r="G39" s="39">
        <f t="shared" si="1"/>
        <v>340000</v>
      </c>
      <c r="H39" s="28">
        <f t="shared" si="7"/>
        <v>1282587.6481462526</v>
      </c>
      <c r="I39" s="34">
        <f t="shared" si="3"/>
        <v>942587.64814625261</v>
      </c>
      <c r="J39" s="36">
        <f t="shared" si="4"/>
        <v>83253.39754227805</v>
      </c>
      <c r="K39" s="15">
        <f t="shared" si="5"/>
        <v>0.24486293394787662</v>
      </c>
      <c r="L39" s="17">
        <f t="shared" si="6"/>
        <v>6937.7831285231705</v>
      </c>
    </row>
    <row r="40" spans="5:12" x14ac:dyDescent="0.2">
      <c r="E40">
        <f t="shared" si="2"/>
        <v>35</v>
      </c>
      <c r="F40" s="8">
        <f t="shared" ca="1" si="0"/>
        <v>2057</v>
      </c>
      <c r="G40" s="39">
        <f t="shared" si="1"/>
        <v>350000</v>
      </c>
      <c r="H40" s="28">
        <f t="shared" si="7"/>
        <v>1382368.7835164906</v>
      </c>
      <c r="I40" s="34">
        <f t="shared" si="3"/>
        <v>1032368.7835164906</v>
      </c>
      <c r="J40" s="36">
        <f t="shared" si="4"/>
        <v>89781.135370237986</v>
      </c>
      <c r="K40" s="15">
        <f t="shared" si="5"/>
        <v>0.2565175296292514</v>
      </c>
      <c r="L40" s="17">
        <f t="shared" si="6"/>
        <v>7481.7612808531658</v>
      </c>
    </row>
    <row r="41" spans="5:12" x14ac:dyDescent="0.2">
      <c r="E41">
        <f t="shared" si="2"/>
        <v>36</v>
      </c>
      <c r="F41" s="8">
        <f t="shared" ca="1" si="0"/>
        <v>2058</v>
      </c>
      <c r="G41" s="39">
        <f t="shared" si="1"/>
        <v>360000</v>
      </c>
      <c r="H41" s="28">
        <f t="shared" si="7"/>
        <v>1489134.5983626449</v>
      </c>
      <c r="I41" s="34">
        <f t="shared" si="3"/>
        <v>1129134.5983626449</v>
      </c>
      <c r="J41" s="36">
        <f t="shared" si="4"/>
        <v>96765.814846154302</v>
      </c>
      <c r="K41" s="15">
        <f t="shared" si="5"/>
        <v>0.2687939301282064</v>
      </c>
      <c r="L41" s="17">
        <f t="shared" si="6"/>
        <v>8063.8179038461922</v>
      </c>
    </row>
    <row r="42" spans="5:12" x14ac:dyDescent="0.2">
      <c r="E42">
        <f t="shared" si="2"/>
        <v>37</v>
      </c>
      <c r="F42" s="8">
        <f t="shared" ca="1" si="0"/>
        <v>2059</v>
      </c>
      <c r="G42" s="39">
        <f t="shared" si="1"/>
        <v>370000</v>
      </c>
      <c r="H42" s="28">
        <f t="shared" si="7"/>
        <v>1603374.0202480301</v>
      </c>
      <c r="I42" s="34">
        <f t="shared" si="3"/>
        <v>1233374.0202480301</v>
      </c>
      <c r="J42" s="36">
        <f t="shared" si="4"/>
        <v>104239.42188538518</v>
      </c>
      <c r="K42" s="15">
        <f t="shared" si="5"/>
        <v>0.28172816725779776</v>
      </c>
      <c r="L42" s="17">
        <f t="shared" si="6"/>
        <v>8686.6184904487654</v>
      </c>
    </row>
    <row r="43" spans="5:12" x14ac:dyDescent="0.2">
      <c r="E43">
        <f t="shared" si="2"/>
        <v>38</v>
      </c>
      <c r="F43" s="8">
        <f t="shared" ca="1" si="0"/>
        <v>2060</v>
      </c>
      <c r="G43" s="39">
        <f t="shared" si="1"/>
        <v>380000</v>
      </c>
      <c r="H43" s="28">
        <f t="shared" si="7"/>
        <v>1725610.2016653921</v>
      </c>
      <c r="I43" s="34">
        <f t="shared" si="3"/>
        <v>1345610.2016653921</v>
      </c>
      <c r="J43" s="36">
        <f t="shared" si="4"/>
        <v>112236.18141736207</v>
      </c>
      <c r="K43" s="15">
        <f t="shared" si="5"/>
        <v>0.29535837215095279</v>
      </c>
      <c r="L43" s="17">
        <f t="shared" si="6"/>
        <v>9353.0151181135061</v>
      </c>
    </row>
    <row r="44" spans="5:12" x14ac:dyDescent="0.2">
      <c r="E44">
        <f t="shared" si="2"/>
        <v>39</v>
      </c>
      <c r="F44" s="8">
        <f t="shared" ca="1" si="0"/>
        <v>2061</v>
      </c>
      <c r="G44" s="39">
        <f t="shared" si="1"/>
        <v>390000</v>
      </c>
      <c r="H44" s="28">
        <f t="shared" si="7"/>
        <v>1856402.9157819697</v>
      </c>
      <c r="I44" s="34">
        <f t="shared" si="3"/>
        <v>1466402.9157819697</v>
      </c>
      <c r="J44" s="36">
        <f t="shared" si="4"/>
        <v>120792.71411657752</v>
      </c>
      <c r="K44" s="15">
        <f t="shared" si="5"/>
        <v>0.30972490799122443</v>
      </c>
      <c r="L44" s="17">
        <f t="shared" si="6"/>
        <v>10066.059509714794</v>
      </c>
    </row>
    <row r="45" spans="5:12" x14ac:dyDescent="0.2">
      <c r="E45">
        <f t="shared" si="2"/>
        <v>40</v>
      </c>
      <c r="F45" s="8">
        <f t="shared" ca="1" si="0"/>
        <v>2062</v>
      </c>
      <c r="G45" s="39">
        <f t="shared" si="1"/>
        <v>400000</v>
      </c>
      <c r="H45" s="28">
        <f t="shared" si="7"/>
        <v>1996351.1198867073</v>
      </c>
      <c r="I45" s="34">
        <f t="shared" si="3"/>
        <v>1596351.1198867073</v>
      </c>
      <c r="J45" s="36">
        <f t="shared" si="4"/>
        <v>129948.20410473761</v>
      </c>
      <c r="K45" s="15">
        <f t="shared" si="5"/>
        <v>0.32487051026184405</v>
      </c>
      <c r="L45" s="17">
        <f t="shared" si="6"/>
        <v>10829.017008728135</v>
      </c>
    </row>
    <row r="46" spans="5:12" x14ac:dyDescent="0.2">
      <c r="E46">
        <f t="shared" si="2"/>
        <v>41</v>
      </c>
      <c r="F46" s="8">
        <f t="shared" ca="1" si="0"/>
        <v>2063</v>
      </c>
      <c r="G46" s="39">
        <f t="shared" si="1"/>
        <v>410000</v>
      </c>
      <c r="H46" s="28">
        <f t="shared" si="7"/>
        <v>2146095.6982787773</v>
      </c>
      <c r="I46" s="34">
        <f t="shared" si="3"/>
        <v>1736095.6982787773</v>
      </c>
      <c r="J46" s="36">
        <f t="shared" si="4"/>
        <v>139744.57839207002</v>
      </c>
      <c r="K46" s="15">
        <f t="shared" si="5"/>
        <v>0.34084043510260981</v>
      </c>
      <c r="L46" s="17">
        <f t="shared" si="6"/>
        <v>11645.381532672502</v>
      </c>
    </row>
    <row r="47" spans="5:12" x14ac:dyDescent="0.2">
      <c r="E47">
        <f t="shared" si="2"/>
        <v>42</v>
      </c>
      <c r="F47" s="8">
        <f t="shared" ca="1" si="0"/>
        <v>2064</v>
      </c>
      <c r="G47" s="39">
        <f t="shared" si="1"/>
        <v>420000</v>
      </c>
      <c r="H47" s="28">
        <f t="shared" si="7"/>
        <v>2306322.3971582912</v>
      </c>
      <c r="I47" s="34">
        <f t="shared" si="3"/>
        <v>1886322.3971582912</v>
      </c>
      <c r="J47" s="36">
        <f t="shared" si="4"/>
        <v>150226.69887951389</v>
      </c>
      <c r="K47" s="15">
        <f t="shared" si="5"/>
        <v>0.35768261637979498</v>
      </c>
      <c r="L47" s="17">
        <f t="shared" si="6"/>
        <v>12518.891573292824</v>
      </c>
    </row>
    <row r="48" spans="5:12" x14ac:dyDescent="0.2">
      <c r="E48">
        <f t="shared" si="2"/>
        <v>43</v>
      </c>
      <c r="F48" s="8">
        <f t="shared" ca="1" si="0"/>
        <v>2065</v>
      </c>
      <c r="G48" s="39">
        <f t="shared" si="1"/>
        <v>430000</v>
      </c>
      <c r="H48" s="28">
        <f t="shared" si="7"/>
        <v>2477764.9649593723</v>
      </c>
      <c r="I48" s="34">
        <f t="shared" si="3"/>
        <v>2047764.9649593723</v>
      </c>
      <c r="J48" s="36">
        <f t="shared" si="4"/>
        <v>161442.56780108111</v>
      </c>
      <c r="K48" s="15">
        <f t="shared" si="5"/>
        <v>0.37544783209553745</v>
      </c>
      <c r="L48" s="17">
        <f t="shared" si="6"/>
        <v>13453.54731675676</v>
      </c>
    </row>
    <row r="49" spans="5:12" x14ac:dyDescent="0.2">
      <c r="E49">
        <f t="shared" si="2"/>
        <v>44</v>
      </c>
      <c r="F49" s="8">
        <f t="shared" ca="1" si="0"/>
        <v>2066</v>
      </c>
      <c r="G49" s="39">
        <f t="shared" si="1"/>
        <v>440000</v>
      </c>
      <c r="H49" s="28">
        <f t="shared" si="7"/>
        <v>2661208.5125065278</v>
      </c>
      <c r="I49" s="34">
        <f t="shared" si="3"/>
        <v>2221208.5125065278</v>
      </c>
      <c r="J49" s="36">
        <f t="shared" si="4"/>
        <v>173443.54754715553</v>
      </c>
      <c r="K49" s="15">
        <f t="shared" si="5"/>
        <v>0.39418988078898981</v>
      </c>
      <c r="L49" s="17">
        <f t="shared" si="6"/>
        <v>14453.628962262961</v>
      </c>
    </row>
    <row r="50" spans="5:12" x14ac:dyDescent="0.2">
      <c r="E50">
        <f t="shared" si="2"/>
        <v>45</v>
      </c>
      <c r="F50" s="8">
        <f t="shared" ca="1" si="0"/>
        <v>2067</v>
      </c>
      <c r="G50" s="39">
        <f t="shared" si="1"/>
        <v>450000</v>
      </c>
      <c r="H50" s="28">
        <f t="shared" si="7"/>
        <v>2857493.1083819848</v>
      </c>
      <c r="I50" s="34">
        <f t="shared" si="3"/>
        <v>2407493.1083819848</v>
      </c>
      <c r="J50" s="36">
        <f t="shared" si="4"/>
        <v>186284.59587545693</v>
      </c>
      <c r="K50" s="15">
        <f t="shared" si="5"/>
        <v>0.41396576861212653</v>
      </c>
      <c r="L50" s="17">
        <f t="shared" si="6"/>
        <v>15523.716322954744</v>
      </c>
    </row>
    <row r="51" spans="5:12" x14ac:dyDescent="0.2">
      <c r="E51">
        <f t="shared" si="2"/>
        <v>46</v>
      </c>
      <c r="F51" s="8">
        <f t="shared" ca="1" si="0"/>
        <v>2068</v>
      </c>
      <c r="G51" s="39">
        <f t="shared" si="1"/>
        <v>460000</v>
      </c>
      <c r="H51" s="28">
        <f t="shared" si="7"/>
        <v>3067517.625968724</v>
      </c>
      <c r="I51" s="34">
        <f t="shared" si="3"/>
        <v>2607517.625968724</v>
      </c>
      <c r="J51" s="36">
        <f t="shared" si="4"/>
        <v>200024.51758673927</v>
      </c>
      <c r="K51" s="15">
        <f t="shared" si="5"/>
        <v>0.43483590779725928</v>
      </c>
      <c r="L51" s="17">
        <f t="shared" si="6"/>
        <v>16668.709798894939</v>
      </c>
    </row>
    <row r="52" spans="5:12" x14ac:dyDescent="0.2">
      <c r="E52">
        <f t="shared" si="2"/>
        <v>47</v>
      </c>
      <c r="F52" s="8">
        <f t="shared" ca="1" si="0"/>
        <v>2069</v>
      </c>
      <c r="G52" s="39">
        <f t="shared" si="1"/>
        <v>470000</v>
      </c>
      <c r="H52" s="28">
        <f t="shared" si="7"/>
        <v>3292243.8597865347</v>
      </c>
      <c r="I52" s="34">
        <f t="shared" si="3"/>
        <v>2822243.8597865347</v>
      </c>
      <c r="J52" s="36">
        <f t="shared" si="4"/>
        <v>214726.23381781066</v>
      </c>
      <c r="K52" s="15">
        <f t="shared" si="5"/>
        <v>0.4568643272719376</v>
      </c>
      <c r="L52" s="17">
        <f t="shared" si="6"/>
        <v>17893.852818150888</v>
      </c>
    </row>
    <row r="53" spans="5:12" x14ac:dyDescent="0.2">
      <c r="E53">
        <f t="shared" si="2"/>
        <v>48</v>
      </c>
      <c r="F53" s="8">
        <f t="shared" ca="1" si="0"/>
        <v>2070</v>
      </c>
      <c r="G53" s="39">
        <f t="shared" si="1"/>
        <v>480000</v>
      </c>
      <c r="H53" s="28">
        <f t="shared" si="7"/>
        <v>3532700.929971592</v>
      </c>
      <c r="I53" s="34">
        <f t="shared" si="3"/>
        <v>3052700.929971592</v>
      </c>
      <c r="J53" s="36">
        <f t="shared" si="4"/>
        <v>230457.07018505735</v>
      </c>
      <c r="K53" s="15">
        <f t="shared" si="5"/>
        <v>0.4801188962188695</v>
      </c>
      <c r="L53" s="17">
        <f t="shared" si="6"/>
        <v>19204.755848754779</v>
      </c>
    </row>
    <row r="54" spans="5:12" x14ac:dyDescent="0.2">
      <c r="E54">
        <f t="shared" si="2"/>
        <v>49</v>
      </c>
      <c r="F54" s="8">
        <f t="shared" ca="1" si="0"/>
        <v>2071</v>
      </c>
      <c r="G54" s="39">
        <f t="shared" si="1"/>
        <v>490000</v>
      </c>
      <c r="H54" s="28">
        <f t="shared" si="7"/>
        <v>3789989.9950696025</v>
      </c>
      <c r="I54" s="34">
        <f t="shared" si="3"/>
        <v>3299989.9950696025</v>
      </c>
      <c r="J54" s="36">
        <f t="shared" si="4"/>
        <v>247289.06509801047</v>
      </c>
      <c r="K54" s="15">
        <f t="shared" si="5"/>
        <v>0.50467156142451119</v>
      </c>
      <c r="L54" s="17">
        <f t="shared" si="6"/>
        <v>20607.422091500874</v>
      </c>
    </row>
    <row r="55" spans="5:12" x14ac:dyDescent="0.2">
      <c r="E55">
        <f t="shared" si="2"/>
        <v>50</v>
      </c>
      <c r="F55" s="8">
        <f t="shared" ca="1" si="0"/>
        <v>2072</v>
      </c>
      <c r="G55" s="39">
        <f t="shared" si="1"/>
        <v>500000</v>
      </c>
      <c r="H55" s="28">
        <f t="shared" si="7"/>
        <v>4065289.2947244751</v>
      </c>
      <c r="I55" s="34">
        <f t="shared" si="3"/>
        <v>3565289.2947244751</v>
      </c>
      <c r="J55" s="36">
        <f t="shared" si="4"/>
        <v>265299.29965487262</v>
      </c>
      <c r="K55" s="15">
        <f t="shared" si="5"/>
        <v>0.53059859930974529</v>
      </c>
      <c r="L55" s="17">
        <f t="shared" si="6"/>
        <v>22108.274971239385</v>
      </c>
    </row>
    <row r="56" spans="5:12" x14ac:dyDescent="0.2">
      <c r="E56">
        <f t="shared" si="2"/>
        <v>51</v>
      </c>
      <c r="F56" s="10">
        <f t="shared" ca="1" si="0"/>
        <v>2073</v>
      </c>
      <c r="G56" s="40">
        <f t="shared" si="1"/>
        <v>510000</v>
      </c>
      <c r="H56" s="29">
        <f t="shared" si="7"/>
        <v>4359859.5453551896</v>
      </c>
      <c r="I56" s="43">
        <f t="shared" si="3"/>
        <v>3849859.5453551896</v>
      </c>
      <c r="J56" s="41">
        <f t="shared" si="4"/>
        <v>284570.25063071446</v>
      </c>
      <c r="K56" s="42">
        <f t="shared" si="5"/>
        <v>0.55798088358963616</v>
      </c>
      <c r="L56" s="18">
        <f t="shared" si="6"/>
        <v>23714.187552559539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52DA-455F-4DF4-BF07-6BE382251670}">
  <dimension ref="B1:L56"/>
  <sheetViews>
    <sheetView zoomScale="85" zoomScaleNormal="85" workbookViewId="0">
      <selection activeCell="D8" sqref="D8"/>
    </sheetView>
  </sheetViews>
  <sheetFormatPr defaultRowHeight="15" x14ac:dyDescent="0.2"/>
  <cols>
    <col min="4" max="4" width="18.4296875" customWidth="1"/>
    <col min="7" max="7" width="14.66015625" customWidth="1"/>
    <col min="8" max="9" width="16.27734375" customWidth="1"/>
    <col min="10" max="10" width="18.29296875" customWidth="1"/>
    <col min="11" max="11" width="14.9296875" customWidth="1"/>
    <col min="12" max="12" width="16.94921875" customWidth="1"/>
    <col min="13" max="13" width="16.6796875" customWidth="1"/>
  </cols>
  <sheetData>
    <row r="1" spans="2:12" ht="31.5" x14ac:dyDescent="0.45">
      <c r="E1" s="2" t="s">
        <v>0</v>
      </c>
    </row>
    <row r="2" spans="2:12" x14ac:dyDescent="0.2">
      <c r="E2" t="s">
        <v>1</v>
      </c>
      <c r="K2">
        <f ca="1">YEAR(NOW())</f>
        <v>2022</v>
      </c>
    </row>
    <row r="3" spans="2:12" ht="25.5" x14ac:dyDescent="0.35">
      <c r="C3" s="1"/>
      <c r="E3" t="s">
        <v>2</v>
      </c>
      <c r="G3" t="s">
        <v>3</v>
      </c>
    </row>
    <row r="5" spans="2:12" x14ac:dyDescent="0.2">
      <c r="B5" s="3"/>
      <c r="C5" s="4" t="s">
        <v>4</v>
      </c>
      <c r="D5" s="5"/>
      <c r="F5" s="12" t="s">
        <v>5</v>
      </c>
      <c r="G5" s="37" t="s">
        <v>6</v>
      </c>
      <c r="H5" s="37" t="s">
        <v>7</v>
      </c>
      <c r="I5" s="44" t="s">
        <v>8</v>
      </c>
      <c r="J5" s="4" t="s">
        <v>9</v>
      </c>
      <c r="K5" s="4" t="s">
        <v>10</v>
      </c>
      <c r="L5" s="13" t="s">
        <v>11</v>
      </c>
    </row>
    <row r="6" spans="2:12" x14ac:dyDescent="0.2">
      <c r="B6" s="6" t="s">
        <v>12</v>
      </c>
      <c r="C6" s="7"/>
      <c r="D6" s="19">
        <v>0</v>
      </c>
      <c r="E6">
        <v>1</v>
      </c>
      <c r="F6" s="6">
        <f ca="1">YEAR(NOW())+E6</f>
        <v>2023</v>
      </c>
      <c r="G6" s="38">
        <f>$D$6+$D$7*E6</f>
        <v>6000</v>
      </c>
      <c r="H6" s="27">
        <f>$D$6*(1+$D$8)^(E6)  +  $D$7*((1+$D$8)^(E6)-1)/$D$8</f>
        <v>6000.0000000000055</v>
      </c>
      <c r="I6" s="34">
        <f>H6-G6</f>
        <v>0</v>
      </c>
      <c r="J6" s="35">
        <f>H6-(D6+D7)</f>
        <v>0</v>
      </c>
      <c r="K6" s="14">
        <f>J6/($D$6+$D$7*E6)</f>
        <v>0</v>
      </c>
      <c r="L6" s="16">
        <f>J6/12</f>
        <v>0</v>
      </c>
    </row>
    <row r="7" spans="2:12" x14ac:dyDescent="0.2">
      <c r="B7" s="8" t="s">
        <v>13</v>
      </c>
      <c r="C7" s="9"/>
      <c r="D7" s="20">
        <v>6000</v>
      </c>
      <c r="E7">
        <f>E6+1</f>
        <v>2</v>
      </c>
      <c r="F7" s="8">
        <f t="shared" ref="F7:F56" ca="1" si="0">YEAR(NOW())+E7</f>
        <v>2024</v>
      </c>
      <c r="G7" s="39">
        <f t="shared" ref="G7:G17" si="1">$D$6+$D$7*E7</f>
        <v>12000</v>
      </c>
      <c r="H7" s="28">
        <f>$D$6*(1+$D$8)^(E7)  +  $D$7*((1+$D$8)^(E7)-1)/$D$8</f>
        <v>12420.000000000002</v>
      </c>
      <c r="I7" s="34">
        <f>H7-G7</f>
        <v>420.00000000000182</v>
      </c>
      <c r="J7" s="36">
        <f>H7-(H6+$D$7)</f>
        <v>419.99999999999636</v>
      </c>
      <c r="K7" s="15">
        <f>J7/($D$6+$D$7*E7)</f>
        <v>3.4999999999999698E-2</v>
      </c>
      <c r="L7" s="17">
        <f>J7/12</f>
        <v>34.999999999999694</v>
      </c>
    </row>
    <row r="8" spans="2:12" x14ac:dyDescent="0.2">
      <c r="B8" s="8" t="s">
        <v>14</v>
      </c>
      <c r="C8" s="9"/>
      <c r="D8" s="21">
        <v>7.0000000000000007E-2</v>
      </c>
      <c r="E8">
        <f t="shared" ref="E8:E56" si="2">E7+1</f>
        <v>3</v>
      </c>
      <c r="F8" s="8">
        <f t="shared" ca="1" si="0"/>
        <v>2025</v>
      </c>
      <c r="G8" s="39">
        <f t="shared" si="1"/>
        <v>18000</v>
      </c>
      <c r="H8" s="28">
        <f>$D$6*(1+$D$8)^(E8)  +  $D$7*((1+$D$8)^(E8)-1)/$D$8</f>
        <v>19289.400000000009</v>
      </c>
      <c r="I8" s="34">
        <f t="shared" ref="I8:I56" si="3">H8-G8</f>
        <v>1289.4000000000087</v>
      </c>
      <c r="J8" s="36">
        <f t="shared" ref="J8:J56" si="4">H8-(H7+$D$7)</f>
        <v>869.40000000000873</v>
      </c>
      <c r="K8" s="15">
        <f t="shared" ref="K8:K56" si="5">J8/($D$6+$D$7*E8)</f>
        <v>4.8300000000000488E-2</v>
      </c>
      <c r="L8" s="17">
        <f t="shared" ref="L8:L36" si="6">J8/12</f>
        <v>72.450000000000728</v>
      </c>
    </row>
    <row r="9" spans="2:12" x14ac:dyDescent="0.2">
      <c r="B9" s="10" t="s">
        <v>15</v>
      </c>
      <c r="C9" s="11"/>
      <c r="D9" s="22">
        <v>21</v>
      </c>
      <c r="E9">
        <f t="shared" si="2"/>
        <v>4</v>
      </c>
      <c r="F9" s="8">
        <f t="shared" ca="1" si="0"/>
        <v>2026</v>
      </c>
      <c r="G9" s="39">
        <f t="shared" si="1"/>
        <v>24000</v>
      </c>
      <c r="H9" s="28">
        <f t="shared" ref="H9:H17" si="7">$D$6*(1+$D$8)^(E9)  +  $D$7*((1+$D$8)^(E9)-1)/$D$8</f>
        <v>26639.657999999999</v>
      </c>
      <c r="I9" s="34">
        <f t="shared" si="3"/>
        <v>2639.6579999999994</v>
      </c>
      <c r="J9" s="36">
        <f t="shared" si="4"/>
        <v>1350.2579999999907</v>
      </c>
      <c r="K9" s="15">
        <f t="shared" si="5"/>
        <v>5.6260749999999617E-2</v>
      </c>
      <c r="L9" s="17">
        <f t="shared" si="6"/>
        <v>112.52149999999922</v>
      </c>
    </row>
    <row r="10" spans="2:12" x14ac:dyDescent="0.2">
      <c r="E10">
        <f t="shared" si="2"/>
        <v>5</v>
      </c>
      <c r="F10" s="8">
        <f t="shared" ca="1" si="0"/>
        <v>2027</v>
      </c>
      <c r="G10" s="39">
        <f t="shared" si="1"/>
        <v>30000</v>
      </c>
      <c r="H10" s="28">
        <f t="shared" si="7"/>
        <v>34504.434060000007</v>
      </c>
      <c r="I10" s="34">
        <f t="shared" si="3"/>
        <v>4504.4340600000069</v>
      </c>
      <c r="J10" s="36">
        <f t="shared" si="4"/>
        <v>1864.7760600000074</v>
      </c>
      <c r="K10" s="15">
        <f t="shared" si="5"/>
        <v>6.2159202000000247E-2</v>
      </c>
      <c r="L10" s="17">
        <f t="shared" si="6"/>
        <v>155.39800500000061</v>
      </c>
    </row>
    <row r="11" spans="2:12" x14ac:dyDescent="0.2">
      <c r="E11">
        <f t="shared" si="2"/>
        <v>6</v>
      </c>
      <c r="F11" s="8">
        <f t="shared" ca="1" si="0"/>
        <v>2028</v>
      </c>
      <c r="G11" s="39">
        <f t="shared" si="1"/>
        <v>36000</v>
      </c>
      <c r="H11" s="28">
        <f t="shared" si="7"/>
        <v>42919.744444199998</v>
      </c>
      <c r="I11" s="34">
        <f t="shared" si="3"/>
        <v>6919.7444441999978</v>
      </c>
      <c r="J11" s="36">
        <f t="shared" si="4"/>
        <v>2415.3103841999909</v>
      </c>
      <c r="K11" s="15">
        <f t="shared" si="5"/>
        <v>6.7091955116666421E-2</v>
      </c>
      <c r="L11" s="17">
        <f t="shared" si="6"/>
        <v>201.27586534999924</v>
      </c>
    </row>
    <row r="12" spans="2:12" x14ac:dyDescent="0.2">
      <c r="E12">
        <f t="shared" si="2"/>
        <v>7</v>
      </c>
      <c r="F12" s="8">
        <f t="shared" ca="1" si="0"/>
        <v>2029</v>
      </c>
      <c r="G12" s="39">
        <f t="shared" si="1"/>
        <v>42000</v>
      </c>
      <c r="H12" s="28">
        <f t="shared" si="7"/>
        <v>51924.126555294009</v>
      </c>
      <c r="I12" s="34">
        <f t="shared" si="3"/>
        <v>9924.1265552940094</v>
      </c>
      <c r="J12" s="36">
        <f t="shared" si="4"/>
        <v>3004.3821110940116</v>
      </c>
      <c r="K12" s="15">
        <f t="shared" si="5"/>
        <v>7.1532907407000274E-2</v>
      </c>
      <c r="L12" s="17">
        <f t="shared" si="6"/>
        <v>250.36517592450096</v>
      </c>
    </row>
    <row r="13" spans="2:12" x14ac:dyDescent="0.2">
      <c r="B13" s="23"/>
      <c r="C13" s="26" t="s">
        <v>16</v>
      </c>
      <c r="D13" s="24"/>
      <c r="E13">
        <f t="shared" si="2"/>
        <v>8</v>
      </c>
      <c r="F13" s="8">
        <f t="shared" ca="1" si="0"/>
        <v>2030</v>
      </c>
      <c r="G13" s="39">
        <f t="shared" si="1"/>
        <v>48000</v>
      </c>
      <c r="H13" s="28">
        <f t="shared" si="7"/>
        <v>61558.815414164586</v>
      </c>
      <c r="I13" s="34">
        <f t="shared" si="3"/>
        <v>13558.815414164586</v>
      </c>
      <c r="J13" s="36">
        <f t="shared" si="4"/>
        <v>3634.688858870577</v>
      </c>
      <c r="K13" s="15">
        <f t="shared" si="5"/>
        <v>7.5722684559803688E-2</v>
      </c>
      <c r="L13" s="17">
        <f t="shared" si="6"/>
        <v>302.89073823921473</v>
      </c>
    </row>
    <row r="14" spans="2:12" x14ac:dyDescent="0.2">
      <c r="B14" s="23" t="s">
        <v>6</v>
      </c>
      <c r="C14" s="30"/>
      <c r="D14" s="27" cm="1">
        <f t="array" ref="D14">INDEX(G6:G56,D9,1)</f>
        <v>72000</v>
      </c>
      <c r="E14">
        <f t="shared" si="2"/>
        <v>9</v>
      </c>
      <c r="F14" s="8">
        <f t="shared" ca="1" si="0"/>
        <v>2031</v>
      </c>
      <c r="G14" s="39">
        <f t="shared" si="1"/>
        <v>54000</v>
      </c>
      <c r="H14" s="28">
        <f t="shared" si="7"/>
        <v>71867.932493156128</v>
      </c>
      <c r="I14" s="34">
        <f t="shared" si="3"/>
        <v>17867.932493156128</v>
      </c>
      <c r="J14" s="36">
        <f t="shared" si="4"/>
        <v>4309.1170789915341</v>
      </c>
      <c r="K14" s="15">
        <f t="shared" si="5"/>
        <v>7.9798464425769156E-2</v>
      </c>
      <c r="L14" s="17">
        <f t="shared" si="6"/>
        <v>359.09308991596117</v>
      </c>
    </row>
    <row r="15" spans="2:12" x14ac:dyDescent="0.2">
      <c r="B15" s="25" t="s">
        <v>17</v>
      </c>
      <c r="D15" s="28">
        <f>D16-D14</f>
        <v>125323.12820914789</v>
      </c>
      <c r="E15">
        <f t="shared" si="2"/>
        <v>10</v>
      </c>
      <c r="F15" s="8">
        <f t="shared" ca="1" si="0"/>
        <v>2032</v>
      </c>
      <c r="G15" s="39">
        <f t="shared" si="1"/>
        <v>60000</v>
      </c>
      <c r="H15" s="28">
        <f t="shared" si="7"/>
        <v>82898.687767677038</v>
      </c>
      <c r="I15" s="34">
        <f t="shared" si="3"/>
        <v>22898.687767677038</v>
      </c>
      <c r="J15" s="36">
        <f t="shared" si="4"/>
        <v>5030.7552745209105</v>
      </c>
      <c r="K15" s="15">
        <f t="shared" si="5"/>
        <v>8.3845921242015176E-2</v>
      </c>
      <c r="L15" s="17">
        <f t="shared" si="6"/>
        <v>419.22960621007587</v>
      </c>
    </row>
    <row r="16" spans="2:12" ht="18.75" x14ac:dyDescent="0.25">
      <c r="B16" s="31" t="s">
        <v>18</v>
      </c>
      <c r="C16" s="32"/>
      <c r="D16" s="33" cm="1">
        <f t="array" ref="D16">INDEX(H6:H56,D9,1)</f>
        <v>197323.12820914789</v>
      </c>
      <c r="E16">
        <f t="shared" si="2"/>
        <v>11</v>
      </c>
      <c r="F16" s="8">
        <f t="shared" ca="1" si="0"/>
        <v>2033</v>
      </c>
      <c r="G16" s="39">
        <f t="shared" si="1"/>
        <v>66000</v>
      </c>
      <c r="H16" s="28">
        <f t="shared" si="7"/>
        <v>94701.595911414464</v>
      </c>
      <c r="I16" s="34">
        <f t="shared" si="3"/>
        <v>28701.595911414464</v>
      </c>
      <c r="J16" s="36">
        <f t="shared" si="4"/>
        <v>5802.9081437374261</v>
      </c>
      <c r="K16" s="15">
        <f t="shared" si="5"/>
        <v>8.7922850662688276E-2</v>
      </c>
      <c r="L16" s="17">
        <f t="shared" si="6"/>
        <v>483.57567864478551</v>
      </c>
    </row>
    <row r="17" spans="5:12" x14ac:dyDescent="0.2">
      <c r="E17">
        <f t="shared" si="2"/>
        <v>12</v>
      </c>
      <c r="F17" s="8">
        <f t="shared" ca="1" si="0"/>
        <v>2034</v>
      </c>
      <c r="G17" s="39">
        <f t="shared" si="1"/>
        <v>72000</v>
      </c>
      <c r="H17" s="28">
        <f t="shared" si="7"/>
        <v>107330.70762521344</v>
      </c>
      <c r="I17" s="34">
        <f t="shared" si="3"/>
        <v>35330.707625213443</v>
      </c>
      <c r="J17" s="36">
        <f t="shared" si="4"/>
        <v>6629.1117137989786</v>
      </c>
      <c r="K17" s="15">
        <f t="shared" si="5"/>
        <v>9.2070996024985807E-2</v>
      </c>
      <c r="L17" s="17">
        <f t="shared" si="6"/>
        <v>552.42597614991485</v>
      </c>
    </row>
    <row r="18" spans="5:12" x14ac:dyDescent="0.2">
      <c r="E18">
        <f t="shared" si="2"/>
        <v>13</v>
      </c>
      <c r="F18" s="8">
        <f t="shared" ca="1" si="0"/>
        <v>2035</v>
      </c>
      <c r="G18" s="39">
        <f>G17</f>
        <v>72000</v>
      </c>
      <c r="H18" s="28">
        <f>H17*(1+$D$8)^($E$6)</f>
        <v>114843.8571589784</v>
      </c>
      <c r="I18" s="34">
        <f>H18-G18</f>
        <v>42843.857158978397</v>
      </c>
      <c r="J18" s="36">
        <f t="shared" si="4"/>
        <v>1513.149533764954</v>
      </c>
      <c r="K18" s="15">
        <f t="shared" si="5"/>
        <v>1.9399352996986589E-2</v>
      </c>
      <c r="L18" s="17">
        <f t="shared" si="6"/>
        <v>126.09579448041283</v>
      </c>
    </row>
    <row r="19" spans="5:12" x14ac:dyDescent="0.2">
      <c r="E19">
        <f t="shared" si="2"/>
        <v>14</v>
      </c>
      <c r="F19" s="8">
        <f t="shared" ca="1" si="0"/>
        <v>2036</v>
      </c>
      <c r="G19" s="39">
        <f t="shared" ref="G19:G56" si="8">G18</f>
        <v>72000</v>
      </c>
      <c r="H19" s="28">
        <f t="shared" ref="H19:H55" si="9">H18*(1+$D$8)^($E$6)</f>
        <v>122882.92716010689</v>
      </c>
      <c r="I19" s="34">
        <f t="shared" si="3"/>
        <v>50882.92716010689</v>
      </c>
      <c r="J19" s="36">
        <f t="shared" si="4"/>
        <v>2039.0700011284935</v>
      </c>
      <c r="K19" s="15">
        <f t="shared" si="5"/>
        <v>2.4274642870577304E-2</v>
      </c>
      <c r="L19" s="17">
        <f t="shared" si="6"/>
        <v>169.92250009404111</v>
      </c>
    </row>
    <row r="20" spans="5:12" x14ac:dyDescent="0.2">
      <c r="E20">
        <f t="shared" si="2"/>
        <v>15</v>
      </c>
      <c r="F20" s="8">
        <f t="shared" ca="1" si="0"/>
        <v>2037</v>
      </c>
      <c r="G20" s="39">
        <f t="shared" si="8"/>
        <v>72000</v>
      </c>
      <c r="H20" s="28">
        <f t="shared" si="9"/>
        <v>131484.73206131437</v>
      </c>
      <c r="I20" s="34">
        <f t="shared" si="3"/>
        <v>59484.732061314367</v>
      </c>
      <c r="J20" s="36">
        <f t="shared" si="4"/>
        <v>2601.8049012074771</v>
      </c>
      <c r="K20" s="15">
        <f t="shared" si="5"/>
        <v>2.8908943346749746E-2</v>
      </c>
      <c r="L20" s="17">
        <f t="shared" si="6"/>
        <v>216.8170751006231</v>
      </c>
    </row>
    <row r="21" spans="5:12" x14ac:dyDescent="0.2">
      <c r="E21">
        <f t="shared" si="2"/>
        <v>16</v>
      </c>
      <c r="F21" s="8">
        <f t="shared" ca="1" si="0"/>
        <v>2038</v>
      </c>
      <c r="G21" s="39">
        <f t="shared" si="8"/>
        <v>72000</v>
      </c>
      <c r="H21" s="28">
        <f t="shared" si="9"/>
        <v>140688.66330560637</v>
      </c>
      <c r="I21" s="34">
        <f t="shared" si="3"/>
        <v>68688.663305606373</v>
      </c>
      <c r="J21" s="36">
        <f t="shared" si="4"/>
        <v>3203.9312442920054</v>
      </c>
      <c r="K21" s="15">
        <f t="shared" si="5"/>
        <v>3.3374283794708387E-2</v>
      </c>
      <c r="L21" s="17">
        <f t="shared" si="6"/>
        <v>266.99427035766712</v>
      </c>
    </row>
    <row r="22" spans="5:12" x14ac:dyDescent="0.2">
      <c r="E22">
        <f t="shared" si="2"/>
        <v>17</v>
      </c>
      <c r="F22" s="8">
        <f t="shared" ca="1" si="0"/>
        <v>2039</v>
      </c>
      <c r="G22" s="39">
        <f t="shared" si="8"/>
        <v>72000</v>
      </c>
      <c r="H22" s="28">
        <f t="shared" si="9"/>
        <v>150536.86973699884</v>
      </c>
      <c r="I22" s="34">
        <f t="shared" si="3"/>
        <v>78536.869736998837</v>
      </c>
      <c r="J22" s="36">
        <f t="shared" si="4"/>
        <v>3848.2064313924639</v>
      </c>
      <c r="K22" s="15">
        <f t="shared" si="5"/>
        <v>3.7727514033259447E-2</v>
      </c>
      <c r="L22" s="17">
        <f t="shared" si="6"/>
        <v>320.6838692827053</v>
      </c>
    </row>
    <row r="23" spans="5:12" x14ac:dyDescent="0.2">
      <c r="E23">
        <f t="shared" si="2"/>
        <v>18</v>
      </c>
      <c r="F23" s="8">
        <f t="shared" ca="1" si="0"/>
        <v>2040</v>
      </c>
      <c r="G23" s="39">
        <f t="shared" si="8"/>
        <v>72000</v>
      </c>
      <c r="H23" s="28">
        <f t="shared" si="9"/>
        <v>161074.45061858877</v>
      </c>
      <c r="I23" s="34">
        <f t="shared" si="3"/>
        <v>89074.450618588773</v>
      </c>
      <c r="J23" s="36">
        <f t="shared" si="4"/>
        <v>4537.5808815899363</v>
      </c>
      <c r="K23" s="15">
        <f t="shared" si="5"/>
        <v>4.2014637792499414E-2</v>
      </c>
      <c r="L23" s="17">
        <f t="shared" si="6"/>
        <v>378.13174013249471</v>
      </c>
    </row>
    <row r="24" spans="5:12" x14ac:dyDescent="0.2">
      <c r="E24">
        <f t="shared" si="2"/>
        <v>19</v>
      </c>
      <c r="F24" s="8">
        <f t="shared" ca="1" si="0"/>
        <v>2041</v>
      </c>
      <c r="G24" s="39">
        <f t="shared" si="8"/>
        <v>72000</v>
      </c>
      <c r="H24" s="28">
        <f t="shared" si="9"/>
        <v>172349.66216189001</v>
      </c>
      <c r="I24" s="34">
        <f t="shared" si="3"/>
        <v>100349.66216189001</v>
      </c>
      <c r="J24" s="36">
        <f t="shared" si="4"/>
        <v>5275.2115433012368</v>
      </c>
      <c r="K24" s="15">
        <f t="shared" si="5"/>
        <v>4.6273785467554708E-2</v>
      </c>
      <c r="L24" s="17">
        <f t="shared" si="6"/>
        <v>439.60096194176975</v>
      </c>
    </row>
    <row r="25" spans="5:12" x14ac:dyDescent="0.2">
      <c r="E25">
        <f t="shared" si="2"/>
        <v>20</v>
      </c>
      <c r="F25" s="8">
        <f t="shared" ca="1" si="0"/>
        <v>2042</v>
      </c>
      <c r="G25" s="39">
        <f t="shared" si="8"/>
        <v>72000</v>
      </c>
      <c r="H25" s="28">
        <f t="shared" si="9"/>
        <v>184414.13851322231</v>
      </c>
      <c r="I25" s="34">
        <f t="shared" si="3"/>
        <v>112414.13851322231</v>
      </c>
      <c r="J25" s="36">
        <f t="shared" si="4"/>
        <v>6064.4763513322978</v>
      </c>
      <c r="K25" s="15">
        <f t="shared" si="5"/>
        <v>5.0537302927769145E-2</v>
      </c>
      <c r="L25" s="17">
        <f t="shared" si="6"/>
        <v>505.3730292776915</v>
      </c>
    </row>
    <row r="26" spans="5:12" x14ac:dyDescent="0.2">
      <c r="E26">
        <f t="shared" si="2"/>
        <v>21</v>
      </c>
      <c r="F26" s="8">
        <f t="shared" ca="1" si="0"/>
        <v>2043</v>
      </c>
      <c r="G26" s="39">
        <f t="shared" si="8"/>
        <v>72000</v>
      </c>
      <c r="H26" s="28">
        <f t="shared" si="9"/>
        <v>197323.12820914789</v>
      </c>
      <c r="I26" s="34">
        <f t="shared" si="3"/>
        <v>125323.12820914789</v>
      </c>
      <c r="J26" s="36">
        <f t="shared" si="4"/>
        <v>6908.9896959255857</v>
      </c>
      <c r="K26" s="15">
        <f t="shared" si="5"/>
        <v>5.4833251554964962E-2</v>
      </c>
      <c r="L26" s="17">
        <f t="shared" si="6"/>
        <v>575.74914132713218</v>
      </c>
    </row>
    <row r="27" spans="5:12" x14ac:dyDescent="0.2">
      <c r="E27">
        <f t="shared" si="2"/>
        <v>22</v>
      </c>
      <c r="F27" s="8">
        <f t="shared" ca="1" si="0"/>
        <v>2044</v>
      </c>
      <c r="G27" s="39">
        <f t="shared" si="8"/>
        <v>72000</v>
      </c>
      <c r="H27" s="28">
        <f t="shared" si="9"/>
        <v>211135.74718378825</v>
      </c>
      <c r="I27" s="34">
        <f t="shared" si="3"/>
        <v>139135.74718378825</v>
      </c>
      <c r="J27" s="36">
        <f t="shared" si="4"/>
        <v>7812.6189746403543</v>
      </c>
      <c r="K27" s="15">
        <f t="shared" si="5"/>
        <v>5.918650738363905E-2</v>
      </c>
      <c r="L27" s="17">
        <f t="shared" si="6"/>
        <v>651.05158122002956</v>
      </c>
    </row>
    <row r="28" spans="5:12" x14ac:dyDescent="0.2">
      <c r="E28">
        <f t="shared" si="2"/>
        <v>23</v>
      </c>
      <c r="F28" s="8">
        <f t="shared" ca="1" si="0"/>
        <v>2045</v>
      </c>
      <c r="G28" s="39">
        <f t="shared" si="8"/>
        <v>72000</v>
      </c>
      <c r="H28" s="28">
        <f t="shared" si="9"/>
        <v>225915.24948665343</v>
      </c>
      <c r="I28" s="34">
        <f t="shared" si="3"/>
        <v>153915.24948665343</v>
      </c>
      <c r="J28" s="36">
        <f t="shared" si="4"/>
        <v>8779.5023028651776</v>
      </c>
      <c r="K28" s="15">
        <f t="shared" si="5"/>
        <v>6.361958190482013E-2</v>
      </c>
      <c r="L28" s="17">
        <f t="shared" si="6"/>
        <v>731.62519190543151</v>
      </c>
    </row>
    <row r="29" spans="5:12" x14ac:dyDescent="0.2">
      <c r="E29">
        <f t="shared" si="2"/>
        <v>24</v>
      </c>
      <c r="F29" s="8">
        <f t="shared" ca="1" si="0"/>
        <v>2046</v>
      </c>
      <c r="G29" s="39">
        <f t="shared" si="8"/>
        <v>72000</v>
      </c>
      <c r="H29" s="28">
        <f t="shared" si="9"/>
        <v>241729.31695071919</v>
      </c>
      <c r="I29" s="34">
        <f t="shared" si="3"/>
        <v>169729.31695071919</v>
      </c>
      <c r="J29" s="36">
        <f t="shared" si="4"/>
        <v>9814.0674640657671</v>
      </c>
      <c r="K29" s="15">
        <f t="shared" si="5"/>
        <v>6.8153246278234492E-2</v>
      </c>
      <c r="L29" s="17">
        <f t="shared" si="6"/>
        <v>817.83895533881389</v>
      </c>
    </row>
    <row r="30" spans="5:12" x14ac:dyDescent="0.2">
      <c r="E30">
        <f t="shared" si="2"/>
        <v>25</v>
      </c>
      <c r="F30" s="8">
        <f t="shared" ca="1" si="0"/>
        <v>2047</v>
      </c>
      <c r="G30" s="39">
        <f t="shared" si="8"/>
        <v>72000</v>
      </c>
      <c r="H30" s="28">
        <f t="shared" si="9"/>
        <v>258650.36913726956</v>
      </c>
      <c r="I30" s="34">
        <f t="shared" si="3"/>
        <v>186650.36913726956</v>
      </c>
      <c r="J30" s="36">
        <f t="shared" si="4"/>
        <v>10921.052186550369</v>
      </c>
      <c r="K30" s="15">
        <f t="shared" si="5"/>
        <v>7.2807014577002463E-2</v>
      </c>
      <c r="L30" s="17">
        <f t="shared" si="6"/>
        <v>910.08768221253069</v>
      </c>
    </row>
    <row r="31" spans="5:12" x14ac:dyDescent="0.2">
      <c r="E31">
        <f t="shared" si="2"/>
        <v>26</v>
      </c>
      <c r="F31" s="8">
        <f t="shared" ca="1" si="0"/>
        <v>2048</v>
      </c>
      <c r="G31" s="39">
        <f t="shared" si="8"/>
        <v>72000</v>
      </c>
      <c r="H31" s="28">
        <f t="shared" si="9"/>
        <v>276755.89497687842</v>
      </c>
      <c r="I31" s="34">
        <f t="shared" si="3"/>
        <v>204755.89497687842</v>
      </c>
      <c r="J31" s="36">
        <f t="shared" si="4"/>
        <v>12105.525839608861</v>
      </c>
      <c r="K31" s="15">
        <f t="shared" si="5"/>
        <v>7.7599524612877321E-2</v>
      </c>
      <c r="L31" s="17">
        <f t="shared" si="6"/>
        <v>1008.7938199674051</v>
      </c>
    </row>
    <row r="32" spans="5:12" x14ac:dyDescent="0.2">
      <c r="E32">
        <f t="shared" si="2"/>
        <v>27</v>
      </c>
      <c r="F32" s="8">
        <f t="shared" ca="1" si="0"/>
        <v>2049</v>
      </c>
      <c r="G32" s="39">
        <f t="shared" si="8"/>
        <v>72000</v>
      </c>
      <c r="H32" s="28">
        <f t="shared" si="9"/>
        <v>296128.80762525991</v>
      </c>
      <c r="I32" s="34">
        <f t="shared" si="3"/>
        <v>224128.80762525991</v>
      </c>
      <c r="J32" s="36">
        <f t="shared" si="4"/>
        <v>13372.912648381491</v>
      </c>
      <c r="K32" s="15">
        <f t="shared" si="5"/>
        <v>8.2548843508527717E-2</v>
      </c>
      <c r="L32" s="17">
        <f t="shared" si="6"/>
        <v>1114.4093873651243</v>
      </c>
    </row>
    <row r="33" spans="5:12" x14ac:dyDescent="0.2">
      <c r="E33">
        <f t="shared" si="2"/>
        <v>28</v>
      </c>
      <c r="F33" s="8">
        <f t="shared" ca="1" si="0"/>
        <v>2050</v>
      </c>
      <c r="G33" s="39">
        <f t="shared" si="8"/>
        <v>72000</v>
      </c>
      <c r="H33" s="28">
        <f t="shared" si="9"/>
        <v>316857.82415902812</v>
      </c>
      <c r="I33" s="34">
        <f t="shared" si="3"/>
        <v>244857.82415902812</v>
      </c>
      <c r="J33" s="36">
        <f t="shared" si="4"/>
        <v>14729.016533768212</v>
      </c>
      <c r="K33" s="15">
        <f t="shared" si="5"/>
        <v>8.767271746290603E-2</v>
      </c>
      <c r="L33" s="17">
        <f t="shared" si="6"/>
        <v>1227.4180444806843</v>
      </c>
    </row>
    <row r="34" spans="5:12" x14ac:dyDescent="0.2">
      <c r="E34">
        <f t="shared" si="2"/>
        <v>29</v>
      </c>
      <c r="F34" s="8">
        <f t="shared" ca="1" si="0"/>
        <v>2051</v>
      </c>
      <c r="G34" s="39">
        <f t="shared" si="8"/>
        <v>72000</v>
      </c>
      <c r="H34" s="28">
        <f t="shared" si="9"/>
        <v>339037.87185016013</v>
      </c>
      <c r="I34" s="34">
        <f t="shared" si="3"/>
        <v>267037.87185016013</v>
      </c>
      <c r="J34" s="36">
        <f t="shared" si="4"/>
        <v>16180.047691132</v>
      </c>
      <c r="K34" s="15">
        <f t="shared" si="5"/>
        <v>9.2988779834091956E-2</v>
      </c>
      <c r="L34" s="17">
        <f t="shared" si="6"/>
        <v>1348.3373075943334</v>
      </c>
    </row>
    <row r="35" spans="5:12" x14ac:dyDescent="0.2">
      <c r="E35">
        <f t="shared" si="2"/>
        <v>30</v>
      </c>
      <c r="F35" s="8">
        <f t="shared" ca="1" si="0"/>
        <v>2052</v>
      </c>
      <c r="G35" s="39">
        <f t="shared" si="8"/>
        <v>72000</v>
      </c>
      <c r="H35" s="28">
        <f t="shared" si="9"/>
        <v>362770.52287967136</v>
      </c>
      <c r="I35" s="34">
        <f t="shared" si="3"/>
        <v>290770.52287967136</v>
      </c>
      <c r="J35" s="36">
        <f t="shared" si="4"/>
        <v>17732.651029511238</v>
      </c>
      <c r="K35" s="15">
        <f t="shared" si="5"/>
        <v>9.8514727941729108E-2</v>
      </c>
      <c r="L35" s="17">
        <f t="shared" si="6"/>
        <v>1477.7209191259365</v>
      </c>
    </row>
    <row r="36" spans="5:12" x14ac:dyDescent="0.2">
      <c r="E36">
        <f t="shared" si="2"/>
        <v>31</v>
      </c>
      <c r="F36" s="8">
        <f t="shared" ca="1" si="0"/>
        <v>2053</v>
      </c>
      <c r="G36" s="39">
        <f t="shared" si="8"/>
        <v>72000</v>
      </c>
      <c r="H36" s="28">
        <f t="shared" si="9"/>
        <v>388164.4594812484</v>
      </c>
      <c r="I36" s="34">
        <f t="shared" si="3"/>
        <v>316164.4594812484</v>
      </c>
      <c r="J36" s="36">
        <f t="shared" si="4"/>
        <v>19393.936601577036</v>
      </c>
      <c r="K36" s="15">
        <f t="shared" si="5"/>
        <v>0.10426847635256471</v>
      </c>
      <c r="L36" s="17">
        <f t="shared" si="6"/>
        <v>1616.161383464753</v>
      </c>
    </row>
    <row r="37" spans="5:12" x14ac:dyDescent="0.2">
      <c r="E37">
        <f t="shared" si="2"/>
        <v>32</v>
      </c>
      <c r="F37" s="8">
        <f t="shared" ca="1" si="0"/>
        <v>2054</v>
      </c>
      <c r="G37" s="39">
        <f t="shared" si="8"/>
        <v>72000</v>
      </c>
      <c r="H37" s="28">
        <f t="shared" si="9"/>
        <v>415335.97164493584</v>
      </c>
      <c r="I37" s="34">
        <f t="shared" si="3"/>
        <v>343335.97164493584</v>
      </c>
      <c r="J37" s="36">
        <f t="shared" si="4"/>
        <v>21171.512163687439</v>
      </c>
      <c r="K37" s="15">
        <f t="shared" si="5"/>
        <v>0.11026829251920542</v>
      </c>
      <c r="L37" s="17">
        <f t="shared" ref="L37:L56" si="10">J37/12</f>
        <v>1764.2926803072867</v>
      </c>
    </row>
    <row r="38" spans="5:12" x14ac:dyDescent="0.2">
      <c r="E38">
        <f t="shared" si="2"/>
        <v>33</v>
      </c>
      <c r="F38" s="8">
        <f t="shared" ca="1" si="0"/>
        <v>2055</v>
      </c>
      <c r="G38" s="39">
        <f t="shared" si="8"/>
        <v>72000</v>
      </c>
      <c r="H38" s="28">
        <f t="shared" si="9"/>
        <v>444409.4896600814</v>
      </c>
      <c r="I38" s="34">
        <f t="shared" si="3"/>
        <v>372409.4896600814</v>
      </c>
      <c r="J38" s="36">
        <f t="shared" si="4"/>
        <v>23073.518015145557</v>
      </c>
      <c r="K38" s="15">
        <f t="shared" si="5"/>
        <v>0.1165329192684119</v>
      </c>
      <c r="L38" s="17">
        <f t="shared" si="10"/>
        <v>1922.7931679287965</v>
      </c>
    </row>
    <row r="39" spans="5:12" x14ac:dyDescent="0.2">
      <c r="E39">
        <f t="shared" si="2"/>
        <v>34</v>
      </c>
      <c r="F39" s="8">
        <f t="shared" ca="1" si="0"/>
        <v>2056</v>
      </c>
      <c r="G39" s="39">
        <f t="shared" si="8"/>
        <v>72000</v>
      </c>
      <c r="H39" s="28">
        <f t="shared" si="9"/>
        <v>475518.1539362871</v>
      </c>
      <c r="I39" s="34">
        <f t="shared" si="3"/>
        <v>403518.1539362871</v>
      </c>
      <c r="J39" s="36">
        <f t="shared" si="4"/>
        <v>25108.664276205702</v>
      </c>
      <c r="K39" s="15">
        <f t="shared" si="5"/>
        <v>0.12308168762845932</v>
      </c>
      <c r="L39" s="17">
        <f t="shared" si="10"/>
        <v>2092.3886896838085</v>
      </c>
    </row>
    <row r="40" spans="5:12" x14ac:dyDescent="0.2">
      <c r="E40">
        <f t="shared" si="2"/>
        <v>35</v>
      </c>
      <c r="F40" s="8">
        <f t="shared" ca="1" si="0"/>
        <v>2057</v>
      </c>
      <c r="G40" s="39">
        <f t="shared" si="8"/>
        <v>72000</v>
      </c>
      <c r="H40" s="28">
        <f t="shared" si="9"/>
        <v>508804.42471182725</v>
      </c>
      <c r="I40" s="34">
        <f t="shared" si="3"/>
        <v>436804.42471182725</v>
      </c>
      <c r="J40" s="36">
        <f t="shared" si="4"/>
        <v>27286.27077554015</v>
      </c>
      <c r="K40" s="15">
        <f t="shared" si="5"/>
        <v>0.12993462274066739</v>
      </c>
      <c r="L40" s="17">
        <f t="shared" si="10"/>
        <v>2273.8558979616791</v>
      </c>
    </row>
    <row r="41" spans="5:12" x14ac:dyDescent="0.2">
      <c r="E41">
        <f t="shared" si="2"/>
        <v>36</v>
      </c>
      <c r="F41" s="8">
        <f t="shared" ca="1" si="0"/>
        <v>2058</v>
      </c>
      <c r="G41" s="39">
        <f t="shared" si="8"/>
        <v>72000</v>
      </c>
      <c r="H41" s="28">
        <f t="shared" si="9"/>
        <v>544420.73444165522</v>
      </c>
      <c r="I41" s="34">
        <f t="shared" si="3"/>
        <v>472420.73444165522</v>
      </c>
      <c r="J41" s="36">
        <f t="shared" si="4"/>
        <v>29616.309729827975</v>
      </c>
      <c r="K41" s="15">
        <f t="shared" si="5"/>
        <v>0.13711254504549988</v>
      </c>
      <c r="L41" s="17">
        <f t="shared" si="10"/>
        <v>2468.0258108189978</v>
      </c>
    </row>
    <row r="42" spans="5:12" x14ac:dyDescent="0.2">
      <c r="E42">
        <f t="shared" si="2"/>
        <v>37</v>
      </c>
      <c r="F42" s="8">
        <f t="shared" ca="1" si="0"/>
        <v>2059</v>
      </c>
      <c r="G42" s="39">
        <f t="shared" si="8"/>
        <v>72000</v>
      </c>
      <c r="H42" s="28">
        <f t="shared" si="9"/>
        <v>582530.18585257116</v>
      </c>
      <c r="I42" s="34">
        <f t="shared" si="3"/>
        <v>510530.18585257116</v>
      </c>
      <c r="J42" s="36">
        <f t="shared" si="4"/>
        <v>32109.451410915935</v>
      </c>
      <c r="K42" s="15">
        <f t="shared" si="5"/>
        <v>0.14463716851763936</v>
      </c>
      <c r="L42" s="17">
        <f t="shared" si="10"/>
        <v>2675.7876175763281</v>
      </c>
    </row>
    <row r="43" spans="5:12" x14ac:dyDescent="0.2">
      <c r="E43">
        <f t="shared" si="2"/>
        <v>38</v>
      </c>
      <c r="F43" s="8">
        <f t="shared" ca="1" si="0"/>
        <v>2060</v>
      </c>
      <c r="G43" s="39">
        <f t="shared" si="8"/>
        <v>72000</v>
      </c>
      <c r="H43" s="28">
        <f t="shared" si="9"/>
        <v>623307.29886225122</v>
      </c>
      <c r="I43" s="34">
        <f t="shared" si="3"/>
        <v>551307.29886225122</v>
      </c>
      <c r="J43" s="36">
        <f t="shared" si="4"/>
        <v>34777.113009680063</v>
      </c>
      <c r="K43" s="15">
        <f t="shared" si="5"/>
        <v>0.15253119741087748</v>
      </c>
      <c r="L43" s="17">
        <f t="shared" si="10"/>
        <v>2898.092750806672</v>
      </c>
    </row>
    <row r="44" spans="5:12" x14ac:dyDescent="0.2">
      <c r="E44">
        <f t="shared" si="2"/>
        <v>39</v>
      </c>
      <c r="F44" s="8">
        <f t="shared" ca="1" si="0"/>
        <v>2061</v>
      </c>
      <c r="G44" s="39">
        <f t="shared" si="8"/>
        <v>72000</v>
      </c>
      <c r="H44" s="28">
        <f t="shared" si="9"/>
        <v>666938.80978260888</v>
      </c>
      <c r="I44" s="34">
        <f t="shared" si="3"/>
        <v>594938.80978260888</v>
      </c>
      <c r="J44" s="36">
        <f t="shared" si="4"/>
        <v>37631.510920357658</v>
      </c>
      <c r="K44" s="15">
        <f t="shared" si="5"/>
        <v>0.16081842273657118</v>
      </c>
      <c r="L44" s="17">
        <f t="shared" si="10"/>
        <v>3135.9592433631383</v>
      </c>
    </row>
    <row r="45" spans="5:12" x14ac:dyDescent="0.2">
      <c r="E45">
        <f t="shared" si="2"/>
        <v>40</v>
      </c>
      <c r="F45" s="8">
        <f t="shared" ca="1" si="0"/>
        <v>2062</v>
      </c>
      <c r="G45" s="39">
        <f t="shared" si="8"/>
        <v>72000</v>
      </c>
      <c r="H45" s="28">
        <f t="shared" si="9"/>
        <v>713624.52646739152</v>
      </c>
      <c r="I45" s="34">
        <f t="shared" si="3"/>
        <v>641624.52646739152</v>
      </c>
      <c r="J45" s="36">
        <f t="shared" si="4"/>
        <v>40685.716684782645</v>
      </c>
      <c r="K45" s="15">
        <f t="shared" si="5"/>
        <v>0.16952381951992768</v>
      </c>
      <c r="L45" s="17">
        <f t="shared" si="10"/>
        <v>3390.4763903985536</v>
      </c>
    </row>
    <row r="46" spans="5:12" x14ac:dyDescent="0.2">
      <c r="E46">
        <f t="shared" si="2"/>
        <v>41</v>
      </c>
      <c r="F46" s="8">
        <f t="shared" ca="1" si="0"/>
        <v>2063</v>
      </c>
      <c r="G46" s="39">
        <f t="shared" si="8"/>
        <v>72000</v>
      </c>
      <c r="H46" s="28">
        <f t="shared" si="9"/>
        <v>763578.24332010897</v>
      </c>
      <c r="I46" s="34">
        <f t="shared" si="3"/>
        <v>691578.24332010897</v>
      </c>
      <c r="J46" s="36">
        <f t="shared" si="4"/>
        <v>43953.716852717451</v>
      </c>
      <c r="K46" s="15">
        <f t="shared" si="5"/>
        <v>0.17867364574275388</v>
      </c>
      <c r="L46" s="17">
        <f t="shared" si="10"/>
        <v>3662.8097377264544</v>
      </c>
    </row>
    <row r="47" spans="5:12" x14ac:dyDescent="0.2">
      <c r="E47">
        <f t="shared" si="2"/>
        <v>42</v>
      </c>
      <c r="F47" s="8">
        <f t="shared" ca="1" si="0"/>
        <v>2064</v>
      </c>
      <c r="G47" s="39">
        <f t="shared" si="8"/>
        <v>72000</v>
      </c>
      <c r="H47" s="28">
        <f t="shared" si="9"/>
        <v>817028.72035251663</v>
      </c>
      <c r="I47" s="34">
        <f t="shared" si="3"/>
        <v>745028.72035251663</v>
      </c>
      <c r="J47" s="36">
        <f t="shared" si="4"/>
        <v>47450.477032407653</v>
      </c>
      <c r="K47" s="15">
        <f t="shared" si="5"/>
        <v>0.18829554377939545</v>
      </c>
      <c r="L47" s="17">
        <f t="shared" si="10"/>
        <v>3954.2064193673045</v>
      </c>
    </row>
    <row r="48" spans="5:12" x14ac:dyDescent="0.2">
      <c r="E48">
        <f t="shared" si="2"/>
        <v>43</v>
      </c>
      <c r="F48" s="8">
        <f t="shared" ca="1" si="0"/>
        <v>2065</v>
      </c>
      <c r="G48" s="39">
        <f t="shared" si="8"/>
        <v>72000</v>
      </c>
      <c r="H48" s="28">
        <f t="shared" si="9"/>
        <v>874220.73077719286</v>
      </c>
      <c r="I48" s="34">
        <f t="shared" si="3"/>
        <v>802220.73077719286</v>
      </c>
      <c r="J48" s="36">
        <f t="shared" si="4"/>
        <v>51192.010424676235</v>
      </c>
      <c r="K48" s="15">
        <f t="shared" si="5"/>
        <v>0.19841864505688464</v>
      </c>
      <c r="L48" s="17">
        <f t="shared" si="10"/>
        <v>4266.0008687230193</v>
      </c>
    </row>
    <row r="49" spans="5:12" x14ac:dyDescent="0.2">
      <c r="E49">
        <f t="shared" si="2"/>
        <v>44</v>
      </c>
      <c r="F49" s="8">
        <f t="shared" ca="1" si="0"/>
        <v>2066</v>
      </c>
      <c r="G49" s="39">
        <f t="shared" si="8"/>
        <v>72000</v>
      </c>
      <c r="H49" s="28">
        <f t="shared" si="9"/>
        <v>935416.18193159637</v>
      </c>
      <c r="I49" s="34">
        <f t="shared" si="3"/>
        <v>863416.18193159637</v>
      </c>
      <c r="J49" s="36">
        <f t="shared" si="4"/>
        <v>55195.451154403505</v>
      </c>
      <c r="K49" s="15">
        <f t="shared" si="5"/>
        <v>0.20907367861516479</v>
      </c>
      <c r="L49" s="17">
        <f t="shared" si="10"/>
        <v>4599.6209295336257</v>
      </c>
    </row>
    <row r="50" spans="5:12" x14ac:dyDescent="0.2">
      <c r="E50">
        <f t="shared" si="2"/>
        <v>45</v>
      </c>
      <c r="F50" s="8">
        <f t="shared" ca="1" si="0"/>
        <v>2067</v>
      </c>
      <c r="G50" s="39">
        <f t="shared" si="8"/>
        <v>72000</v>
      </c>
      <c r="H50" s="28">
        <f t="shared" si="9"/>
        <v>1000895.3146668081</v>
      </c>
      <c r="I50" s="34">
        <f t="shared" si="3"/>
        <v>928895.31466680812</v>
      </c>
      <c r="J50" s="36">
        <f t="shared" si="4"/>
        <v>59479.132735211751</v>
      </c>
      <c r="K50" s="15">
        <f t="shared" si="5"/>
        <v>0.22029308420448795</v>
      </c>
      <c r="L50" s="17">
        <f t="shared" si="10"/>
        <v>4956.5943946009793</v>
      </c>
    </row>
    <row r="51" spans="5:12" x14ac:dyDescent="0.2">
      <c r="E51">
        <f t="shared" si="2"/>
        <v>46</v>
      </c>
      <c r="F51" s="8">
        <f t="shared" ca="1" si="0"/>
        <v>2068</v>
      </c>
      <c r="G51" s="39">
        <f t="shared" si="8"/>
        <v>72000</v>
      </c>
      <c r="H51" s="28">
        <f t="shared" si="9"/>
        <v>1070957.9866934847</v>
      </c>
      <c r="I51" s="34">
        <f t="shared" si="3"/>
        <v>998957.98669348471</v>
      </c>
      <c r="J51" s="36">
        <f t="shared" si="4"/>
        <v>64062.672026676591</v>
      </c>
      <c r="K51" s="15">
        <f t="shared" si="5"/>
        <v>0.23211113053143692</v>
      </c>
      <c r="L51" s="17">
        <f t="shared" si="10"/>
        <v>5338.5560022230493</v>
      </c>
    </row>
    <row r="52" spans="5:12" x14ac:dyDescent="0.2">
      <c r="E52">
        <f t="shared" si="2"/>
        <v>47</v>
      </c>
      <c r="F52" s="8">
        <f t="shared" ca="1" si="0"/>
        <v>2069</v>
      </c>
      <c r="G52" s="39">
        <f t="shared" si="8"/>
        <v>72000</v>
      </c>
      <c r="H52" s="28">
        <f t="shared" si="9"/>
        <v>1145925.0457620288</v>
      </c>
      <c r="I52" s="34">
        <f t="shared" si="3"/>
        <v>1073925.0457620288</v>
      </c>
      <c r="J52" s="36">
        <f t="shared" si="4"/>
        <v>68967.059068544069</v>
      </c>
      <c r="K52" s="15">
        <f t="shared" si="5"/>
        <v>0.24456403925015627</v>
      </c>
      <c r="L52" s="17">
        <f t="shared" si="10"/>
        <v>5747.2549223786727</v>
      </c>
    </row>
    <row r="53" spans="5:12" x14ac:dyDescent="0.2">
      <c r="E53">
        <f t="shared" si="2"/>
        <v>48</v>
      </c>
      <c r="F53" s="8">
        <f t="shared" ca="1" si="0"/>
        <v>2070</v>
      </c>
      <c r="G53" s="39">
        <f t="shared" si="8"/>
        <v>72000</v>
      </c>
      <c r="H53" s="28">
        <f t="shared" si="9"/>
        <v>1226139.7989653707</v>
      </c>
      <c r="I53" s="34">
        <f t="shared" si="3"/>
        <v>1154139.7989653707</v>
      </c>
      <c r="J53" s="36">
        <f t="shared" si="4"/>
        <v>74214.75320334197</v>
      </c>
      <c r="K53" s="15">
        <f t="shared" si="5"/>
        <v>0.25769011528938185</v>
      </c>
      <c r="L53" s="17">
        <f t="shared" si="10"/>
        <v>6184.5627669451642</v>
      </c>
    </row>
    <row r="54" spans="5:12" x14ac:dyDescent="0.2">
      <c r="E54">
        <f t="shared" si="2"/>
        <v>49</v>
      </c>
      <c r="F54" s="8">
        <f t="shared" ca="1" si="0"/>
        <v>2071</v>
      </c>
      <c r="G54" s="39">
        <f t="shared" si="8"/>
        <v>72000</v>
      </c>
      <c r="H54" s="28">
        <f t="shared" si="9"/>
        <v>1311969.5848929468</v>
      </c>
      <c r="I54" s="34">
        <f t="shared" si="3"/>
        <v>1239969.5848929468</v>
      </c>
      <c r="J54" s="36">
        <f t="shared" si="4"/>
        <v>79829.785927576013</v>
      </c>
      <c r="K54" s="15">
        <f t="shared" si="5"/>
        <v>0.27152988410740142</v>
      </c>
      <c r="L54" s="17">
        <f t="shared" si="10"/>
        <v>6652.4821606313344</v>
      </c>
    </row>
    <row r="55" spans="5:12" x14ac:dyDescent="0.2">
      <c r="E55">
        <f t="shared" si="2"/>
        <v>50</v>
      </c>
      <c r="F55" s="8">
        <f t="shared" ca="1" si="0"/>
        <v>2072</v>
      </c>
      <c r="G55" s="39">
        <f t="shared" si="8"/>
        <v>72000</v>
      </c>
      <c r="H55" s="28">
        <f t="shared" si="9"/>
        <v>1403807.455835453</v>
      </c>
      <c r="I55" s="34">
        <f t="shared" si="3"/>
        <v>1331807.455835453</v>
      </c>
      <c r="J55" s="36">
        <f t="shared" si="4"/>
        <v>85837.870942506241</v>
      </c>
      <c r="K55" s="15">
        <f t="shared" si="5"/>
        <v>0.28612623647502078</v>
      </c>
      <c r="L55" s="17">
        <f t="shared" si="10"/>
        <v>7153.1559118755204</v>
      </c>
    </row>
    <row r="56" spans="5:12" x14ac:dyDescent="0.2">
      <c r="E56">
        <f t="shared" si="2"/>
        <v>51</v>
      </c>
      <c r="F56" s="10">
        <f t="shared" ca="1" si="0"/>
        <v>2073</v>
      </c>
      <c r="G56" s="40">
        <f t="shared" si="8"/>
        <v>72000</v>
      </c>
      <c r="H56" s="29">
        <f>H55*(1+$D$8)^($E$6)</f>
        <v>1502073.9777439348</v>
      </c>
      <c r="I56" s="43">
        <f t="shared" si="3"/>
        <v>1430073.9777439348</v>
      </c>
      <c r="J56" s="41">
        <f t="shared" si="4"/>
        <v>92266.521908481838</v>
      </c>
      <c r="K56" s="42">
        <f t="shared" si="5"/>
        <v>0.30152458140026744</v>
      </c>
      <c r="L56" s="18">
        <f t="shared" si="10"/>
        <v>7688.8768257068195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Mindreårigt aktiedepot (2)</vt:lpstr>
      <vt:lpstr>Mindreårigt aktiedepot</vt:lpstr>
      <vt:lpstr>Børneopsparing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Simonsen</dc:creator>
  <cp:keywords/>
  <dc:description/>
  <cp:lastModifiedBy>Niklas Simonsen</cp:lastModifiedBy>
  <cp:revision/>
  <dcterms:created xsi:type="dcterms:W3CDTF">2021-07-30T23:28:48Z</dcterms:created>
  <dcterms:modified xsi:type="dcterms:W3CDTF">2022-08-17T19:15:17Z</dcterms:modified>
  <cp:category/>
  <cp:contentStatus/>
</cp:coreProperties>
</file>