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DanielsPengetips/"/>
    </mc:Choice>
  </mc:AlternateContent>
  <xr:revisionPtr revIDLastSave="114" documentId="8_{92E07D46-B5AF-40C9-B81C-AEEFEB4E9128}" xr6:coauthVersionLast="47" xr6:coauthVersionMax="47" xr10:uidLastSave="{6E1A8941-CEA4-4906-B8B0-958A640B6CD9}"/>
  <bookViews>
    <workbookView minimized="1" xWindow="1125" yWindow="1125" windowWidth="21600" windowHeight="11385" xr2:uid="{00000000-000D-0000-FFFF-FFFF00000000}"/>
  </bookViews>
  <sheets>
    <sheet name="Beregner" sheetId="1" r:id="rId1"/>
    <sheet name="Info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" l="1"/>
  <c r="I6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6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K3" i="1"/>
  <c r="F7" i="1" l="1"/>
  <c r="I7" i="1" s="1"/>
  <c r="J6" i="1"/>
  <c r="F8" i="1"/>
  <c r="L6" i="1" l="1"/>
  <c r="K6" i="1"/>
  <c r="J7" i="1"/>
  <c r="L7" i="1" s="1"/>
  <c r="I8" i="1"/>
  <c r="J8" i="1" s="1"/>
  <c r="F9" i="1"/>
  <c r="K7" i="1" l="1"/>
  <c r="I9" i="1"/>
  <c r="J9" i="1" s="1"/>
  <c r="F10" i="1"/>
  <c r="L8" i="1"/>
  <c r="K8" i="1"/>
  <c r="L9" i="1" l="1"/>
  <c r="K9" i="1"/>
  <c r="F11" i="1"/>
  <c r="I10" i="1"/>
  <c r="J10" i="1" l="1"/>
  <c r="L10" i="1"/>
  <c r="K10" i="1"/>
  <c r="I11" i="1"/>
  <c r="J11" i="1" s="1"/>
  <c r="F12" i="1"/>
  <c r="L11" i="1" l="1"/>
  <c r="K11" i="1"/>
  <c r="F13" i="1"/>
  <c r="I12" i="1"/>
  <c r="J12" i="1" s="1"/>
  <c r="F14" i="1" l="1"/>
  <c r="I13" i="1"/>
  <c r="J13" i="1" s="1"/>
  <c r="L12" i="1"/>
  <c r="K12" i="1"/>
  <c r="L13" i="1" l="1"/>
  <c r="K13" i="1"/>
  <c r="F15" i="1"/>
  <c r="J14" i="1"/>
  <c r="F16" i="1" l="1"/>
  <c r="I15" i="1"/>
  <c r="J15" i="1" s="1"/>
  <c r="L14" i="1"/>
  <c r="K14" i="1"/>
  <c r="L15" i="1" l="1"/>
  <c r="K15" i="1"/>
  <c r="I16" i="1"/>
  <c r="J16" i="1" s="1"/>
  <c r="F17" i="1"/>
  <c r="F18" i="1" l="1"/>
  <c r="I17" i="1"/>
  <c r="J17" i="1" s="1"/>
  <c r="K16" i="1"/>
  <c r="L16" i="1"/>
  <c r="K17" i="1" l="1"/>
  <c r="L17" i="1"/>
  <c r="F19" i="1"/>
  <c r="I18" i="1"/>
  <c r="J18" i="1" s="1"/>
  <c r="L18" i="1" l="1"/>
  <c r="K18" i="1"/>
  <c r="I19" i="1"/>
  <c r="J19" i="1" s="1"/>
  <c r="F20" i="1"/>
  <c r="I20" i="1" l="1"/>
  <c r="J20" i="1" s="1"/>
  <c r="F21" i="1"/>
  <c r="L19" i="1"/>
  <c r="K19" i="1"/>
  <c r="L20" i="1" l="1"/>
  <c r="K20" i="1"/>
  <c r="F22" i="1"/>
  <c r="I21" i="1"/>
  <c r="J21" i="1" s="1"/>
  <c r="F23" i="1" l="1"/>
  <c r="I22" i="1"/>
  <c r="J22" i="1" s="1"/>
  <c r="L21" i="1"/>
  <c r="K21" i="1"/>
  <c r="F24" i="1" l="1"/>
  <c r="I23" i="1"/>
  <c r="J23" i="1" s="1"/>
  <c r="L22" i="1"/>
  <c r="K22" i="1"/>
  <c r="F25" i="1" l="1"/>
  <c r="I24" i="1"/>
  <c r="J24" i="1" s="1"/>
  <c r="K23" i="1"/>
  <c r="L23" i="1"/>
  <c r="F26" i="1" l="1"/>
  <c r="I25" i="1"/>
  <c r="J25" i="1" s="1"/>
  <c r="K24" i="1"/>
  <c r="L24" i="1"/>
  <c r="L25" i="1" l="1"/>
  <c r="K25" i="1"/>
  <c r="I26" i="1"/>
  <c r="J26" i="1" s="1"/>
  <c r="F27" i="1"/>
  <c r="L26" i="1" l="1"/>
  <c r="K26" i="1"/>
  <c r="I27" i="1"/>
  <c r="F28" i="1"/>
  <c r="J27" i="1" l="1"/>
  <c r="F29" i="1"/>
  <c r="I28" i="1"/>
  <c r="J28" i="1" s="1"/>
  <c r="K28" i="1" l="1"/>
  <c r="L28" i="1"/>
  <c r="F30" i="1"/>
  <c r="I29" i="1"/>
  <c r="J29" i="1" s="1"/>
  <c r="K27" i="1"/>
  <c r="L27" i="1"/>
  <c r="F31" i="1" l="1"/>
  <c r="I30" i="1"/>
  <c r="J30" i="1" s="1"/>
  <c r="L29" i="1"/>
  <c r="K29" i="1"/>
  <c r="K30" i="1" l="1"/>
  <c r="L30" i="1"/>
  <c r="F32" i="1"/>
  <c r="I31" i="1"/>
  <c r="J31" i="1" s="1"/>
  <c r="I32" i="1" l="1"/>
  <c r="J32" i="1" s="1"/>
  <c r="F33" i="1"/>
  <c r="K31" i="1"/>
  <c r="L31" i="1"/>
  <c r="I33" i="1" l="1"/>
  <c r="J33" i="1" s="1"/>
  <c r="F34" i="1"/>
  <c r="K32" i="1"/>
  <c r="L32" i="1"/>
  <c r="F35" i="1" l="1"/>
  <c r="I34" i="1"/>
  <c r="J34" i="1" s="1"/>
  <c r="K33" i="1"/>
  <c r="L33" i="1"/>
  <c r="L34" i="1" l="1"/>
  <c r="K34" i="1"/>
  <c r="F36" i="1"/>
  <c r="I35" i="1"/>
  <c r="J35" i="1" l="1"/>
  <c r="L35" i="1" s="1"/>
  <c r="I36" i="1"/>
  <c r="J36" i="1" s="1"/>
  <c r="F37" i="1"/>
  <c r="K35" i="1" l="1"/>
  <c r="I37" i="1"/>
  <c r="J37" i="1" s="1"/>
  <c r="F38" i="1"/>
  <c r="K36" i="1"/>
  <c r="L36" i="1"/>
  <c r="I38" i="1" l="1"/>
  <c r="J38" i="1" s="1"/>
  <c r="F39" i="1"/>
  <c r="K37" i="1"/>
  <c r="L37" i="1"/>
  <c r="I39" i="1" l="1"/>
  <c r="J39" i="1" s="1"/>
  <c r="F40" i="1"/>
  <c r="L38" i="1"/>
  <c r="K38" i="1"/>
  <c r="F41" i="1" l="1"/>
  <c r="I40" i="1"/>
  <c r="J40" i="1" s="1"/>
  <c r="K39" i="1"/>
  <c r="L39" i="1"/>
  <c r="K40" i="1" l="1"/>
  <c r="L40" i="1"/>
  <c r="F42" i="1"/>
  <c r="I41" i="1"/>
  <c r="J41" i="1" s="1"/>
  <c r="L41" i="1" l="1"/>
  <c r="K41" i="1"/>
  <c r="I42" i="1"/>
  <c r="J42" i="1" s="1"/>
  <c r="F43" i="1"/>
  <c r="I43" i="1" l="1"/>
  <c r="J43" i="1" s="1"/>
  <c r="F44" i="1"/>
  <c r="L42" i="1"/>
  <c r="K42" i="1"/>
  <c r="I44" i="1" l="1"/>
  <c r="J44" i="1" s="1"/>
  <c r="F45" i="1"/>
  <c r="C12" i="1" s="1" a="1"/>
  <c r="C12" i="1" s="1"/>
  <c r="K43" i="1"/>
  <c r="L43" i="1"/>
  <c r="F46" i="1" l="1"/>
  <c r="I46" i="1" s="1"/>
  <c r="C14" i="1" s="1" a="1"/>
  <c r="C14" i="1" s="1"/>
  <c r="I45" i="1"/>
  <c r="L44" i="1"/>
  <c r="K44" i="1"/>
  <c r="J45" i="1" l="1"/>
  <c r="K45" i="1" s="1"/>
  <c r="C13" i="1"/>
  <c r="L45" i="1"/>
  <c r="J46" i="1"/>
  <c r="L46" i="1" l="1"/>
  <c r="K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<sst xmlns="http://schemas.openxmlformats.org/spreadsheetml/2006/main" count="24" uniqueCount="22">
  <si>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Rentes rente beregner, månedlig investeringsændring</t>
  </si>
  <si>
    <t>Beregneren tager udgangspunkt i du starter januar</t>
  </si>
  <si>
    <t>Input værdier her ⬇️</t>
  </si>
  <si>
    <t>Månedligt indskud</t>
  </si>
  <si>
    <t>Indskud i alt</t>
  </si>
  <si>
    <t>År (slut)</t>
  </si>
  <si>
    <t>Formue</t>
  </si>
  <si>
    <t>Årligt afkast</t>
  </si>
  <si>
    <t>Afkast i %</t>
  </si>
  <si>
    <t>Mdl. afkast</t>
  </si>
  <si>
    <t>Start indskud</t>
  </si>
  <si>
    <t>Tidshorisont (år)</t>
  </si>
  <si>
    <t>Resultat 💰</t>
  </si>
  <si>
    <t>Indskud</t>
  </si>
  <si>
    <t>Afkast</t>
  </si>
  <si>
    <t>Totalt</t>
  </si>
  <si>
    <t>Info:</t>
  </si>
  <si>
    <t>- Månedlig rentetilskrivning</t>
  </si>
  <si>
    <t>Links:</t>
  </si>
  <si>
    <t>https://www.thecalculatorsite.com/articles/finance/compound-interest-formula.php</t>
  </si>
  <si>
    <t>Compound interest formula (with regular contributions)</t>
  </si>
  <si>
    <t>https://financer.dk/beregn/rentes-rente/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</si>
</sst>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[$ kr.]"/>
    <numFmt numFmtId="165" formatCode="0.0%"/>
    <numFmt numFmtId="166" formatCode="#,##0.00\ &quot;kr.&quot;"/>
  </numFmts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color rgb="FFF0942D"/>
      <name val="Raleway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alibri"/>
    </font>
    <font>
      <sz val="10"/>
      <color theme="1"/>
      <name val="Calibri"/>
    </font>
    <font>
      <b/>
      <sz val="20"/>
      <color theme="1"/>
      <name val="Calibri"/>
    </font>
    <font>
      <b/>
      <sz val="10"/>
      <color theme="1"/>
      <name val="Calibri"/>
    </font>
    <font>
      <sz val="1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2"/>
      <color theme="1"/>
      <name val="Calibri"/>
    </font>
    <font>
      <sz val="10"/>
      <color rgb="FFF0942D"/>
      <name val="Calibri"/>
    </font>
    <font>
      <u/>
      <sz val="10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6" fillId="0" borderId="4" xfId="0" applyFont="1" applyBorder="1"/>
    <xf numFmtId="164" fontId="6" fillId="2" borderId="5" xfId="0" applyNumberFormat="1" applyFont="1" applyFill="1" applyBorder="1"/>
    <xf numFmtId="0" fontId="6" fillId="0" borderId="0" xfId="0" applyFont="1"/>
    <xf numFmtId="166" fontId="6" fillId="0" borderId="11" xfId="0" applyNumberFormat="1" applyFont="1" applyBorder="1"/>
    <xf numFmtId="166" fontId="6" fillId="0" borderId="12" xfId="0" applyNumberFormat="1" applyFont="1" applyBorder="1"/>
    <xf numFmtId="0" fontId="6" fillId="0" borderId="12" xfId="0" applyFont="1" applyBorder="1"/>
    <xf numFmtId="1" fontId="6" fillId="0" borderId="5" xfId="0" applyNumberFormat="1" applyFont="1" applyBorder="1" applyAlignment="1">
      <alignment horizontal="center"/>
    </xf>
    <xf numFmtId="164" fontId="10" fillId="0" borderId="6" xfId="0" applyNumberFormat="1" applyFont="1" applyBorder="1"/>
    <xf numFmtId="164" fontId="11" fillId="0" borderId="4" xfId="0" applyNumberFormat="1" applyFont="1" applyBorder="1"/>
    <xf numFmtId="165" fontId="6" fillId="0" borderId="7" xfId="0" applyNumberFormat="1" applyFont="1" applyBorder="1"/>
    <xf numFmtId="164" fontId="11" fillId="0" borderId="8" xfId="0" applyNumberFormat="1" applyFont="1" applyBorder="1"/>
    <xf numFmtId="166" fontId="6" fillId="0" borderId="13" xfId="0" applyNumberFormat="1" applyFont="1" applyBorder="1"/>
    <xf numFmtId="0" fontId="6" fillId="0" borderId="13" xfId="0" applyFont="1" applyBorder="1"/>
    <xf numFmtId="9" fontId="6" fillId="2" borderId="5" xfId="0" applyNumberFormat="1" applyFont="1" applyFill="1" applyBorder="1"/>
    <xf numFmtId="0" fontId="6" fillId="0" borderId="9" xfId="0" applyFont="1" applyBorder="1"/>
    <xf numFmtId="0" fontId="6" fillId="2" borderId="10" xfId="0" applyFont="1" applyFill="1" applyBorder="1"/>
    <xf numFmtId="164" fontId="6" fillId="0" borderId="5" xfId="0" applyNumberFormat="1" applyFont="1" applyBorder="1"/>
    <xf numFmtId="164" fontId="12" fillId="0" borderId="10" xfId="0" applyNumberFormat="1" applyFont="1" applyBorder="1"/>
    <xf numFmtId="1" fontId="6" fillId="0" borderId="0" xfId="0" applyNumberFormat="1" applyFont="1"/>
    <xf numFmtId="166" fontId="5" fillId="0" borderId="0" xfId="0" applyNumberFormat="1" applyFont="1"/>
    <xf numFmtId="0" fontId="13" fillId="0" borderId="0" xfId="0" applyFont="1" applyAlignment="1">
      <alignment horizontal="left"/>
    </xf>
    <xf numFmtId="0" fontId="14" fillId="0" borderId="0" xfId="0" applyFont="1"/>
    <xf numFmtId="166" fontId="6" fillId="0" borderId="14" xfId="0" applyNumberFormat="1" applyFont="1" applyBorder="1"/>
    <xf numFmtId="0" fontId="6" fillId="0" borderId="14" xfId="0" applyFont="1" applyBorder="1"/>
    <xf numFmtId="1" fontId="6" fillId="0" borderId="18" xfId="0" applyNumberFormat="1" applyFont="1" applyBorder="1" applyAlignment="1">
      <alignment horizontal="center"/>
    </xf>
    <xf numFmtId="164" fontId="10" fillId="0" borderId="16" xfId="0" applyNumberFormat="1" applyFont="1" applyBorder="1"/>
    <xf numFmtId="164" fontId="11" fillId="0" borderId="15" xfId="0" applyNumberFormat="1" applyFont="1" applyBorder="1"/>
    <xf numFmtId="165" fontId="6" fillId="0" borderId="17" xfId="0" applyNumberFormat="1" applyFont="1" applyBorder="1"/>
    <xf numFmtId="164" fontId="11" fillId="0" borderId="9" xfId="0" applyNumberFormat="1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5" fillId="0" borderId="0" xfId="0" applyFont="1" applyAlignment="1"/>
    <xf numFmtId="0" fontId="9" fillId="0" borderId="2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Beregner!$B$12:$B$14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Beregner!$C$12:$C$14</c:f>
              <c:numCache>
                <c:formatCode>#,##0[$ kr.]</c:formatCode>
                <c:ptCount val="3"/>
                <c:pt idx="0">
                  <c:v>240000</c:v>
                </c:pt>
                <c:pt idx="1">
                  <c:v>11311.361859112367</c:v>
                </c:pt>
                <c:pt idx="2">
                  <c:v>251311.36185911237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4C-47DC-BBFF-F24AEE5F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347211"/>
        <c:axId val="673559316"/>
      </c:barChart>
      <c:catAx>
        <c:axId val="11433472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559316"/>
        <c:crosses val="autoZero"/>
        <c:auto val="1"/>
        <c:lblAlgn val="ctr"/>
        <c:lblOffset val="100"/>
        <c:noMultiLvlLbl val="1"/>
      </c:catAx>
      <c:valAx>
        <c:axId val="673559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a-DK"/>
              </a:p>
            </c:rich>
          </c:tx>
          <c:overlay val="0"/>
        </c:title>
        <c:numFmt formatCode="#,##0[$ kr.]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33472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da-DK" b="1">
                <a:solidFill>
                  <a:srgbClr val="000000"/>
                </a:solidFill>
                <a:latin typeface="+mn-lt"/>
              </a:rPr>
              <a:t>Sådan vil din formue vokse over 40 år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Investering</c:v>
          </c:tx>
          <c:spPr>
            <a:ln w="38100"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cat>
            <c:numRef>
              <c:f>Beregner!$H$6:$H$46</c:f>
              <c:numCache>
                <c:formatCode>0</c:formatCode>
                <c:ptCount val="41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  <c:pt idx="29">
                  <c:v>2051</c:v>
                </c:pt>
                <c:pt idx="30">
                  <c:v>2052</c:v>
                </c:pt>
                <c:pt idx="31">
                  <c:v>2053</c:v>
                </c:pt>
                <c:pt idx="32">
                  <c:v>2054</c:v>
                </c:pt>
                <c:pt idx="33">
                  <c:v>2055</c:v>
                </c:pt>
                <c:pt idx="34">
                  <c:v>2056</c:v>
                </c:pt>
                <c:pt idx="35">
                  <c:v>2057</c:v>
                </c:pt>
                <c:pt idx="36">
                  <c:v>2058</c:v>
                </c:pt>
                <c:pt idx="37">
                  <c:v>2059</c:v>
                </c:pt>
                <c:pt idx="38">
                  <c:v>2060</c:v>
                </c:pt>
                <c:pt idx="39">
                  <c:v>2061</c:v>
                </c:pt>
                <c:pt idx="40">
                  <c:v>2062</c:v>
                </c:pt>
              </c:numCache>
            </c:numRef>
          </c:cat>
          <c:val>
            <c:numRef>
              <c:f>Beregner!$I$6:$I$46</c:f>
              <c:numCache>
                <c:formatCode>#,##0[$ kr.]</c:formatCode>
                <c:ptCount val="41"/>
                <c:pt idx="0">
                  <c:v>251311.36185911237</c:v>
                </c:pt>
                <c:pt idx="1">
                  <c:v>528938.30730134167</c:v>
                </c:pt>
                <c:pt idx="2">
                  <c:v>835636.42180518433</c:v>
                </c:pt>
                <c:pt idx="3">
                  <c:v>1174449.8366571867</c:v>
                </c:pt>
                <c:pt idx="4">
                  <c:v>1548741.4434686033</c:v>
                </c:pt>
                <c:pt idx="5">
                  <c:v>1962226.2725467742</c:v>
                </c:pt>
                <c:pt idx="6">
                  <c:v>2419008.366418161</c:v>
                </c:pt>
                <c:pt idx="7">
                  <c:v>2923621.5144910794</c:v>
                </c:pt>
                <c:pt idx="8">
                  <c:v>3481074.2531699226</c:v>
                </c:pt>
                <c:pt idx="9">
                  <c:v>4096899.5780693782</c:v>
                </c:pt>
                <c:pt idx="10">
                  <c:v>4777209.8617470879</c:v>
                </c:pt>
                <c:pt idx="11">
                  <c:v>5528757.5220405515</c:v>
                </c:pt>
                <c:pt idx="12">
                  <c:v>6359002.0431716731</c:v>
                </c:pt>
                <c:pt idx="13">
                  <c:v>7276184.014836763</c:v>
                </c:pt>
                <c:pt idx="14">
                  <c:v>8289406.9241567627</c:v>
                </c:pt>
                <c:pt idx="15">
                  <c:v>9408727.5123134535</c:v>
                </c:pt>
                <c:pt idx="16">
                  <c:v>10645255.59270623</c:v>
                </c:pt>
                <c:pt idx="17">
                  <c:v>12011264.321374228</c:v>
                </c:pt>
                <c:pt idx="18">
                  <c:v>13520312.014172642</c:v>
                </c:pt>
                <c:pt idx="19">
                  <c:v>15187376.719799193</c:v>
                </c:pt>
                <c:pt idx="20">
                  <c:v>17029004.884375017</c:v>
                </c:pt>
                <c:pt idx="21">
                  <c:v>19063475.583149858</c:v>
                </c:pt>
                <c:pt idx="22">
                  <c:v>21310981.949412853</c:v>
                </c:pt>
                <c:pt idx="23">
                  <c:v>23793831.601381093</c:v>
                </c:pt>
                <c:pt idx="24">
                  <c:v>26536668.056402482</c:v>
                </c:pt>
                <c:pt idx="25">
                  <c:v>29566715.330118969</c:v>
                </c:pt>
                <c:pt idx="26">
                  <c:v>32914048.148358453</c:v>
                </c:pt>
                <c:pt idx="27">
                  <c:v>36611890.453742705</c:v>
                </c:pt>
                <c:pt idx="28">
                  <c:v>40696945.169837959</c:v>
                </c:pt>
                <c:pt idx="29">
                  <c:v>45209758.49592106</c:v>
                </c:pt>
                <c:pt idx="30">
                  <c:v>50195122.348168291</c:v>
                </c:pt>
                <c:pt idx="31">
                  <c:v>55702518.941695288</c:v>
                </c:pt>
                <c:pt idx="32">
                  <c:v>61786611.926146261</c:v>
                </c:pt>
                <c:pt idx="33">
                  <c:v>68507788.94959715</c:v>
                </c:pt>
                <c:pt idx="34">
                  <c:v>75932761.035989538</c:v>
                </c:pt>
                <c:pt idx="35">
                  <c:v>84135224.725214109</c:v>
                </c:pt>
                <c:pt idx="36">
                  <c:v>93196593.547913224</c:v>
                </c:pt>
                <c:pt idx="37">
                  <c:v>103206806.09525409</c:v>
                </c:pt>
                <c:pt idx="38">
                  <c:v>114265218.70416635</c:v>
                </c:pt>
                <c:pt idx="39">
                  <c:v>126481591.61838937</c:v>
                </c:pt>
                <c:pt idx="40">
                  <c:v>139977178.41346747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D-4A39-967B-42525D98911E}"/>
            </c:ext>
          </c:extLst>
        </c:ser>
        <c:ser>
          <c:idx val="1"/>
          <c:order val="1"/>
          <c:tx>
            <c:v>Opsparing</c:v>
          </c:tx>
          <c:spPr>
            <a:ln w="38100"/>
          </c:spPr>
          <c:marker>
            <c:symbol val="none"/>
          </c:marker>
          <c:cat>
            <c:numRef>
              <c:f>Beregner!$H$6:$H$46</c:f>
              <c:numCache>
                <c:formatCode>0</c:formatCode>
                <c:ptCount val="41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  <c:pt idx="29">
                  <c:v>2051</c:v>
                </c:pt>
                <c:pt idx="30">
                  <c:v>2052</c:v>
                </c:pt>
                <c:pt idx="31">
                  <c:v>2053</c:v>
                </c:pt>
                <c:pt idx="32">
                  <c:v>2054</c:v>
                </c:pt>
                <c:pt idx="33">
                  <c:v>2055</c:v>
                </c:pt>
                <c:pt idx="34">
                  <c:v>2056</c:v>
                </c:pt>
                <c:pt idx="35">
                  <c:v>2057</c:v>
                </c:pt>
                <c:pt idx="36">
                  <c:v>2058</c:v>
                </c:pt>
                <c:pt idx="37">
                  <c:v>2059</c:v>
                </c:pt>
                <c:pt idx="38">
                  <c:v>2060</c:v>
                </c:pt>
                <c:pt idx="39">
                  <c:v>2061</c:v>
                </c:pt>
                <c:pt idx="40">
                  <c:v>2062</c:v>
                </c:pt>
              </c:numCache>
            </c:numRef>
          </c:cat>
          <c:val>
            <c:numRef>
              <c:f>Beregner!$F$6:$F$46</c:f>
              <c:numCache>
                <c:formatCode>#,##0.00\ "kr."</c:formatCode>
                <c:ptCount val="41"/>
                <c:pt idx="0">
                  <c:v>240000</c:v>
                </c:pt>
                <c:pt idx="1">
                  <c:v>480000</c:v>
                </c:pt>
                <c:pt idx="2">
                  <c:v>720000</c:v>
                </c:pt>
                <c:pt idx="3">
                  <c:v>960000</c:v>
                </c:pt>
                <c:pt idx="4">
                  <c:v>1200000</c:v>
                </c:pt>
                <c:pt idx="5">
                  <c:v>1440000</c:v>
                </c:pt>
                <c:pt idx="6">
                  <c:v>1680000</c:v>
                </c:pt>
                <c:pt idx="7">
                  <c:v>1920000</c:v>
                </c:pt>
                <c:pt idx="8">
                  <c:v>2160000</c:v>
                </c:pt>
                <c:pt idx="9">
                  <c:v>2400000</c:v>
                </c:pt>
                <c:pt idx="10">
                  <c:v>2640000</c:v>
                </c:pt>
                <c:pt idx="11">
                  <c:v>2880000</c:v>
                </c:pt>
                <c:pt idx="12">
                  <c:v>3120000</c:v>
                </c:pt>
                <c:pt idx="13">
                  <c:v>3360000</c:v>
                </c:pt>
                <c:pt idx="14">
                  <c:v>3600000</c:v>
                </c:pt>
                <c:pt idx="15">
                  <c:v>3840000</c:v>
                </c:pt>
                <c:pt idx="16">
                  <c:v>4080000</c:v>
                </c:pt>
                <c:pt idx="17">
                  <c:v>4320000</c:v>
                </c:pt>
                <c:pt idx="18">
                  <c:v>4560000</c:v>
                </c:pt>
                <c:pt idx="19">
                  <c:v>4800000</c:v>
                </c:pt>
                <c:pt idx="20">
                  <c:v>5040000</c:v>
                </c:pt>
                <c:pt idx="21">
                  <c:v>5280000</c:v>
                </c:pt>
                <c:pt idx="22">
                  <c:v>5520000</c:v>
                </c:pt>
                <c:pt idx="23">
                  <c:v>5760000</c:v>
                </c:pt>
                <c:pt idx="24">
                  <c:v>6000000</c:v>
                </c:pt>
                <c:pt idx="25">
                  <c:v>6240000</c:v>
                </c:pt>
                <c:pt idx="26">
                  <c:v>6480000</c:v>
                </c:pt>
                <c:pt idx="27">
                  <c:v>6720000</c:v>
                </c:pt>
                <c:pt idx="28">
                  <c:v>6960000</c:v>
                </c:pt>
                <c:pt idx="29">
                  <c:v>7200000</c:v>
                </c:pt>
                <c:pt idx="30">
                  <c:v>7440000</c:v>
                </c:pt>
                <c:pt idx="31">
                  <c:v>7680000</c:v>
                </c:pt>
                <c:pt idx="32">
                  <c:v>7920000</c:v>
                </c:pt>
                <c:pt idx="33">
                  <c:v>8160000</c:v>
                </c:pt>
                <c:pt idx="34">
                  <c:v>8400000</c:v>
                </c:pt>
                <c:pt idx="35">
                  <c:v>8640000</c:v>
                </c:pt>
                <c:pt idx="36">
                  <c:v>8880000</c:v>
                </c:pt>
                <c:pt idx="37">
                  <c:v>9120000</c:v>
                </c:pt>
                <c:pt idx="38">
                  <c:v>9360000</c:v>
                </c:pt>
                <c:pt idx="39">
                  <c:v>9600000</c:v>
                </c:pt>
                <c:pt idx="40">
                  <c:v>9840000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3-4864-B91C-9BA6A0CF8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732778"/>
        <c:axId val="898135334"/>
      </c:lineChart>
      <c:catAx>
        <c:axId val="324732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a-DK" b="0">
                    <a:solidFill>
                      <a:srgbClr val="000000"/>
                    </a:solidFill>
                    <a:latin typeface="+mn-lt"/>
                  </a:rPr>
                  <a:t>År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8135334"/>
        <c:crosses val="autoZero"/>
        <c:auto val="1"/>
        <c:lblAlgn val="ctr"/>
        <c:lblOffset val="100"/>
        <c:noMultiLvlLbl val="1"/>
      </c:catAx>
      <c:valAx>
        <c:axId val="898135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a-DK" b="0">
                    <a:solidFill>
                      <a:srgbClr val="000000"/>
                    </a:solidFill>
                    <a:latin typeface="+mn-lt"/>
                  </a:rPr>
                  <a:t>Formue</a:t>
                </a:r>
              </a:p>
            </c:rich>
          </c:tx>
          <c:overlay val="0"/>
        </c:title>
        <c:numFmt formatCode="#,##0[$ kr.]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47327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514350</xdr:colOff>
      <xdr:row>4</xdr:row>
      <xdr:rowOff>9525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514350</xdr:colOff>
      <xdr:row>23</xdr:row>
      <xdr:rowOff>115167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inancer.dk/beregn/rentes-rente/" TargetMode="External"/><Relationship Id="rId1" Type="http://schemas.openxmlformats.org/officeDocument/2006/relationships/hyperlink" Target="https://www.thecalculatorsite.com/articles/finance/compound-interest-formu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1003"/>
  <sheetViews>
    <sheetView tabSelected="1" zoomScaleNormal="100" workbookViewId="0">
      <selection activeCell="F6" sqref="F6"/>
    </sheetView>
  </sheetViews>
  <sheetFormatPr defaultColWidth="14.42578125" defaultRowHeight="15.75" customHeight="1"/>
  <cols>
    <col min="1" max="1" width="7.28515625" style="6" customWidth="1"/>
    <col min="2" max="2" width="18.5703125" style="6" customWidth="1"/>
    <col min="3" max="3" width="19.28515625" style="6" customWidth="1"/>
    <col min="4" max="4" width="4.42578125" style="6" customWidth="1"/>
    <col min="5" max="6" width="18.140625" style="6" customWidth="1"/>
    <col min="7" max="7" width="3.7109375" style="6" customWidth="1"/>
    <col min="8" max="8" width="9.42578125" style="6" customWidth="1"/>
    <col min="9" max="9" width="22.42578125" style="6" customWidth="1"/>
    <col min="10" max="10" width="20.85546875" style="6" customWidth="1"/>
    <col min="11" max="11" width="11" style="6" customWidth="1"/>
    <col min="12" max="12" width="17.7109375" style="6" customWidth="1"/>
    <col min="13" max="13" width="13.85546875" style="6" customWidth="1"/>
    <col min="14" max="16384" width="14.42578125" style="6"/>
  </cols>
  <sheetData>
    <row r="1" spans="2:14" ht="12.75">
      <c r="H1" s="7"/>
    </row>
    <row r="2" spans="2:14" ht="26.25">
      <c r="D2" s="42" t="s">
        <v>0</v>
      </c>
      <c r="E2" s="42"/>
      <c r="F2" s="42"/>
      <c r="G2" s="42"/>
      <c r="H2" s="45"/>
      <c r="I2" s="45"/>
      <c r="J2" s="45"/>
      <c r="K2" s="45"/>
      <c r="L2" s="45"/>
      <c r="M2" s="45"/>
      <c r="N2" s="45"/>
    </row>
    <row r="3" spans="2:14" ht="12.75">
      <c r="D3" s="43" t="s">
        <v>1</v>
      </c>
      <c r="E3" s="43"/>
      <c r="F3" s="43"/>
      <c r="G3" s="43"/>
      <c r="H3" s="45"/>
      <c r="I3" s="45"/>
      <c r="J3" s="45"/>
      <c r="K3" s="8">
        <f ca="1">YEAR(NOW())</f>
        <v>2022</v>
      </c>
      <c r="L3" s="8"/>
      <c r="M3" s="8"/>
      <c r="N3" s="8"/>
    </row>
    <row r="4" spans="2:14" ht="12.75">
      <c r="H4" s="7"/>
    </row>
    <row r="5" spans="2:14" ht="12.75">
      <c r="B5" s="44" t="s">
        <v>2</v>
      </c>
      <c r="C5" s="46"/>
      <c r="D5" s="7"/>
      <c r="E5" s="10" t="s">
        <v>3</v>
      </c>
      <c r="F5" s="10" t="s">
        <v>4</v>
      </c>
      <c r="G5" s="7"/>
      <c r="H5" s="11" t="s">
        <v>5</v>
      </c>
      <c r="I5" s="9" t="s">
        <v>6</v>
      </c>
      <c r="J5" s="11" t="s">
        <v>7</v>
      </c>
      <c r="K5" s="11" t="s">
        <v>8</v>
      </c>
      <c r="L5" s="12" t="s">
        <v>9</v>
      </c>
    </row>
    <row r="6" spans="2:14" ht="15">
      <c r="B6" s="13" t="s">
        <v>10</v>
      </c>
      <c r="C6" s="14">
        <v>0</v>
      </c>
      <c r="D6" s="15"/>
      <c r="E6" s="16">
        <f>$C$7</f>
        <v>20000</v>
      </c>
      <c r="F6" s="17">
        <f>E6*12+$C$6</f>
        <v>240000</v>
      </c>
      <c r="G6" s="18">
        <v>1</v>
      </c>
      <c r="H6" s="19">
        <f ca="1">YEAR(NOW())</f>
        <v>2022</v>
      </c>
      <c r="I6" s="20">
        <f>($C$6*(1+$C$8/12)^(12*G6))+((F6/(12*G6))*(((1+$C$8/12)^(12*G6)-1)/($C$8/12)))</f>
        <v>251311.36185911237</v>
      </c>
      <c r="J6" s="21">
        <f>I6-($C$6+E6*12)</f>
        <v>11311.361859112367</v>
      </c>
      <c r="K6" s="22">
        <f>J6/($C$6+F6)</f>
        <v>4.7130674412968192E-2</v>
      </c>
      <c r="L6" s="23">
        <f t="shared" ref="L6:L46" si="0">J6/12</f>
        <v>942.61348825936386</v>
      </c>
    </row>
    <row r="7" spans="2:14" ht="15">
      <c r="B7" s="13" t="s">
        <v>3</v>
      </c>
      <c r="C7" s="14">
        <v>20000</v>
      </c>
      <c r="D7" s="15"/>
      <c r="E7" s="16">
        <f t="shared" ref="E7:E46" si="1">$C$7</f>
        <v>20000</v>
      </c>
      <c r="F7" s="24">
        <f>F6+E7*12</f>
        <v>480000</v>
      </c>
      <c r="G7" s="25">
        <v>2</v>
      </c>
      <c r="H7" s="19">
        <f ca="1">YEAR(NOW())+1</f>
        <v>2023</v>
      </c>
      <c r="I7" s="20">
        <f>($C$6*(1+$C$8/12)^(12*G7))+((F7/(12*G7))*(((1+$C$8/12)^(12*G7)-1)/($C$8/12)))</f>
        <v>528938.30730134167</v>
      </c>
      <c r="J7" s="21">
        <f t="shared" ref="J7:J46" si="2">I7-I6-(E7*12)</f>
        <v>37626.945442229277</v>
      </c>
      <c r="K7" s="22">
        <f t="shared" ref="K6:K46" si="3">J7/($C$6+F7)</f>
        <v>7.8389469671310996E-2</v>
      </c>
      <c r="L7" s="21">
        <f t="shared" si="0"/>
        <v>3135.5787868524399</v>
      </c>
    </row>
    <row r="8" spans="2:14" ht="15">
      <c r="B8" s="13" t="s">
        <v>7</v>
      </c>
      <c r="C8" s="26">
        <v>0.1</v>
      </c>
      <c r="D8" s="15"/>
      <c r="E8" s="16">
        <f t="shared" si="1"/>
        <v>20000</v>
      </c>
      <c r="F8" s="24">
        <f t="shared" ref="F8:F46" si="4">F7+E8*12</f>
        <v>720000</v>
      </c>
      <c r="G8" s="25">
        <v>3</v>
      </c>
      <c r="H8" s="19">
        <f ca="1">YEAR(NOW())+2</f>
        <v>2024</v>
      </c>
      <c r="I8" s="20">
        <f t="shared" ref="I8:I46" si="5">($C$6*(1+$C$8/12)^(12*G8))+((F8/(12*G8))*(((1+$C$8/12)^(12*G8)-1)/($C$8/12)))</f>
        <v>835636.42180518433</v>
      </c>
      <c r="J8" s="21">
        <f t="shared" si="2"/>
        <v>66698.114503842662</v>
      </c>
      <c r="K8" s="22">
        <f t="shared" si="3"/>
        <v>9.2636270144225916E-2</v>
      </c>
      <c r="L8" s="21">
        <f t="shared" si="0"/>
        <v>5558.1762086535555</v>
      </c>
    </row>
    <row r="9" spans="2:14" ht="15">
      <c r="B9" s="27" t="s">
        <v>11</v>
      </c>
      <c r="C9" s="28">
        <v>1</v>
      </c>
      <c r="D9" s="15"/>
      <c r="E9" s="16">
        <f t="shared" si="1"/>
        <v>20000</v>
      </c>
      <c r="F9" s="24">
        <f t="shared" si="4"/>
        <v>960000</v>
      </c>
      <c r="G9" s="25">
        <v>4</v>
      </c>
      <c r="H9" s="19">
        <f ca="1">YEAR(NOW())+3</f>
        <v>2025</v>
      </c>
      <c r="I9" s="20">
        <f t="shared" si="5"/>
        <v>1174449.8366571867</v>
      </c>
      <c r="J9" s="21">
        <f t="shared" si="2"/>
        <v>98813.414852002403</v>
      </c>
      <c r="K9" s="22">
        <f t="shared" si="3"/>
        <v>0.10293064047083583</v>
      </c>
      <c r="L9" s="21">
        <f t="shared" si="0"/>
        <v>8234.4512376668663</v>
      </c>
    </row>
    <row r="10" spans="2:14" ht="15">
      <c r="D10" s="15"/>
      <c r="E10" s="16">
        <f t="shared" si="1"/>
        <v>20000</v>
      </c>
      <c r="F10" s="24">
        <f t="shared" si="4"/>
        <v>1200000</v>
      </c>
      <c r="G10" s="25">
        <v>5</v>
      </c>
      <c r="H10" s="19">
        <f ca="1">YEAR(NOW())+4</f>
        <v>2026</v>
      </c>
      <c r="I10" s="20">
        <f t="shared" si="5"/>
        <v>1548741.4434686033</v>
      </c>
      <c r="J10" s="21">
        <f t="shared" si="2"/>
        <v>134291.60681141657</v>
      </c>
      <c r="K10" s="22">
        <f t="shared" si="3"/>
        <v>0.11190967234284714</v>
      </c>
      <c r="L10" s="21">
        <f t="shared" si="0"/>
        <v>11190.967234284713</v>
      </c>
    </row>
    <row r="11" spans="2:14" ht="15">
      <c r="B11" s="44" t="s">
        <v>12</v>
      </c>
      <c r="C11" s="46"/>
      <c r="D11" s="15"/>
      <c r="E11" s="16">
        <f t="shared" si="1"/>
        <v>20000</v>
      </c>
      <c r="F11" s="24">
        <f t="shared" si="4"/>
        <v>1440000</v>
      </c>
      <c r="G11" s="25">
        <v>6</v>
      </c>
      <c r="H11" s="19">
        <f ca="1">YEAR(NOW())+5</f>
        <v>2027</v>
      </c>
      <c r="I11" s="20">
        <f t="shared" si="5"/>
        <v>1962226.2725467742</v>
      </c>
      <c r="J11" s="21">
        <f t="shared" si="2"/>
        <v>173484.82907817094</v>
      </c>
      <c r="K11" s="22">
        <f t="shared" si="3"/>
        <v>0.12047557574872982</v>
      </c>
      <c r="L11" s="21">
        <f t="shared" si="0"/>
        <v>14457.069089847579</v>
      </c>
    </row>
    <row r="12" spans="2:14" ht="15">
      <c r="B12" s="13" t="s">
        <v>13</v>
      </c>
      <c r="C12" s="29" cm="1">
        <f t="array" ref="C12">INDEX(F6:F46,C9,1)</f>
        <v>240000</v>
      </c>
      <c r="D12" s="15"/>
      <c r="E12" s="16">
        <f t="shared" si="1"/>
        <v>20000</v>
      </c>
      <c r="F12" s="24">
        <f t="shared" si="4"/>
        <v>1680000</v>
      </c>
      <c r="G12" s="25">
        <v>7</v>
      </c>
      <c r="H12" s="19">
        <f ca="1">YEAR(NOW())+6</f>
        <v>2028</v>
      </c>
      <c r="I12" s="20">
        <f t="shared" si="5"/>
        <v>2419008.366418161</v>
      </c>
      <c r="J12" s="21">
        <f t="shared" si="2"/>
        <v>216782.09387138672</v>
      </c>
      <c r="K12" s="22">
        <f t="shared" si="3"/>
        <v>0.12903696063773018</v>
      </c>
      <c r="L12" s="21">
        <f t="shared" si="0"/>
        <v>18065.174489282228</v>
      </c>
    </row>
    <row r="13" spans="2:14" ht="15">
      <c r="B13" s="13" t="s">
        <v>14</v>
      </c>
      <c r="C13" s="29">
        <f>C14-C12</f>
        <v>11311.361859112367</v>
      </c>
      <c r="D13" s="15"/>
      <c r="E13" s="16">
        <f t="shared" si="1"/>
        <v>20000</v>
      </c>
      <c r="F13" s="24">
        <f t="shared" si="4"/>
        <v>1920000</v>
      </c>
      <c r="G13" s="25">
        <v>8</v>
      </c>
      <c r="H13" s="19">
        <f ca="1">YEAR(NOW())+7</f>
        <v>2029</v>
      </c>
      <c r="I13" s="20">
        <f t="shared" si="5"/>
        <v>2923621.5144910794</v>
      </c>
      <c r="J13" s="21">
        <f t="shared" si="2"/>
        <v>264613.14807291841</v>
      </c>
      <c r="K13" s="22">
        <f t="shared" si="3"/>
        <v>0.13781934795464501</v>
      </c>
      <c r="L13" s="21">
        <f t="shared" si="0"/>
        <v>22051.095672743202</v>
      </c>
    </row>
    <row r="14" spans="2:14" ht="15.75" customHeight="1">
      <c r="B14" s="27" t="s">
        <v>15</v>
      </c>
      <c r="C14" s="30" cm="1">
        <f t="array" ref="C14">INDEX(I6:I46,C9,1)</f>
        <v>251311.36185911237</v>
      </c>
      <c r="D14" s="15"/>
      <c r="E14" s="16">
        <f t="shared" si="1"/>
        <v>20000</v>
      </c>
      <c r="F14" s="24">
        <f t="shared" si="4"/>
        <v>2160000</v>
      </c>
      <c r="G14" s="25">
        <v>9</v>
      </c>
      <c r="H14" s="19">
        <f ca="1">YEAR(NOW())+8</f>
        <v>2030</v>
      </c>
      <c r="I14" s="20">
        <f>($C$6*(1+$C$8/12)^(12*G14))+((F14/(12*G14))*(((1+$C$8/12)^(12*G14)-1)/($C$8/12)))</f>
        <v>3481074.2531699226</v>
      </c>
      <c r="J14" s="21">
        <f t="shared" si="2"/>
        <v>317452.73867884325</v>
      </c>
      <c r="K14" s="22">
        <f t="shared" si="3"/>
        <v>0.14696886049946448</v>
      </c>
      <c r="L14" s="21">
        <f t="shared" si="0"/>
        <v>26454.394889903604</v>
      </c>
    </row>
    <row r="15" spans="2:14" ht="15">
      <c r="D15" s="15"/>
      <c r="E15" s="16">
        <f t="shared" si="1"/>
        <v>20000</v>
      </c>
      <c r="F15" s="24">
        <f t="shared" si="4"/>
        <v>2400000</v>
      </c>
      <c r="G15" s="25">
        <v>10</v>
      </c>
      <c r="H15" s="19">
        <f ca="1">YEAR(NOW())+9</f>
        <v>2031</v>
      </c>
      <c r="I15" s="20">
        <f t="shared" si="5"/>
        <v>4096899.5780693782</v>
      </c>
      <c r="J15" s="21">
        <f t="shared" si="2"/>
        <v>375825.32489945553</v>
      </c>
      <c r="K15" s="22">
        <f t="shared" si="3"/>
        <v>0.15659388537477315</v>
      </c>
      <c r="L15" s="21">
        <f t="shared" si="0"/>
        <v>31318.777074954629</v>
      </c>
    </row>
    <row r="16" spans="2:14" ht="15">
      <c r="D16" s="15"/>
      <c r="E16" s="16">
        <f t="shared" si="1"/>
        <v>20000</v>
      </c>
      <c r="F16" s="24">
        <f t="shared" si="4"/>
        <v>2640000</v>
      </c>
      <c r="G16" s="25">
        <v>11</v>
      </c>
      <c r="H16" s="19">
        <f ca="1">YEAR(NOW())+10</f>
        <v>2032</v>
      </c>
      <c r="I16" s="20">
        <f t="shared" si="5"/>
        <v>4777209.8617470879</v>
      </c>
      <c r="J16" s="21">
        <f t="shared" si="2"/>
        <v>440310.28367770975</v>
      </c>
      <c r="K16" s="22">
        <f t="shared" si="3"/>
        <v>0.16678419836276884</v>
      </c>
      <c r="L16" s="21">
        <f t="shared" si="0"/>
        <v>36692.523639809144</v>
      </c>
    </row>
    <row r="17" spans="2:13" ht="15">
      <c r="C17" s="31"/>
      <c r="D17" s="15"/>
      <c r="E17" s="16">
        <f t="shared" si="1"/>
        <v>20000</v>
      </c>
      <c r="F17" s="24">
        <f t="shared" si="4"/>
        <v>2880000</v>
      </c>
      <c r="G17" s="25">
        <v>12</v>
      </c>
      <c r="H17" s="19">
        <f ca="1">YEAR(NOW())+11</f>
        <v>2033</v>
      </c>
      <c r="I17" s="20">
        <f t="shared" si="5"/>
        <v>5528757.5220405515</v>
      </c>
      <c r="J17" s="21">
        <f t="shared" si="2"/>
        <v>511547.66029346362</v>
      </c>
      <c r="K17" s="22">
        <f t="shared" si="3"/>
        <v>0.17762071537967486</v>
      </c>
      <c r="L17" s="21">
        <f t="shared" si="0"/>
        <v>42628.971691121966</v>
      </c>
    </row>
    <row r="18" spans="2:13" ht="15">
      <c r="C18" s="31"/>
      <c r="D18" s="15"/>
      <c r="E18" s="16">
        <f t="shared" si="1"/>
        <v>20000</v>
      </c>
      <c r="F18" s="24">
        <f t="shared" si="4"/>
        <v>3120000</v>
      </c>
      <c r="G18" s="25">
        <v>13</v>
      </c>
      <c r="H18" s="19">
        <f ca="1">YEAR(NOW())+12</f>
        <v>2034</v>
      </c>
      <c r="I18" s="20">
        <f t="shared" si="5"/>
        <v>6359002.0431716731</v>
      </c>
      <c r="J18" s="21">
        <f t="shared" si="2"/>
        <v>590244.52113112155</v>
      </c>
      <c r="K18" s="22">
        <f t="shared" si="3"/>
        <v>0.18918093625997487</v>
      </c>
      <c r="L18" s="21">
        <f t="shared" si="0"/>
        <v>49187.04342759346</v>
      </c>
    </row>
    <row r="19" spans="2:13" ht="15">
      <c r="D19" s="15"/>
      <c r="E19" s="16">
        <f t="shared" si="1"/>
        <v>20000</v>
      </c>
      <c r="F19" s="24">
        <f t="shared" si="4"/>
        <v>3360000</v>
      </c>
      <c r="G19" s="25">
        <v>14</v>
      </c>
      <c r="H19" s="19">
        <f ca="1">YEAR(NOW())+13</f>
        <v>2035</v>
      </c>
      <c r="I19" s="20">
        <f t="shared" si="5"/>
        <v>7276184.014836763</v>
      </c>
      <c r="J19" s="21">
        <f t="shared" si="2"/>
        <v>677181.97166508995</v>
      </c>
      <c r="K19" s="22">
        <f t="shared" si="3"/>
        <v>0.20154225347175297</v>
      </c>
      <c r="L19" s="21">
        <f t="shared" si="0"/>
        <v>56431.830972090829</v>
      </c>
    </row>
    <row r="20" spans="2:13" ht="15">
      <c r="D20" s="15"/>
      <c r="E20" s="16">
        <f t="shared" si="1"/>
        <v>20000</v>
      </c>
      <c r="F20" s="24">
        <f t="shared" si="4"/>
        <v>3600000</v>
      </c>
      <c r="G20" s="25">
        <v>15</v>
      </c>
      <c r="H20" s="19">
        <f ca="1">YEAR(NOW())+14</f>
        <v>2036</v>
      </c>
      <c r="I20" s="20">
        <f t="shared" si="5"/>
        <v>8289406.9241567627</v>
      </c>
      <c r="J20" s="21">
        <f t="shared" si="2"/>
        <v>773222.90931999963</v>
      </c>
      <c r="K20" s="22">
        <f t="shared" si="3"/>
        <v>0.21478414147777766</v>
      </c>
      <c r="L20" s="21">
        <f t="shared" si="0"/>
        <v>64435.2424433333</v>
      </c>
    </row>
    <row r="21" spans="2:13" ht="15">
      <c r="D21" s="15"/>
      <c r="E21" s="16">
        <f t="shared" si="1"/>
        <v>20000</v>
      </c>
      <c r="F21" s="24">
        <f t="shared" si="4"/>
        <v>3840000</v>
      </c>
      <c r="G21" s="25">
        <v>16</v>
      </c>
      <c r="H21" s="19">
        <f ca="1">YEAR(NOW())+15</f>
        <v>2037</v>
      </c>
      <c r="I21" s="20">
        <f t="shared" si="5"/>
        <v>9408727.5123134535</v>
      </c>
      <c r="J21" s="21">
        <f t="shared" si="2"/>
        <v>879320.58815669082</v>
      </c>
      <c r="K21" s="22">
        <f t="shared" si="3"/>
        <v>0.22898973649913823</v>
      </c>
      <c r="L21" s="21">
        <f t="shared" si="0"/>
        <v>73276.715679724235</v>
      </c>
    </row>
    <row r="22" spans="2:13" ht="15">
      <c r="D22" s="15"/>
      <c r="E22" s="16">
        <f t="shared" si="1"/>
        <v>20000</v>
      </c>
      <c r="F22" s="24">
        <f t="shared" si="4"/>
        <v>4080000</v>
      </c>
      <c r="G22" s="25">
        <v>17</v>
      </c>
      <c r="H22" s="19">
        <f ca="1">YEAR(NOW())+16</f>
        <v>2038</v>
      </c>
      <c r="I22" s="20">
        <f t="shared" si="5"/>
        <v>10645255.59270623</v>
      </c>
      <c r="J22" s="21">
        <f t="shared" si="2"/>
        <v>996528.08039277606</v>
      </c>
      <c r="K22" s="22">
        <f t="shared" si="3"/>
        <v>0.24424707852764119</v>
      </c>
      <c r="L22" s="21">
        <f t="shared" si="0"/>
        <v>83044.006699398</v>
      </c>
    </row>
    <row r="23" spans="2:13" ht="15">
      <c r="C23" s="32"/>
      <c r="D23" s="15"/>
      <c r="E23" s="16">
        <f t="shared" si="1"/>
        <v>20000</v>
      </c>
      <c r="F23" s="24">
        <f t="shared" si="4"/>
        <v>4320000</v>
      </c>
      <c r="G23" s="25">
        <v>18</v>
      </c>
      <c r="H23" s="19">
        <f ca="1">YEAR(NOW())+17</f>
        <v>2039</v>
      </c>
      <c r="I23" s="20">
        <f t="shared" si="5"/>
        <v>12011264.321374228</v>
      </c>
      <c r="J23" s="21">
        <f t="shared" si="2"/>
        <v>1126008.7286679987</v>
      </c>
      <c r="K23" s="22">
        <f t="shared" si="3"/>
        <v>0.26065016867314783</v>
      </c>
      <c r="L23" s="21">
        <f t="shared" si="0"/>
        <v>93834.060722333219</v>
      </c>
    </row>
    <row r="24" spans="2:13" ht="15">
      <c r="D24" s="15"/>
      <c r="E24" s="16">
        <f t="shared" si="1"/>
        <v>20000</v>
      </c>
      <c r="F24" s="24">
        <f t="shared" si="4"/>
        <v>4560000</v>
      </c>
      <c r="G24" s="25">
        <v>19</v>
      </c>
      <c r="H24" s="19">
        <f ca="1">YEAR(NOW())+18</f>
        <v>2040</v>
      </c>
      <c r="I24" s="20">
        <f t="shared" si="5"/>
        <v>13520312.014172642</v>
      </c>
      <c r="J24" s="21">
        <f t="shared" si="2"/>
        <v>1269047.6927984133</v>
      </c>
      <c r="K24" s="22">
        <f t="shared" si="3"/>
        <v>0.27829993263123098</v>
      </c>
      <c r="L24" s="21">
        <f t="shared" si="0"/>
        <v>105753.97439986777</v>
      </c>
      <c r="M24" s="33"/>
    </row>
    <row r="25" spans="2:13" ht="15">
      <c r="B25" s="34"/>
      <c r="D25" s="15"/>
      <c r="E25" s="16">
        <f t="shared" si="1"/>
        <v>20000</v>
      </c>
      <c r="F25" s="24">
        <f t="shared" si="4"/>
        <v>4800000</v>
      </c>
      <c r="G25" s="25">
        <v>20</v>
      </c>
      <c r="H25" s="19">
        <f ca="1">YEAR(NOW())+19</f>
        <v>2041</v>
      </c>
      <c r="I25" s="20">
        <f t="shared" si="5"/>
        <v>15187376.719799193</v>
      </c>
      <c r="J25" s="21">
        <f t="shared" si="2"/>
        <v>1427064.7056265511</v>
      </c>
      <c r="K25" s="22">
        <f t="shared" si="3"/>
        <v>0.29730514700553146</v>
      </c>
      <c r="L25" s="21">
        <f t="shared" si="0"/>
        <v>118922.05880221259</v>
      </c>
    </row>
    <row r="26" spans="2:13" ht="15">
      <c r="D26" s="15"/>
      <c r="E26" s="16">
        <f t="shared" si="1"/>
        <v>20000</v>
      </c>
      <c r="F26" s="24">
        <f t="shared" si="4"/>
        <v>5040000</v>
      </c>
      <c r="G26" s="25">
        <v>21</v>
      </c>
      <c r="H26" s="19">
        <f ca="1">YEAR(NOW())+20</f>
        <v>2042</v>
      </c>
      <c r="I26" s="20">
        <f t="shared" si="5"/>
        <v>17029004.884375017</v>
      </c>
      <c r="J26" s="21">
        <f t="shared" si="2"/>
        <v>1601628.1645758245</v>
      </c>
      <c r="K26" s="22">
        <f t="shared" si="3"/>
        <v>0.31778336598726675</v>
      </c>
      <c r="L26" s="21">
        <f t="shared" si="0"/>
        <v>133469.01371465204</v>
      </c>
    </row>
    <row r="27" spans="2:13" ht="15">
      <c r="D27" s="15"/>
      <c r="E27" s="16">
        <f t="shared" si="1"/>
        <v>20000</v>
      </c>
      <c r="F27" s="24">
        <f t="shared" si="4"/>
        <v>5280000</v>
      </c>
      <c r="G27" s="25">
        <v>22</v>
      </c>
      <c r="H27" s="19">
        <f ca="1">YEAR(NOW())+21</f>
        <v>2043</v>
      </c>
      <c r="I27" s="20">
        <f t="shared" si="5"/>
        <v>19063475.583149858</v>
      </c>
      <c r="J27" s="21">
        <f t="shared" si="2"/>
        <v>1794470.6987748407</v>
      </c>
      <c r="K27" s="22">
        <f t="shared" si="3"/>
        <v>0.33986187476796226</v>
      </c>
      <c r="L27" s="21">
        <f t="shared" si="0"/>
        <v>149539.22489790339</v>
      </c>
    </row>
    <row r="28" spans="2:13" ht="15">
      <c r="D28" s="15"/>
      <c r="E28" s="16">
        <f t="shared" si="1"/>
        <v>20000</v>
      </c>
      <c r="F28" s="24">
        <f t="shared" si="4"/>
        <v>5520000</v>
      </c>
      <c r="G28" s="25">
        <v>23</v>
      </c>
      <c r="H28" s="19">
        <f ca="1">YEAR(NOW())+22</f>
        <v>2044</v>
      </c>
      <c r="I28" s="20">
        <f t="shared" si="5"/>
        <v>21310981.949412853</v>
      </c>
      <c r="J28" s="21">
        <f t="shared" si="2"/>
        <v>2007506.3662629947</v>
      </c>
      <c r="K28" s="22">
        <f t="shared" si="3"/>
        <v>0.36367868954039761</v>
      </c>
      <c r="L28" s="21">
        <f t="shared" si="0"/>
        <v>167292.19718858288</v>
      </c>
    </row>
    <row r="29" spans="2:13" ht="15">
      <c r="D29" s="15"/>
      <c r="E29" s="16">
        <f t="shared" si="1"/>
        <v>20000</v>
      </c>
      <c r="F29" s="24">
        <f t="shared" si="4"/>
        <v>5760000</v>
      </c>
      <c r="G29" s="25">
        <v>24</v>
      </c>
      <c r="H29" s="19">
        <f ca="1">YEAR(NOW())+23</f>
        <v>2045</v>
      </c>
      <c r="I29" s="20">
        <f t="shared" si="5"/>
        <v>23793831.601381093</v>
      </c>
      <c r="J29" s="21">
        <f t="shared" si="2"/>
        <v>2242849.6519682407</v>
      </c>
      <c r="K29" s="22">
        <f t="shared" si="3"/>
        <v>0.38938362013337513</v>
      </c>
      <c r="L29" s="21">
        <f t="shared" si="0"/>
        <v>186904.13766402006</v>
      </c>
    </row>
    <row r="30" spans="2:13" ht="15">
      <c r="D30" s="15"/>
      <c r="E30" s="16">
        <f t="shared" si="1"/>
        <v>20000</v>
      </c>
      <c r="F30" s="24">
        <f t="shared" si="4"/>
        <v>6000000</v>
      </c>
      <c r="G30" s="25">
        <v>25</v>
      </c>
      <c r="H30" s="19">
        <f ca="1">YEAR(NOW())+24</f>
        <v>2046</v>
      </c>
      <c r="I30" s="20">
        <f t="shared" si="5"/>
        <v>26536668.056402482</v>
      </c>
      <c r="J30" s="21">
        <f t="shared" si="2"/>
        <v>2502836.4550213888</v>
      </c>
      <c r="K30" s="22">
        <f t="shared" si="3"/>
        <v>0.41713940917023146</v>
      </c>
      <c r="L30" s="21">
        <f t="shared" si="0"/>
        <v>208569.70458511575</v>
      </c>
    </row>
    <row r="31" spans="2:13" ht="15">
      <c r="D31" s="15"/>
      <c r="E31" s="16">
        <f t="shared" si="1"/>
        <v>20000</v>
      </c>
      <c r="F31" s="24">
        <f t="shared" si="4"/>
        <v>6240000</v>
      </c>
      <c r="G31" s="25">
        <v>26</v>
      </c>
      <c r="H31" s="19">
        <f ca="1">YEAR(NOW())+25</f>
        <v>2047</v>
      </c>
      <c r="I31" s="20">
        <f t="shared" si="5"/>
        <v>29566715.330118969</v>
      </c>
      <c r="J31" s="21">
        <f t="shared" si="2"/>
        <v>2790047.273716487</v>
      </c>
      <c r="K31" s="22">
        <f t="shared" si="3"/>
        <v>0.44712296053148831</v>
      </c>
      <c r="L31" s="21">
        <f t="shared" si="0"/>
        <v>232503.93947637393</v>
      </c>
    </row>
    <row r="32" spans="2:13" ht="15">
      <c r="D32" s="15"/>
      <c r="E32" s="16">
        <f t="shared" si="1"/>
        <v>20000</v>
      </c>
      <c r="F32" s="24">
        <f t="shared" si="4"/>
        <v>6480000</v>
      </c>
      <c r="G32" s="25">
        <v>27</v>
      </c>
      <c r="H32" s="19">
        <f ca="1">YEAR(NOW())+26</f>
        <v>2048</v>
      </c>
      <c r="I32" s="20">
        <f t="shared" si="5"/>
        <v>32914048.148358453</v>
      </c>
      <c r="J32" s="21">
        <f t="shared" si="2"/>
        <v>3107332.818239484</v>
      </c>
      <c r="K32" s="22">
        <f t="shared" si="3"/>
        <v>0.47952666948140182</v>
      </c>
      <c r="L32" s="21">
        <f t="shared" si="0"/>
        <v>258944.401519957</v>
      </c>
    </row>
    <row r="33" spans="4:12" ht="15">
      <c r="D33" s="15"/>
      <c r="E33" s="16">
        <f t="shared" si="1"/>
        <v>20000</v>
      </c>
      <c r="F33" s="24">
        <f t="shared" si="4"/>
        <v>6720000</v>
      </c>
      <c r="G33" s="25">
        <v>28</v>
      </c>
      <c r="H33" s="19">
        <f ca="1">YEAR(NOW())+27</f>
        <v>2049</v>
      </c>
      <c r="I33" s="20">
        <f t="shared" si="5"/>
        <v>36611890.453742705</v>
      </c>
      <c r="J33" s="21">
        <f t="shared" si="2"/>
        <v>3457842.3053842522</v>
      </c>
      <c r="K33" s="22">
        <f t="shared" si="3"/>
        <v>0.51455986687265654</v>
      </c>
      <c r="L33" s="21">
        <f t="shared" si="0"/>
        <v>288153.52544868767</v>
      </c>
    </row>
    <row r="34" spans="4:12" ht="15">
      <c r="D34" s="15"/>
      <c r="E34" s="16">
        <f t="shared" si="1"/>
        <v>20000</v>
      </c>
      <c r="F34" s="24">
        <f t="shared" si="4"/>
        <v>6960000</v>
      </c>
      <c r="G34" s="25">
        <v>29</v>
      </c>
      <c r="H34" s="19">
        <f ca="1">YEAR(NOW())+28</f>
        <v>2050</v>
      </c>
      <c r="I34" s="20">
        <f t="shared" si="5"/>
        <v>40696945.169837959</v>
      </c>
      <c r="J34" s="21">
        <f t="shared" si="2"/>
        <v>3845054.7160952538</v>
      </c>
      <c r="K34" s="22">
        <f t="shared" si="3"/>
        <v>0.5524503902435709</v>
      </c>
      <c r="L34" s="21">
        <f t="shared" si="0"/>
        <v>320421.22634127113</v>
      </c>
    </row>
    <row r="35" spans="4:12" ht="15">
      <c r="D35" s="15"/>
      <c r="E35" s="16">
        <f t="shared" si="1"/>
        <v>20000</v>
      </c>
      <c r="F35" s="24">
        <f t="shared" si="4"/>
        <v>7200000</v>
      </c>
      <c r="G35" s="25">
        <v>30</v>
      </c>
      <c r="H35" s="19">
        <f ca="1">YEAR(NOW())+29</f>
        <v>2051</v>
      </c>
      <c r="I35" s="20">
        <f t="shared" si="5"/>
        <v>45209758.49592106</v>
      </c>
      <c r="J35" s="21">
        <f t="shared" si="2"/>
        <v>4272813.3260831013</v>
      </c>
      <c r="K35" s="22">
        <f t="shared" si="3"/>
        <v>0.59344629528931958</v>
      </c>
      <c r="L35" s="21">
        <f t="shared" si="0"/>
        <v>356067.77717359178</v>
      </c>
    </row>
    <row r="36" spans="4:12" ht="15">
      <c r="D36" s="15"/>
      <c r="E36" s="16">
        <f t="shared" si="1"/>
        <v>20000</v>
      </c>
      <c r="F36" s="24">
        <f t="shared" si="4"/>
        <v>7440000</v>
      </c>
      <c r="G36" s="25">
        <v>31</v>
      </c>
      <c r="H36" s="19">
        <f ca="1">YEAR(NOW())+30</f>
        <v>2052</v>
      </c>
      <c r="I36" s="20">
        <f t="shared" si="5"/>
        <v>50195122.348168291</v>
      </c>
      <c r="J36" s="21">
        <f t="shared" si="2"/>
        <v>4745363.8522472307</v>
      </c>
      <c r="K36" s="22">
        <f t="shared" si="3"/>
        <v>0.63781772207624066</v>
      </c>
      <c r="L36" s="21">
        <f t="shared" si="0"/>
        <v>395446.98768726923</v>
      </c>
    </row>
    <row r="37" spans="4:12" ht="15">
      <c r="D37" s="15"/>
      <c r="E37" s="16">
        <f t="shared" si="1"/>
        <v>20000</v>
      </c>
      <c r="F37" s="24">
        <f t="shared" si="4"/>
        <v>7680000</v>
      </c>
      <c r="G37" s="25">
        <v>32</v>
      </c>
      <c r="H37" s="19">
        <f ca="1">YEAR(NOW())+31</f>
        <v>2053</v>
      </c>
      <c r="I37" s="20">
        <f t="shared" si="5"/>
        <v>55702518.941695288</v>
      </c>
      <c r="J37" s="21">
        <f t="shared" si="2"/>
        <v>5267396.5935269967</v>
      </c>
      <c r="K37" s="22">
        <f t="shared" si="3"/>
        <v>0.6858589314488277</v>
      </c>
      <c r="L37" s="21">
        <f t="shared" si="0"/>
        <v>438949.7161272497</v>
      </c>
    </row>
    <row r="38" spans="4:12" ht="15">
      <c r="D38" s="15"/>
      <c r="E38" s="16">
        <f t="shared" si="1"/>
        <v>20000</v>
      </c>
      <c r="F38" s="24">
        <f t="shared" si="4"/>
        <v>7920000</v>
      </c>
      <c r="G38" s="25">
        <v>33</v>
      </c>
      <c r="H38" s="19">
        <f ca="1">YEAR(NOW())+32</f>
        <v>2054</v>
      </c>
      <c r="I38" s="20">
        <f t="shared" si="5"/>
        <v>61786611.926146261</v>
      </c>
      <c r="J38" s="21">
        <f t="shared" si="2"/>
        <v>5844092.9844509736</v>
      </c>
      <c r="K38" s="22">
        <f t="shared" si="3"/>
        <v>0.73789052833976942</v>
      </c>
      <c r="L38" s="21">
        <f t="shared" si="0"/>
        <v>487007.74870424782</v>
      </c>
    </row>
    <row r="39" spans="4:12" ht="15">
      <c r="D39" s="15"/>
      <c r="E39" s="16">
        <f t="shared" si="1"/>
        <v>20000</v>
      </c>
      <c r="F39" s="24">
        <f t="shared" si="4"/>
        <v>8160000</v>
      </c>
      <c r="G39" s="25">
        <v>34</v>
      </c>
      <c r="H39" s="19">
        <f ca="1">YEAR(NOW())+33</f>
        <v>2055</v>
      </c>
      <c r="I39" s="20">
        <f t="shared" si="5"/>
        <v>68507788.94959715</v>
      </c>
      <c r="J39" s="21">
        <f t="shared" si="2"/>
        <v>6481177.0234508887</v>
      </c>
      <c r="K39" s="22">
        <f t="shared" si="3"/>
        <v>0.79426189012878534</v>
      </c>
      <c r="L39" s="21">
        <f t="shared" si="0"/>
        <v>540098.0852875741</v>
      </c>
    </row>
    <row r="40" spans="4:12" ht="15">
      <c r="D40" s="15"/>
      <c r="E40" s="16">
        <f t="shared" si="1"/>
        <v>20000</v>
      </c>
      <c r="F40" s="24">
        <f t="shared" si="4"/>
        <v>8400000</v>
      </c>
      <c r="G40" s="25">
        <v>35</v>
      </c>
      <c r="H40" s="19">
        <f ca="1">YEAR(NOW())+34</f>
        <v>2056</v>
      </c>
      <c r="I40" s="20">
        <f t="shared" si="5"/>
        <v>75932761.035989538</v>
      </c>
      <c r="J40" s="21">
        <f t="shared" si="2"/>
        <v>7184972.0863923877</v>
      </c>
      <c r="K40" s="22">
        <f t="shared" si="3"/>
        <v>0.85535381980861758</v>
      </c>
      <c r="L40" s="21">
        <f t="shared" si="0"/>
        <v>598747.67386603227</v>
      </c>
    </row>
    <row r="41" spans="4:12" ht="15">
      <c r="D41" s="15"/>
      <c r="E41" s="16">
        <f t="shared" si="1"/>
        <v>20000</v>
      </c>
      <c r="F41" s="24">
        <f t="shared" si="4"/>
        <v>8640000</v>
      </c>
      <c r="G41" s="25">
        <v>36</v>
      </c>
      <c r="H41" s="19">
        <f ca="1">YEAR(NOW())+35</f>
        <v>2057</v>
      </c>
      <c r="I41" s="20">
        <f t="shared" si="5"/>
        <v>84135224.725214109</v>
      </c>
      <c r="J41" s="21">
        <f t="shared" si="2"/>
        <v>7962463.689224571</v>
      </c>
      <c r="K41" s="22">
        <f t="shared" si="3"/>
        <v>0.92158144551210308</v>
      </c>
      <c r="L41" s="21">
        <f t="shared" si="0"/>
        <v>663538.64076871425</v>
      </c>
    </row>
    <row r="42" spans="4:12" ht="15">
      <c r="D42" s="15"/>
      <c r="E42" s="16">
        <f t="shared" si="1"/>
        <v>20000</v>
      </c>
      <c r="F42" s="24">
        <f t="shared" si="4"/>
        <v>8880000</v>
      </c>
      <c r="G42" s="25">
        <v>37</v>
      </c>
      <c r="H42" s="19">
        <f ca="1">YEAR(NOW())+36</f>
        <v>2058</v>
      </c>
      <c r="I42" s="20">
        <f t="shared" si="5"/>
        <v>93196593.547913224</v>
      </c>
      <c r="J42" s="21">
        <f t="shared" si="2"/>
        <v>8821368.8226991147</v>
      </c>
      <c r="K42" s="22">
        <f t="shared" si="3"/>
        <v>0.99339738994359394</v>
      </c>
      <c r="L42" s="21">
        <f t="shared" si="0"/>
        <v>735114.06855825952</v>
      </c>
    </row>
    <row r="43" spans="4:12" ht="15">
      <c r="D43" s="15"/>
      <c r="E43" s="16">
        <f t="shared" si="1"/>
        <v>20000</v>
      </c>
      <c r="F43" s="24">
        <f t="shared" si="4"/>
        <v>9120000</v>
      </c>
      <c r="G43" s="25">
        <v>38</v>
      </c>
      <c r="H43" s="19">
        <f ca="1">YEAR(NOW())+37</f>
        <v>2059</v>
      </c>
      <c r="I43" s="20">
        <f t="shared" si="5"/>
        <v>103206806.09525409</v>
      </c>
      <c r="J43" s="21">
        <f t="shared" si="2"/>
        <v>9770212.5473408699</v>
      </c>
      <c r="K43" s="22">
        <f t="shared" si="3"/>
        <v>1.0712952354540428</v>
      </c>
      <c r="L43" s="21">
        <f t="shared" si="0"/>
        <v>814184.37894507253</v>
      </c>
    </row>
    <row r="44" spans="4:12" ht="15">
      <c r="D44" s="15"/>
      <c r="E44" s="16">
        <f t="shared" si="1"/>
        <v>20000</v>
      </c>
      <c r="F44" s="24">
        <f t="shared" si="4"/>
        <v>9360000</v>
      </c>
      <c r="G44" s="25">
        <v>39</v>
      </c>
      <c r="H44" s="19">
        <f ca="1">YEAR(NOW())+38</f>
        <v>2060</v>
      </c>
      <c r="I44" s="20">
        <f t="shared" si="5"/>
        <v>114265218.70416635</v>
      </c>
      <c r="J44" s="21">
        <f t="shared" si="2"/>
        <v>10818412.608912259</v>
      </c>
      <c r="K44" s="22">
        <f t="shared" si="3"/>
        <v>1.1558133129179764</v>
      </c>
      <c r="L44" s="21">
        <f t="shared" si="0"/>
        <v>901534.38407602161</v>
      </c>
    </row>
    <row r="45" spans="4:12" ht="15">
      <c r="D45" s="15"/>
      <c r="E45" s="16">
        <f t="shared" si="1"/>
        <v>20000</v>
      </c>
      <c r="F45" s="24">
        <f t="shared" si="4"/>
        <v>9600000</v>
      </c>
      <c r="G45" s="25">
        <v>40</v>
      </c>
      <c r="H45" s="19">
        <f ca="1">YEAR(NOW())+39</f>
        <v>2061</v>
      </c>
      <c r="I45" s="20">
        <f t="shared" si="5"/>
        <v>126481591.61838937</v>
      </c>
      <c r="J45" s="21">
        <f t="shared" si="2"/>
        <v>11976372.914223015</v>
      </c>
      <c r="K45" s="22">
        <f t="shared" si="3"/>
        <v>1.2475388452315641</v>
      </c>
      <c r="L45" s="21">
        <f t="shared" si="0"/>
        <v>998031.07618525124</v>
      </c>
    </row>
    <row r="46" spans="4:12" ht="15">
      <c r="E46" s="16">
        <f t="shared" si="1"/>
        <v>20000</v>
      </c>
      <c r="F46" s="35">
        <f t="shared" si="4"/>
        <v>9840000</v>
      </c>
      <c r="G46" s="36">
        <v>41</v>
      </c>
      <c r="H46" s="37">
        <f ca="1">YEAR(NOW())+40</f>
        <v>2062</v>
      </c>
      <c r="I46" s="38">
        <f t="shared" si="5"/>
        <v>139977178.41346747</v>
      </c>
      <c r="J46" s="39">
        <f t="shared" si="2"/>
        <v>13255586.795078099</v>
      </c>
      <c r="K46" s="40">
        <f t="shared" si="3"/>
        <v>1.3471124791746036</v>
      </c>
      <c r="L46" s="41">
        <f t="shared" si="0"/>
        <v>1104632.232923175</v>
      </c>
    </row>
    <row r="47" spans="4:12" ht="12.75">
      <c r="H47" s="7"/>
    </row>
    <row r="48" spans="4:12" ht="12.75">
      <c r="H48" s="7"/>
    </row>
    <row r="49" spans="8:8" ht="12.75">
      <c r="H49" s="7"/>
    </row>
    <row r="50" spans="8:8" ht="12.75">
      <c r="H50" s="7"/>
    </row>
    <row r="51" spans="8:8" ht="12.75">
      <c r="H51" s="7"/>
    </row>
    <row r="52" spans="8:8" ht="12.75">
      <c r="H52" s="7"/>
    </row>
    <row r="53" spans="8:8" ht="12.75">
      <c r="H53" s="7"/>
    </row>
    <row r="54" spans="8:8" ht="12.75">
      <c r="H54" s="7"/>
    </row>
    <row r="55" spans="8:8" ht="12.75">
      <c r="H55" s="7"/>
    </row>
    <row r="56" spans="8:8" ht="12.75">
      <c r="H56" s="7"/>
    </row>
    <row r="57" spans="8:8" ht="12.75">
      <c r="H57" s="7"/>
    </row>
    <row r="58" spans="8:8" ht="12.75">
      <c r="H58" s="7"/>
    </row>
    <row r="59" spans="8:8" ht="12.75">
      <c r="H59" s="7"/>
    </row>
    <row r="60" spans="8:8" ht="12.75">
      <c r="H60" s="7"/>
    </row>
    <row r="61" spans="8:8" ht="12.75">
      <c r="H61" s="7"/>
    </row>
    <row r="62" spans="8:8" ht="12.75">
      <c r="H62" s="7"/>
    </row>
    <row r="63" spans="8:8" ht="12.75">
      <c r="H63" s="7"/>
    </row>
    <row r="64" spans="8:8" ht="12.75">
      <c r="H64" s="7"/>
    </row>
    <row r="65" spans="8:8" ht="12.75">
      <c r="H65" s="7"/>
    </row>
    <row r="66" spans="8:8" ht="12.75">
      <c r="H66" s="7"/>
    </row>
    <row r="67" spans="8:8" ht="12.75">
      <c r="H67" s="7"/>
    </row>
    <row r="68" spans="8:8" ht="12.75">
      <c r="H68" s="7"/>
    </row>
    <row r="69" spans="8:8" ht="12.75">
      <c r="H69" s="7"/>
    </row>
    <row r="70" spans="8:8" ht="12.75">
      <c r="H70" s="7"/>
    </row>
    <row r="71" spans="8:8" ht="12.75">
      <c r="H71" s="7"/>
    </row>
    <row r="72" spans="8:8" ht="12.75">
      <c r="H72" s="7"/>
    </row>
    <row r="73" spans="8:8" ht="12.75">
      <c r="H73" s="7"/>
    </row>
    <row r="74" spans="8:8" ht="12.75">
      <c r="H74" s="7"/>
    </row>
    <row r="75" spans="8:8" ht="12.75">
      <c r="H75" s="7"/>
    </row>
    <row r="76" spans="8:8" ht="12.75">
      <c r="H76" s="7"/>
    </row>
    <row r="77" spans="8:8" ht="12.75">
      <c r="H77" s="7"/>
    </row>
    <row r="78" spans="8:8" ht="12.75">
      <c r="H78" s="7"/>
    </row>
    <row r="79" spans="8:8" ht="12.75">
      <c r="H79" s="7"/>
    </row>
    <row r="80" spans="8:8" ht="12.75">
      <c r="H80" s="7"/>
    </row>
    <row r="81" spans="8:8" ht="12.75">
      <c r="H81" s="7"/>
    </row>
    <row r="82" spans="8:8" ht="12.75">
      <c r="H82" s="7"/>
    </row>
    <row r="83" spans="8:8" ht="12.75">
      <c r="H83" s="7"/>
    </row>
    <row r="84" spans="8:8" ht="12.75">
      <c r="H84" s="7"/>
    </row>
    <row r="85" spans="8:8" ht="12.75">
      <c r="H85" s="7"/>
    </row>
    <row r="86" spans="8:8" ht="12.75">
      <c r="H86" s="7"/>
    </row>
    <row r="87" spans="8:8" ht="12.75">
      <c r="H87" s="7"/>
    </row>
    <row r="88" spans="8:8" ht="12.75">
      <c r="H88" s="7"/>
    </row>
    <row r="89" spans="8:8" ht="12.75">
      <c r="H89" s="7"/>
    </row>
    <row r="90" spans="8:8" ht="12.75">
      <c r="H90" s="7"/>
    </row>
    <row r="91" spans="8:8" ht="12.75">
      <c r="H91" s="7"/>
    </row>
    <row r="92" spans="8:8" ht="12.75">
      <c r="H92" s="7"/>
    </row>
    <row r="93" spans="8:8" ht="12.75">
      <c r="H93" s="7"/>
    </row>
    <row r="94" spans="8:8" ht="12.75">
      <c r="H94" s="7"/>
    </row>
    <row r="95" spans="8:8" ht="12.75">
      <c r="H95" s="7"/>
    </row>
    <row r="96" spans="8:8" ht="12.75">
      <c r="H96" s="7"/>
    </row>
    <row r="97" spans="8:8" ht="12.75">
      <c r="H97" s="7"/>
    </row>
    <row r="98" spans="8:8" ht="12.75">
      <c r="H98" s="7"/>
    </row>
    <row r="99" spans="8:8" ht="12.75">
      <c r="H99" s="7"/>
    </row>
    <row r="100" spans="8:8" ht="12.75">
      <c r="H100" s="7"/>
    </row>
    <row r="101" spans="8:8" ht="12.75">
      <c r="H101" s="7"/>
    </row>
    <row r="102" spans="8:8" ht="12.75">
      <c r="H102" s="7"/>
    </row>
    <row r="103" spans="8:8" ht="12.75">
      <c r="H103" s="7"/>
    </row>
    <row r="104" spans="8:8" ht="12.75">
      <c r="H104" s="7"/>
    </row>
    <row r="105" spans="8:8" ht="12.75">
      <c r="H105" s="7"/>
    </row>
    <row r="106" spans="8:8" ht="12.75">
      <c r="H106" s="7"/>
    </row>
    <row r="107" spans="8:8" ht="12.75">
      <c r="H107" s="7"/>
    </row>
    <row r="108" spans="8:8" ht="12.75">
      <c r="H108" s="7"/>
    </row>
    <row r="109" spans="8:8" ht="12.75">
      <c r="H109" s="7"/>
    </row>
    <row r="110" spans="8:8" ht="12.75">
      <c r="H110" s="7"/>
    </row>
    <row r="111" spans="8:8" ht="12.75">
      <c r="H111" s="7"/>
    </row>
    <row r="112" spans="8:8" ht="12.75">
      <c r="H112" s="7"/>
    </row>
    <row r="113" spans="8:8" ht="12.75">
      <c r="H113" s="7"/>
    </row>
    <row r="114" spans="8:8" ht="12.75">
      <c r="H114" s="7"/>
    </row>
    <row r="115" spans="8:8" ht="12.75">
      <c r="H115" s="7"/>
    </row>
    <row r="116" spans="8:8" ht="12.75">
      <c r="H116" s="7"/>
    </row>
    <row r="117" spans="8:8" ht="12.75">
      <c r="H117" s="7"/>
    </row>
    <row r="118" spans="8:8" ht="12.75">
      <c r="H118" s="7"/>
    </row>
    <row r="119" spans="8:8" ht="12.75">
      <c r="H119" s="7"/>
    </row>
    <row r="120" spans="8:8" ht="12.75">
      <c r="H120" s="7"/>
    </row>
    <row r="121" spans="8:8" ht="12.75">
      <c r="H121" s="7"/>
    </row>
    <row r="122" spans="8:8" ht="12.75">
      <c r="H122" s="7"/>
    </row>
    <row r="123" spans="8:8" ht="12.75">
      <c r="H123" s="7"/>
    </row>
    <row r="124" spans="8:8" ht="12.75">
      <c r="H124" s="7"/>
    </row>
    <row r="125" spans="8:8" ht="12.75">
      <c r="H125" s="7"/>
    </row>
    <row r="126" spans="8:8" ht="12.75">
      <c r="H126" s="7"/>
    </row>
    <row r="127" spans="8:8" ht="12.75">
      <c r="H127" s="7"/>
    </row>
    <row r="128" spans="8:8" ht="12.75">
      <c r="H128" s="7"/>
    </row>
    <row r="129" spans="8:8" ht="12.75">
      <c r="H129" s="7"/>
    </row>
    <row r="130" spans="8:8" ht="12.75">
      <c r="H130" s="7"/>
    </row>
    <row r="131" spans="8:8" ht="12.75">
      <c r="H131" s="7"/>
    </row>
    <row r="132" spans="8:8" ht="12.75">
      <c r="H132" s="7"/>
    </row>
    <row r="133" spans="8:8" ht="12.75">
      <c r="H133" s="7"/>
    </row>
    <row r="134" spans="8:8" ht="12.75">
      <c r="H134" s="7"/>
    </row>
    <row r="135" spans="8:8" ht="12.75">
      <c r="H135" s="7"/>
    </row>
    <row r="136" spans="8:8" ht="12.75">
      <c r="H136" s="7"/>
    </row>
    <row r="137" spans="8:8" ht="12.75">
      <c r="H137" s="7"/>
    </row>
    <row r="138" spans="8:8" ht="12.75">
      <c r="H138" s="7"/>
    </row>
    <row r="139" spans="8:8" ht="12.75">
      <c r="H139" s="7"/>
    </row>
    <row r="140" spans="8:8" ht="12.75">
      <c r="H140" s="7"/>
    </row>
    <row r="141" spans="8:8" ht="12.75">
      <c r="H141" s="7"/>
    </row>
    <row r="142" spans="8:8" ht="12.75">
      <c r="H142" s="7"/>
    </row>
    <row r="143" spans="8:8" ht="12.75">
      <c r="H143" s="7"/>
    </row>
    <row r="144" spans="8:8" ht="12.75">
      <c r="H144" s="7"/>
    </row>
    <row r="145" spans="8:8" ht="12.75">
      <c r="H145" s="7"/>
    </row>
    <row r="146" spans="8:8" ht="12.75">
      <c r="H146" s="7"/>
    </row>
    <row r="147" spans="8:8" ht="12.75">
      <c r="H147" s="7"/>
    </row>
    <row r="148" spans="8:8" ht="12.75">
      <c r="H148" s="7"/>
    </row>
    <row r="149" spans="8:8" ht="12.75">
      <c r="H149" s="7"/>
    </row>
    <row r="150" spans="8:8" ht="12.75">
      <c r="H150" s="7"/>
    </row>
    <row r="151" spans="8:8" ht="12.75">
      <c r="H151" s="7"/>
    </row>
    <row r="152" spans="8:8" ht="12.75">
      <c r="H152" s="7"/>
    </row>
    <row r="153" spans="8:8" ht="12.75">
      <c r="H153" s="7"/>
    </row>
    <row r="154" spans="8:8" ht="12.75">
      <c r="H154" s="7"/>
    </row>
    <row r="155" spans="8:8" ht="12.75">
      <c r="H155" s="7"/>
    </row>
    <row r="156" spans="8:8" ht="12.75">
      <c r="H156" s="7"/>
    </row>
    <row r="157" spans="8:8" ht="12.75">
      <c r="H157" s="7"/>
    </row>
    <row r="158" spans="8:8" ht="12.75">
      <c r="H158" s="7"/>
    </row>
    <row r="159" spans="8:8" ht="12.75">
      <c r="H159" s="7"/>
    </row>
    <row r="160" spans="8:8" ht="12.75">
      <c r="H160" s="7"/>
    </row>
    <row r="161" spans="8:8" ht="12.75">
      <c r="H161" s="7"/>
    </row>
    <row r="162" spans="8:8" ht="12.75">
      <c r="H162" s="7"/>
    </row>
    <row r="163" spans="8:8" ht="12.75">
      <c r="H163" s="7"/>
    </row>
    <row r="164" spans="8:8" ht="12.75">
      <c r="H164" s="7"/>
    </row>
    <row r="165" spans="8:8" ht="12.75">
      <c r="H165" s="7"/>
    </row>
    <row r="166" spans="8:8" ht="12.75">
      <c r="H166" s="7"/>
    </row>
    <row r="167" spans="8:8" ht="12.75">
      <c r="H167" s="7"/>
    </row>
    <row r="168" spans="8:8" ht="12.75">
      <c r="H168" s="7"/>
    </row>
    <row r="169" spans="8:8" ht="12.75">
      <c r="H169" s="7"/>
    </row>
    <row r="170" spans="8:8" ht="12.75">
      <c r="H170" s="7"/>
    </row>
    <row r="171" spans="8:8" ht="12.75">
      <c r="H171" s="7"/>
    </row>
    <row r="172" spans="8:8" ht="12.75">
      <c r="H172" s="7"/>
    </row>
    <row r="173" spans="8:8" ht="12.75">
      <c r="H173" s="7"/>
    </row>
    <row r="174" spans="8:8" ht="12.75">
      <c r="H174" s="7"/>
    </row>
    <row r="175" spans="8:8" ht="12.75">
      <c r="H175" s="7"/>
    </row>
    <row r="176" spans="8:8" ht="12.75">
      <c r="H176" s="7"/>
    </row>
    <row r="177" spans="8:8" ht="12.75">
      <c r="H177" s="7"/>
    </row>
    <row r="178" spans="8:8" ht="12.75">
      <c r="H178" s="7"/>
    </row>
    <row r="179" spans="8:8" ht="12.75">
      <c r="H179" s="7"/>
    </row>
    <row r="180" spans="8:8" ht="12.75">
      <c r="H180" s="7"/>
    </row>
    <row r="181" spans="8:8" ht="12.75">
      <c r="H181" s="7"/>
    </row>
    <row r="182" spans="8:8" ht="12.75">
      <c r="H182" s="7"/>
    </row>
    <row r="183" spans="8:8" ht="12.75">
      <c r="H183" s="7"/>
    </row>
    <row r="184" spans="8:8" ht="12.75">
      <c r="H184" s="7"/>
    </row>
    <row r="185" spans="8:8" ht="12.75">
      <c r="H185" s="7"/>
    </row>
    <row r="186" spans="8:8" ht="12.75">
      <c r="H186" s="7"/>
    </row>
    <row r="187" spans="8:8" ht="12.75">
      <c r="H187" s="7"/>
    </row>
    <row r="188" spans="8:8" ht="12.75">
      <c r="H188" s="7"/>
    </row>
    <row r="189" spans="8:8" ht="12.75">
      <c r="H189" s="7"/>
    </row>
    <row r="190" spans="8:8" ht="12.75">
      <c r="H190" s="7"/>
    </row>
    <row r="191" spans="8:8" ht="12.75">
      <c r="H191" s="7"/>
    </row>
    <row r="192" spans="8:8" ht="12.75">
      <c r="H192" s="7"/>
    </row>
    <row r="193" spans="8:8" ht="12.75">
      <c r="H193" s="7"/>
    </row>
    <row r="194" spans="8:8" ht="12.75">
      <c r="H194" s="7"/>
    </row>
    <row r="195" spans="8:8" ht="12.75">
      <c r="H195" s="7"/>
    </row>
    <row r="196" spans="8:8" ht="12.75">
      <c r="H196" s="7"/>
    </row>
    <row r="197" spans="8:8" ht="12.75">
      <c r="H197" s="7"/>
    </row>
    <row r="198" spans="8:8" ht="12.75">
      <c r="H198" s="7"/>
    </row>
    <row r="199" spans="8:8" ht="12.75">
      <c r="H199" s="7"/>
    </row>
    <row r="200" spans="8:8" ht="12.75">
      <c r="H200" s="7"/>
    </row>
    <row r="201" spans="8:8" ht="12.75">
      <c r="H201" s="7"/>
    </row>
    <row r="202" spans="8:8" ht="12.75">
      <c r="H202" s="7"/>
    </row>
    <row r="203" spans="8:8" ht="12.75">
      <c r="H203" s="7"/>
    </row>
    <row r="204" spans="8:8" ht="12.75">
      <c r="H204" s="7"/>
    </row>
    <row r="205" spans="8:8" ht="12.75">
      <c r="H205" s="7"/>
    </row>
    <row r="206" spans="8:8" ht="12.75">
      <c r="H206" s="7"/>
    </row>
    <row r="207" spans="8:8" ht="12.75">
      <c r="H207" s="7"/>
    </row>
    <row r="208" spans="8:8" ht="12.75">
      <c r="H208" s="7"/>
    </row>
    <row r="209" spans="8:8" ht="12.75">
      <c r="H209" s="7"/>
    </row>
    <row r="210" spans="8:8" ht="12.75">
      <c r="H210" s="7"/>
    </row>
    <row r="211" spans="8:8" ht="12.75">
      <c r="H211" s="7"/>
    </row>
    <row r="212" spans="8:8" ht="12.75">
      <c r="H212" s="7"/>
    </row>
    <row r="213" spans="8:8" ht="12.75">
      <c r="H213" s="7"/>
    </row>
    <row r="214" spans="8:8" ht="12.75">
      <c r="H214" s="7"/>
    </row>
    <row r="215" spans="8:8" ht="12.75">
      <c r="H215" s="7"/>
    </row>
    <row r="216" spans="8:8" ht="12.75">
      <c r="H216" s="7"/>
    </row>
    <row r="217" spans="8:8" ht="12.75">
      <c r="H217" s="7"/>
    </row>
    <row r="218" spans="8:8" ht="12.75">
      <c r="H218" s="7"/>
    </row>
    <row r="219" spans="8:8" ht="12.75">
      <c r="H219" s="7"/>
    </row>
    <row r="220" spans="8:8" ht="12.75">
      <c r="H220" s="7"/>
    </row>
    <row r="221" spans="8:8" ht="12.75">
      <c r="H221" s="7"/>
    </row>
    <row r="222" spans="8:8" ht="12.75">
      <c r="H222" s="7"/>
    </row>
    <row r="223" spans="8:8" ht="12.75">
      <c r="H223" s="7"/>
    </row>
    <row r="224" spans="8:8" ht="12.75">
      <c r="H224" s="7"/>
    </row>
    <row r="225" spans="8:8" ht="12.75">
      <c r="H225" s="7"/>
    </row>
    <row r="226" spans="8:8" ht="12.75">
      <c r="H226" s="7"/>
    </row>
    <row r="227" spans="8:8" ht="12.75">
      <c r="H227" s="7"/>
    </row>
    <row r="228" spans="8:8" ht="12.75">
      <c r="H228" s="7"/>
    </row>
    <row r="229" spans="8:8" ht="12.75">
      <c r="H229" s="7"/>
    </row>
    <row r="230" spans="8:8" ht="12.75">
      <c r="H230" s="7"/>
    </row>
    <row r="231" spans="8:8" ht="12.75">
      <c r="H231" s="7"/>
    </row>
    <row r="232" spans="8:8" ht="12.75">
      <c r="H232" s="7"/>
    </row>
    <row r="233" spans="8:8" ht="12.75">
      <c r="H233" s="7"/>
    </row>
    <row r="234" spans="8:8" ht="12.75">
      <c r="H234" s="7"/>
    </row>
    <row r="235" spans="8:8" ht="12.75">
      <c r="H235" s="7"/>
    </row>
    <row r="236" spans="8:8" ht="12.75">
      <c r="H236" s="7"/>
    </row>
    <row r="237" spans="8:8" ht="12.75">
      <c r="H237" s="7"/>
    </row>
    <row r="238" spans="8:8" ht="12.75">
      <c r="H238" s="7"/>
    </row>
    <row r="239" spans="8:8" ht="12.75">
      <c r="H239" s="7"/>
    </row>
    <row r="240" spans="8:8" ht="12.75">
      <c r="H240" s="7"/>
    </row>
    <row r="241" spans="8:8" ht="12.75">
      <c r="H241" s="7"/>
    </row>
    <row r="242" spans="8:8" ht="12.75">
      <c r="H242" s="7"/>
    </row>
    <row r="243" spans="8:8" ht="12.75">
      <c r="H243" s="7"/>
    </row>
    <row r="244" spans="8:8" ht="12.75">
      <c r="H244" s="7"/>
    </row>
    <row r="245" spans="8:8" ht="12.75">
      <c r="H245" s="7"/>
    </row>
    <row r="246" spans="8:8" ht="12.75">
      <c r="H246" s="7"/>
    </row>
    <row r="247" spans="8:8" ht="12.75">
      <c r="H247" s="7"/>
    </row>
    <row r="248" spans="8:8" ht="12.75">
      <c r="H248" s="7"/>
    </row>
    <row r="249" spans="8:8" ht="12.75">
      <c r="H249" s="7"/>
    </row>
    <row r="250" spans="8:8" ht="12.75">
      <c r="H250" s="7"/>
    </row>
    <row r="251" spans="8:8" ht="12.75">
      <c r="H251" s="7"/>
    </row>
    <row r="252" spans="8:8" ht="12.75">
      <c r="H252" s="7"/>
    </row>
    <row r="253" spans="8:8" ht="12.75">
      <c r="H253" s="7"/>
    </row>
    <row r="254" spans="8:8" ht="12.75">
      <c r="H254" s="7"/>
    </row>
    <row r="255" spans="8:8" ht="12.75">
      <c r="H255" s="7"/>
    </row>
    <row r="256" spans="8:8" ht="12.75">
      <c r="H256" s="7"/>
    </row>
    <row r="257" spans="8:8" ht="12.75">
      <c r="H257" s="7"/>
    </row>
    <row r="258" spans="8:8" ht="12.75">
      <c r="H258" s="7"/>
    </row>
    <row r="259" spans="8:8" ht="12.75">
      <c r="H259" s="7"/>
    </row>
    <row r="260" spans="8:8" ht="12.75">
      <c r="H260" s="7"/>
    </row>
    <row r="261" spans="8:8" ht="12.75">
      <c r="H261" s="7"/>
    </row>
    <row r="262" spans="8:8" ht="12.75">
      <c r="H262" s="7"/>
    </row>
    <row r="263" spans="8:8" ht="12.75">
      <c r="H263" s="7"/>
    </row>
    <row r="264" spans="8:8" ht="12.75">
      <c r="H264" s="7"/>
    </row>
    <row r="265" spans="8:8" ht="12.75">
      <c r="H265" s="7"/>
    </row>
    <row r="266" spans="8:8" ht="12.75">
      <c r="H266" s="7"/>
    </row>
    <row r="267" spans="8:8" ht="12.75">
      <c r="H267" s="7"/>
    </row>
    <row r="268" spans="8:8" ht="12.75">
      <c r="H268" s="7"/>
    </row>
    <row r="269" spans="8:8" ht="12.75">
      <c r="H269" s="7"/>
    </row>
    <row r="270" spans="8:8" ht="12.75">
      <c r="H270" s="7"/>
    </row>
    <row r="271" spans="8:8" ht="12.75">
      <c r="H271" s="7"/>
    </row>
    <row r="272" spans="8:8" ht="12.75">
      <c r="H272" s="7"/>
    </row>
    <row r="273" spans="8:8" ht="12.75">
      <c r="H273" s="7"/>
    </row>
    <row r="274" spans="8:8" ht="12.75">
      <c r="H274" s="7"/>
    </row>
    <row r="275" spans="8:8" ht="12.75">
      <c r="H275" s="7"/>
    </row>
    <row r="276" spans="8:8" ht="12.75">
      <c r="H276" s="7"/>
    </row>
    <row r="277" spans="8:8" ht="12.75">
      <c r="H277" s="7"/>
    </row>
    <row r="278" spans="8:8" ht="12.75">
      <c r="H278" s="7"/>
    </row>
    <row r="279" spans="8:8" ht="12.75">
      <c r="H279" s="7"/>
    </row>
    <row r="280" spans="8:8" ht="12.75">
      <c r="H280" s="7"/>
    </row>
    <row r="281" spans="8:8" ht="12.75">
      <c r="H281" s="7"/>
    </row>
    <row r="282" spans="8:8" ht="12.75">
      <c r="H282" s="7"/>
    </row>
    <row r="283" spans="8:8" ht="12.75">
      <c r="H283" s="7"/>
    </row>
    <row r="284" spans="8:8" ht="12.75">
      <c r="H284" s="7"/>
    </row>
    <row r="285" spans="8:8" ht="12.75">
      <c r="H285" s="7"/>
    </row>
    <row r="286" spans="8:8" ht="12.75">
      <c r="H286" s="7"/>
    </row>
    <row r="287" spans="8:8" ht="12.75">
      <c r="H287" s="7"/>
    </row>
    <row r="288" spans="8:8" ht="12.75">
      <c r="H288" s="7"/>
    </row>
    <row r="289" spans="8:8" ht="12.75">
      <c r="H289" s="7"/>
    </row>
    <row r="290" spans="8:8" ht="12.75">
      <c r="H290" s="7"/>
    </row>
    <row r="291" spans="8:8" ht="12.75">
      <c r="H291" s="7"/>
    </row>
    <row r="292" spans="8:8" ht="12.75">
      <c r="H292" s="7"/>
    </row>
    <row r="293" spans="8:8" ht="12.75">
      <c r="H293" s="7"/>
    </row>
    <row r="294" spans="8:8" ht="12.75">
      <c r="H294" s="7"/>
    </row>
    <row r="295" spans="8:8" ht="12.75">
      <c r="H295" s="7"/>
    </row>
    <row r="296" spans="8:8" ht="12.75">
      <c r="H296" s="7"/>
    </row>
    <row r="297" spans="8:8" ht="12.75">
      <c r="H297" s="7"/>
    </row>
    <row r="298" spans="8:8" ht="12.75">
      <c r="H298" s="7"/>
    </row>
    <row r="299" spans="8:8" ht="12.75">
      <c r="H299" s="7"/>
    </row>
    <row r="300" spans="8:8" ht="12.75">
      <c r="H300" s="7"/>
    </row>
    <row r="301" spans="8:8" ht="12.75">
      <c r="H301" s="7"/>
    </row>
    <row r="302" spans="8:8" ht="12.75">
      <c r="H302" s="7"/>
    </row>
    <row r="303" spans="8:8" ht="12.75">
      <c r="H303" s="7"/>
    </row>
    <row r="304" spans="8:8" ht="12.75">
      <c r="H304" s="7"/>
    </row>
    <row r="305" spans="8:8" ht="12.75">
      <c r="H305" s="7"/>
    </row>
    <row r="306" spans="8:8" ht="12.75">
      <c r="H306" s="7"/>
    </row>
    <row r="307" spans="8:8" ht="12.75">
      <c r="H307" s="7"/>
    </row>
    <row r="308" spans="8:8" ht="12.75">
      <c r="H308" s="7"/>
    </row>
    <row r="309" spans="8:8" ht="12.75">
      <c r="H309" s="7"/>
    </row>
    <row r="310" spans="8:8" ht="12.75">
      <c r="H310" s="7"/>
    </row>
    <row r="311" spans="8:8" ht="12.75">
      <c r="H311" s="7"/>
    </row>
    <row r="312" spans="8:8" ht="12.75">
      <c r="H312" s="7"/>
    </row>
    <row r="313" spans="8:8" ht="12.75">
      <c r="H313" s="7"/>
    </row>
    <row r="314" spans="8:8" ht="12.75">
      <c r="H314" s="7"/>
    </row>
    <row r="315" spans="8:8" ht="12.75">
      <c r="H315" s="7"/>
    </row>
    <row r="316" spans="8:8" ht="12.75">
      <c r="H316" s="7"/>
    </row>
    <row r="317" spans="8:8" ht="12.75">
      <c r="H317" s="7"/>
    </row>
    <row r="318" spans="8:8" ht="12.75">
      <c r="H318" s="7"/>
    </row>
    <row r="319" spans="8:8" ht="12.75">
      <c r="H319" s="7"/>
    </row>
    <row r="320" spans="8:8" ht="12.75">
      <c r="H320" s="7"/>
    </row>
    <row r="321" spans="8:8" ht="12.75">
      <c r="H321" s="7"/>
    </row>
    <row r="322" spans="8:8" ht="12.75">
      <c r="H322" s="7"/>
    </row>
    <row r="323" spans="8:8" ht="12.75">
      <c r="H323" s="7"/>
    </row>
    <row r="324" spans="8:8" ht="12.75">
      <c r="H324" s="7"/>
    </row>
    <row r="325" spans="8:8" ht="12.75">
      <c r="H325" s="7"/>
    </row>
    <row r="326" spans="8:8" ht="12.75">
      <c r="H326" s="7"/>
    </row>
    <row r="327" spans="8:8" ht="12.75">
      <c r="H327" s="7"/>
    </row>
    <row r="328" spans="8:8" ht="12.75">
      <c r="H328" s="7"/>
    </row>
    <row r="329" spans="8:8" ht="12.75">
      <c r="H329" s="7"/>
    </row>
    <row r="330" spans="8:8" ht="12.75">
      <c r="H330" s="7"/>
    </row>
    <row r="331" spans="8:8" ht="12.75">
      <c r="H331" s="7"/>
    </row>
    <row r="332" spans="8:8" ht="12.75">
      <c r="H332" s="7"/>
    </row>
    <row r="333" spans="8:8" ht="12.75">
      <c r="H333" s="7"/>
    </row>
    <row r="334" spans="8:8" ht="12.75">
      <c r="H334" s="7"/>
    </row>
    <row r="335" spans="8:8" ht="12.75">
      <c r="H335" s="7"/>
    </row>
    <row r="336" spans="8:8" ht="12.75">
      <c r="H336" s="7"/>
    </row>
    <row r="337" spans="8:8" ht="12.75">
      <c r="H337" s="7"/>
    </row>
    <row r="338" spans="8:8" ht="12.75">
      <c r="H338" s="7"/>
    </row>
    <row r="339" spans="8:8" ht="12.75">
      <c r="H339" s="7"/>
    </row>
    <row r="340" spans="8:8" ht="12.75">
      <c r="H340" s="7"/>
    </row>
    <row r="341" spans="8:8" ht="12.75">
      <c r="H341" s="7"/>
    </row>
    <row r="342" spans="8:8" ht="12.75">
      <c r="H342" s="7"/>
    </row>
    <row r="343" spans="8:8" ht="12.75">
      <c r="H343" s="7"/>
    </row>
    <row r="344" spans="8:8" ht="12.75">
      <c r="H344" s="7"/>
    </row>
    <row r="345" spans="8:8" ht="12.75">
      <c r="H345" s="7"/>
    </row>
    <row r="346" spans="8:8" ht="12.75">
      <c r="H346" s="7"/>
    </row>
    <row r="347" spans="8:8" ht="12.75">
      <c r="H347" s="7"/>
    </row>
    <row r="348" spans="8:8" ht="12.75">
      <c r="H348" s="7"/>
    </row>
    <row r="349" spans="8:8" ht="12.75">
      <c r="H349" s="7"/>
    </row>
    <row r="350" spans="8:8" ht="12.75">
      <c r="H350" s="7"/>
    </row>
    <row r="351" spans="8:8" ht="12.75">
      <c r="H351" s="7"/>
    </row>
    <row r="352" spans="8:8" ht="12.75">
      <c r="H352" s="7"/>
    </row>
    <row r="353" spans="8:8" ht="12.75">
      <c r="H353" s="7"/>
    </row>
    <row r="354" spans="8:8" ht="12.75">
      <c r="H354" s="7"/>
    </row>
    <row r="355" spans="8:8" ht="12.75">
      <c r="H355" s="7"/>
    </row>
    <row r="356" spans="8:8" ht="12.75">
      <c r="H356" s="7"/>
    </row>
    <row r="357" spans="8:8" ht="12.75">
      <c r="H357" s="7"/>
    </row>
    <row r="358" spans="8:8" ht="12.75">
      <c r="H358" s="7"/>
    </row>
    <row r="359" spans="8:8" ht="12.75">
      <c r="H359" s="7"/>
    </row>
    <row r="360" spans="8:8" ht="12.75">
      <c r="H360" s="7"/>
    </row>
    <row r="361" spans="8:8" ht="12.75">
      <c r="H361" s="7"/>
    </row>
    <row r="362" spans="8:8" ht="12.75">
      <c r="H362" s="7"/>
    </row>
    <row r="363" spans="8:8" ht="12.75">
      <c r="H363" s="7"/>
    </row>
    <row r="364" spans="8:8" ht="12.75">
      <c r="H364" s="7"/>
    </row>
    <row r="365" spans="8:8" ht="12.75">
      <c r="H365" s="7"/>
    </row>
    <row r="366" spans="8:8" ht="12.75">
      <c r="H366" s="7"/>
    </row>
    <row r="367" spans="8:8" ht="12.75">
      <c r="H367" s="7"/>
    </row>
    <row r="368" spans="8:8" ht="12.75">
      <c r="H368" s="7"/>
    </row>
    <row r="369" spans="8:8" ht="12.75">
      <c r="H369" s="7"/>
    </row>
    <row r="370" spans="8:8" ht="12.75">
      <c r="H370" s="7"/>
    </row>
    <row r="371" spans="8:8" ht="12.75">
      <c r="H371" s="7"/>
    </row>
    <row r="372" spans="8:8" ht="12.75">
      <c r="H372" s="7"/>
    </row>
    <row r="373" spans="8:8" ht="12.75">
      <c r="H373" s="7"/>
    </row>
    <row r="374" spans="8:8" ht="12.75">
      <c r="H374" s="7"/>
    </row>
    <row r="375" spans="8:8" ht="12.75">
      <c r="H375" s="7"/>
    </row>
    <row r="376" spans="8:8" ht="12.75">
      <c r="H376" s="7"/>
    </row>
    <row r="377" spans="8:8" ht="12.75">
      <c r="H377" s="7"/>
    </row>
    <row r="378" spans="8:8" ht="12.75">
      <c r="H378" s="7"/>
    </row>
    <row r="379" spans="8:8" ht="12.75">
      <c r="H379" s="7"/>
    </row>
    <row r="380" spans="8:8" ht="12.75">
      <c r="H380" s="7"/>
    </row>
    <row r="381" spans="8:8" ht="12.75">
      <c r="H381" s="7"/>
    </row>
    <row r="382" spans="8:8" ht="12.75">
      <c r="H382" s="7"/>
    </row>
    <row r="383" spans="8:8" ht="12.75">
      <c r="H383" s="7"/>
    </row>
    <row r="384" spans="8:8" ht="12.75">
      <c r="H384" s="7"/>
    </row>
    <row r="385" spans="8:8" ht="12.75">
      <c r="H385" s="7"/>
    </row>
    <row r="386" spans="8:8" ht="12.75">
      <c r="H386" s="7"/>
    </row>
    <row r="387" spans="8:8" ht="12.75">
      <c r="H387" s="7"/>
    </row>
    <row r="388" spans="8:8" ht="12.75">
      <c r="H388" s="7"/>
    </row>
    <row r="389" spans="8:8" ht="12.75">
      <c r="H389" s="7"/>
    </row>
    <row r="390" spans="8:8" ht="12.75">
      <c r="H390" s="7"/>
    </row>
    <row r="391" spans="8:8" ht="12.75">
      <c r="H391" s="7"/>
    </row>
    <row r="392" spans="8:8" ht="12.75">
      <c r="H392" s="7"/>
    </row>
    <row r="393" spans="8:8" ht="12.75">
      <c r="H393" s="7"/>
    </row>
    <row r="394" spans="8:8" ht="12.75">
      <c r="H394" s="7"/>
    </row>
    <row r="395" spans="8:8" ht="12.75">
      <c r="H395" s="7"/>
    </row>
    <row r="396" spans="8:8" ht="12.75">
      <c r="H396" s="7"/>
    </row>
    <row r="397" spans="8:8" ht="12.75">
      <c r="H397" s="7"/>
    </row>
    <row r="398" spans="8:8" ht="12.75">
      <c r="H398" s="7"/>
    </row>
    <row r="399" spans="8:8" ht="12.75">
      <c r="H399" s="7"/>
    </row>
    <row r="400" spans="8:8" ht="12.75">
      <c r="H400" s="7"/>
    </row>
    <row r="401" spans="8:8" ht="12.75">
      <c r="H401" s="7"/>
    </row>
    <row r="402" spans="8:8" ht="12.75">
      <c r="H402" s="7"/>
    </row>
    <row r="403" spans="8:8" ht="12.75">
      <c r="H403" s="7"/>
    </row>
    <row r="404" spans="8:8" ht="12.75">
      <c r="H404" s="7"/>
    </row>
    <row r="405" spans="8:8" ht="12.75">
      <c r="H405" s="7"/>
    </row>
    <row r="406" spans="8:8" ht="12.75">
      <c r="H406" s="7"/>
    </row>
    <row r="407" spans="8:8" ht="12.75">
      <c r="H407" s="7"/>
    </row>
    <row r="408" spans="8:8" ht="12.75">
      <c r="H408" s="7"/>
    </row>
    <row r="409" spans="8:8" ht="12.75">
      <c r="H409" s="7"/>
    </row>
    <row r="410" spans="8:8" ht="12.75">
      <c r="H410" s="7"/>
    </row>
    <row r="411" spans="8:8" ht="12.75">
      <c r="H411" s="7"/>
    </row>
    <row r="412" spans="8:8" ht="12.75">
      <c r="H412" s="7"/>
    </row>
    <row r="413" spans="8:8" ht="12.75">
      <c r="H413" s="7"/>
    </row>
    <row r="414" spans="8:8" ht="12.75">
      <c r="H414" s="7"/>
    </row>
    <row r="415" spans="8:8" ht="12.75">
      <c r="H415" s="7"/>
    </row>
    <row r="416" spans="8:8" ht="12.75">
      <c r="H416" s="7"/>
    </row>
    <row r="417" spans="8:8" ht="12.75">
      <c r="H417" s="7"/>
    </row>
    <row r="418" spans="8:8" ht="12.75">
      <c r="H418" s="7"/>
    </row>
    <row r="419" spans="8:8" ht="12.75">
      <c r="H419" s="7"/>
    </row>
    <row r="420" spans="8:8" ht="12.75">
      <c r="H420" s="7"/>
    </row>
    <row r="421" spans="8:8" ht="12.75">
      <c r="H421" s="7"/>
    </row>
    <row r="422" spans="8:8" ht="12.75">
      <c r="H422" s="7"/>
    </row>
    <row r="423" spans="8:8" ht="12.75">
      <c r="H423" s="7"/>
    </row>
    <row r="424" spans="8:8" ht="12.75">
      <c r="H424" s="7"/>
    </row>
    <row r="425" spans="8:8" ht="12.75">
      <c r="H425" s="7"/>
    </row>
    <row r="426" spans="8:8" ht="12.75">
      <c r="H426" s="7"/>
    </row>
    <row r="427" spans="8:8" ht="12.75">
      <c r="H427" s="7"/>
    </row>
    <row r="428" spans="8:8" ht="12.75">
      <c r="H428" s="7"/>
    </row>
    <row r="429" spans="8:8" ht="12.75">
      <c r="H429" s="7"/>
    </row>
    <row r="430" spans="8:8" ht="12.75">
      <c r="H430" s="7"/>
    </row>
    <row r="431" spans="8:8" ht="12.75">
      <c r="H431" s="7"/>
    </row>
    <row r="432" spans="8:8" ht="12.75">
      <c r="H432" s="7"/>
    </row>
    <row r="433" spans="8:8" ht="12.75">
      <c r="H433" s="7"/>
    </row>
    <row r="434" spans="8:8" ht="12.75">
      <c r="H434" s="7"/>
    </row>
    <row r="435" spans="8:8" ht="12.75">
      <c r="H435" s="7"/>
    </row>
    <row r="436" spans="8:8" ht="12.75">
      <c r="H436" s="7"/>
    </row>
    <row r="437" spans="8:8" ht="12.75">
      <c r="H437" s="7"/>
    </row>
    <row r="438" spans="8:8" ht="12.75">
      <c r="H438" s="7"/>
    </row>
    <row r="439" spans="8:8" ht="12.75">
      <c r="H439" s="7"/>
    </row>
    <row r="440" spans="8:8" ht="12.75">
      <c r="H440" s="7"/>
    </row>
    <row r="441" spans="8:8" ht="12.75">
      <c r="H441" s="7"/>
    </row>
    <row r="442" spans="8:8" ht="12.75">
      <c r="H442" s="7"/>
    </row>
    <row r="443" spans="8:8" ht="12.75">
      <c r="H443" s="7"/>
    </row>
    <row r="444" spans="8:8" ht="12.75">
      <c r="H444" s="7"/>
    </row>
    <row r="445" spans="8:8" ht="12.75">
      <c r="H445" s="7"/>
    </row>
    <row r="446" spans="8:8" ht="12.75">
      <c r="H446" s="7"/>
    </row>
    <row r="447" spans="8:8" ht="12.75">
      <c r="H447" s="7"/>
    </row>
    <row r="448" spans="8:8" ht="12.75">
      <c r="H448" s="7"/>
    </row>
    <row r="449" spans="8:8" ht="12.75">
      <c r="H449" s="7"/>
    </row>
    <row r="450" spans="8:8" ht="12.75">
      <c r="H450" s="7"/>
    </row>
    <row r="451" spans="8:8" ht="12.75">
      <c r="H451" s="7"/>
    </row>
    <row r="452" spans="8:8" ht="12.75">
      <c r="H452" s="7"/>
    </row>
    <row r="453" spans="8:8" ht="12.75">
      <c r="H453" s="7"/>
    </row>
    <row r="454" spans="8:8" ht="12.75">
      <c r="H454" s="7"/>
    </row>
    <row r="455" spans="8:8" ht="12.75">
      <c r="H455" s="7"/>
    </row>
    <row r="456" spans="8:8" ht="12.75">
      <c r="H456" s="7"/>
    </row>
    <row r="457" spans="8:8" ht="12.75">
      <c r="H457" s="7"/>
    </row>
    <row r="458" spans="8:8" ht="12.75">
      <c r="H458" s="7"/>
    </row>
    <row r="459" spans="8:8" ht="12.75">
      <c r="H459" s="7"/>
    </row>
    <row r="460" spans="8:8" ht="12.75">
      <c r="H460" s="7"/>
    </row>
    <row r="461" spans="8:8" ht="12.75">
      <c r="H461" s="7"/>
    </row>
    <row r="462" spans="8:8" ht="12.75">
      <c r="H462" s="7"/>
    </row>
    <row r="463" spans="8:8" ht="12.75">
      <c r="H463" s="7"/>
    </row>
    <row r="464" spans="8:8" ht="12.75">
      <c r="H464" s="7"/>
    </row>
    <row r="465" spans="8:8" ht="12.75">
      <c r="H465" s="7"/>
    </row>
    <row r="466" spans="8:8" ht="12.75">
      <c r="H466" s="7"/>
    </row>
    <row r="467" spans="8:8" ht="12.75">
      <c r="H467" s="7"/>
    </row>
    <row r="468" spans="8:8" ht="12.75">
      <c r="H468" s="7"/>
    </row>
    <row r="469" spans="8:8" ht="12.75">
      <c r="H469" s="7"/>
    </row>
    <row r="470" spans="8:8" ht="12.75">
      <c r="H470" s="7"/>
    </row>
    <row r="471" spans="8:8" ht="12.75">
      <c r="H471" s="7"/>
    </row>
    <row r="472" spans="8:8" ht="12.75">
      <c r="H472" s="7"/>
    </row>
    <row r="473" spans="8:8" ht="12.75">
      <c r="H473" s="7"/>
    </row>
    <row r="474" spans="8:8" ht="12.75">
      <c r="H474" s="7"/>
    </row>
    <row r="475" spans="8:8" ht="12.75">
      <c r="H475" s="7"/>
    </row>
    <row r="476" spans="8:8" ht="12.75">
      <c r="H476" s="7"/>
    </row>
    <row r="477" spans="8:8" ht="12.75">
      <c r="H477" s="7"/>
    </row>
    <row r="478" spans="8:8" ht="12.75">
      <c r="H478" s="7"/>
    </row>
    <row r="479" spans="8:8" ht="12.75">
      <c r="H479" s="7"/>
    </row>
    <row r="480" spans="8:8" ht="12.75">
      <c r="H480" s="7"/>
    </row>
    <row r="481" spans="8:8" ht="12.75">
      <c r="H481" s="7"/>
    </row>
    <row r="482" spans="8:8" ht="12.75">
      <c r="H482" s="7"/>
    </row>
    <row r="483" spans="8:8" ht="12.75">
      <c r="H483" s="7"/>
    </row>
    <row r="484" spans="8:8" ht="12.75">
      <c r="H484" s="7"/>
    </row>
    <row r="485" spans="8:8" ht="12.75">
      <c r="H485" s="7"/>
    </row>
    <row r="486" spans="8:8" ht="12.75">
      <c r="H486" s="7"/>
    </row>
    <row r="487" spans="8:8" ht="12.75">
      <c r="H487" s="7"/>
    </row>
    <row r="488" spans="8:8" ht="12.75">
      <c r="H488" s="7"/>
    </row>
    <row r="489" spans="8:8" ht="12.75">
      <c r="H489" s="7"/>
    </row>
    <row r="490" spans="8:8" ht="12.75">
      <c r="H490" s="7"/>
    </row>
    <row r="491" spans="8:8" ht="12.75">
      <c r="H491" s="7"/>
    </row>
    <row r="492" spans="8:8" ht="12.75">
      <c r="H492" s="7"/>
    </row>
    <row r="493" spans="8:8" ht="12.75">
      <c r="H493" s="7"/>
    </row>
    <row r="494" spans="8:8" ht="12.75">
      <c r="H494" s="7"/>
    </row>
    <row r="495" spans="8:8" ht="12.75">
      <c r="H495" s="7"/>
    </row>
    <row r="496" spans="8:8" ht="12.75">
      <c r="H496" s="7"/>
    </row>
    <row r="497" spans="8:8" ht="12.75">
      <c r="H497" s="7"/>
    </row>
    <row r="498" spans="8:8" ht="12.75">
      <c r="H498" s="7"/>
    </row>
    <row r="499" spans="8:8" ht="12.75">
      <c r="H499" s="7"/>
    </row>
    <row r="500" spans="8:8" ht="12.75">
      <c r="H500" s="7"/>
    </row>
    <row r="501" spans="8:8" ht="12.75">
      <c r="H501" s="7"/>
    </row>
    <row r="502" spans="8:8" ht="12.75">
      <c r="H502" s="7"/>
    </row>
    <row r="503" spans="8:8" ht="12.75">
      <c r="H503" s="7"/>
    </row>
    <row r="504" spans="8:8" ht="12.75">
      <c r="H504" s="7"/>
    </row>
    <row r="505" spans="8:8" ht="12.75">
      <c r="H505" s="7"/>
    </row>
    <row r="506" spans="8:8" ht="12.75">
      <c r="H506" s="7"/>
    </row>
    <row r="507" spans="8:8" ht="12.75">
      <c r="H507" s="7"/>
    </row>
    <row r="508" spans="8:8" ht="12.75">
      <c r="H508" s="7"/>
    </row>
    <row r="509" spans="8:8" ht="12.75">
      <c r="H509" s="7"/>
    </row>
    <row r="510" spans="8:8" ht="12.75">
      <c r="H510" s="7"/>
    </row>
    <row r="511" spans="8:8" ht="12.75">
      <c r="H511" s="7"/>
    </row>
    <row r="512" spans="8:8" ht="12.75">
      <c r="H512" s="7"/>
    </row>
    <row r="513" spans="8:8" ht="12.75">
      <c r="H513" s="7"/>
    </row>
    <row r="514" spans="8:8" ht="12.75">
      <c r="H514" s="7"/>
    </row>
    <row r="515" spans="8:8" ht="12.75">
      <c r="H515" s="7"/>
    </row>
    <row r="516" spans="8:8" ht="12.75">
      <c r="H516" s="7"/>
    </row>
    <row r="517" spans="8:8" ht="12.75">
      <c r="H517" s="7"/>
    </row>
    <row r="518" spans="8:8" ht="12.75">
      <c r="H518" s="7"/>
    </row>
    <row r="519" spans="8:8" ht="12.75">
      <c r="H519" s="7"/>
    </row>
    <row r="520" spans="8:8" ht="12.75">
      <c r="H520" s="7"/>
    </row>
    <row r="521" spans="8:8" ht="12.75">
      <c r="H521" s="7"/>
    </row>
    <row r="522" spans="8:8" ht="12.75">
      <c r="H522" s="7"/>
    </row>
    <row r="523" spans="8:8" ht="12.75">
      <c r="H523" s="7"/>
    </row>
    <row r="524" spans="8:8" ht="12.75">
      <c r="H524" s="7"/>
    </row>
    <row r="525" spans="8:8" ht="12.75">
      <c r="H525" s="7"/>
    </row>
    <row r="526" spans="8:8" ht="12.75">
      <c r="H526" s="7"/>
    </row>
    <row r="527" spans="8:8" ht="12.75">
      <c r="H527" s="7"/>
    </row>
    <row r="528" spans="8:8" ht="12.75">
      <c r="H528" s="7"/>
    </row>
    <row r="529" spans="8:8" ht="12.75">
      <c r="H529" s="7"/>
    </row>
    <row r="530" spans="8:8" ht="12.75">
      <c r="H530" s="7"/>
    </row>
    <row r="531" spans="8:8" ht="12.75">
      <c r="H531" s="7"/>
    </row>
    <row r="532" spans="8:8" ht="12.75">
      <c r="H532" s="7"/>
    </row>
    <row r="533" spans="8:8" ht="12.75">
      <c r="H533" s="7"/>
    </row>
    <row r="534" spans="8:8" ht="12.75">
      <c r="H534" s="7"/>
    </row>
    <row r="535" spans="8:8" ht="12.75">
      <c r="H535" s="7"/>
    </row>
    <row r="536" spans="8:8" ht="12.75">
      <c r="H536" s="7"/>
    </row>
    <row r="537" spans="8:8" ht="12.75">
      <c r="H537" s="7"/>
    </row>
    <row r="538" spans="8:8" ht="12.75">
      <c r="H538" s="7"/>
    </row>
    <row r="539" spans="8:8" ht="12.75">
      <c r="H539" s="7"/>
    </row>
    <row r="540" spans="8:8" ht="12.75">
      <c r="H540" s="7"/>
    </row>
    <row r="541" spans="8:8" ht="12.75">
      <c r="H541" s="7"/>
    </row>
    <row r="542" spans="8:8" ht="12.75">
      <c r="H542" s="7"/>
    </row>
    <row r="543" spans="8:8" ht="12.75">
      <c r="H543" s="7"/>
    </row>
    <row r="544" spans="8:8" ht="12.75">
      <c r="H544" s="7"/>
    </row>
    <row r="545" spans="8:8" ht="12.75">
      <c r="H545" s="7"/>
    </row>
    <row r="546" spans="8:8" ht="12.75">
      <c r="H546" s="7"/>
    </row>
    <row r="547" spans="8:8" ht="12.75">
      <c r="H547" s="7"/>
    </row>
    <row r="548" spans="8:8" ht="12.75">
      <c r="H548" s="7"/>
    </row>
    <row r="549" spans="8:8" ht="12.75">
      <c r="H549" s="7"/>
    </row>
    <row r="550" spans="8:8" ht="12.75">
      <c r="H550" s="7"/>
    </row>
    <row r="551" spans="8:8" ht="12.75">
      <c r="H551" s="7"/>
    </row>
    <row r="552" spans="8:8" ht="12.75">
      <c r="H552" s="7"/>
    </row>
    <row r="553" spans="8:8" ht="12.75">
      <c r="H553" s="7"/>
    </row>
    <row r="554" spans="8:8" ht="12.75">
      <c r="H554" s="7"/>
    </row>
    <row r="555" spans="8:8" ht="12.75">
      <c r="H555" s="7"/>
    </row>
    <row r="556" spans="8:8" ht="12.75">
      <c r="H556" s="7"/>
    </row>
    <row r="557" spans="8:8" ht="12.75">
      <c r="H557" s="7"/>
    </row>
    <row r="558" spans="8:8" ht="12.75">
      <c r="H558" s="7"/>
    </row>
    <row r="559" spans="8:8" ht="12.75">
      <c r="H559" s="7"/>
    </row>
    <row r="560" spans="8:8" ht="12.75">
      <c r="H560" s="7"/>
    </row>
    <row r="561" spans="8:8" ht="12.75">
      <c r="H561" s="7"/>
    </row>
    <row r="562" spans="8:8" ht="12.75">
      <c r="H562" s="7"/>
    </row>
    <row r="563" spans="8:8" ht="12.75">
      <c r="H563" s="7"/>
    </row>
    <row r="564" spans="8:8" ht="12.75">
      <c r="H564" s="7"/>
    </row>
    <row r="565" spans="8:8" ht="12.75">
      <c r="H565" s="7"/>
    </row>
    <row r="566" spans="8:8" ht="12.75">
      <c r="H566" s="7"/>
    </row>
    <row r="567" spans="8:8" ht="12.75">
      <c r="H567" s="7"/>
    </row>
    <row r="568" spans="8:8" ht="12.75">
      <c r="H568" s="7"/>
    </row>
    <row r="569" spans="8:8" ht="12.75">
      <c r="H569" s="7"/>
    </row>
    <row r="570" spans="8:8" ht="12.75">
      <c r="H570" s="7"/>
    </row>
    <row r="571" spans="8:8" ht="12.75">
      <c r="H571" s="7"/>
    </row>
    <row r="572" spans="8:8" ht="12.75">
      <c r="H572" s="7"/>
    </row>
    <row r="573" spans="8:8" ht="12.75">
      <c r="H573" s="7"/>
    </row>
    <row r="574" spans="8:8" ht="12.75">
      <c r="H574" s="7"/>
    </row>
    <row r="575" spans="8:8" ht="12.75">
      <c r="H575" s="7"/>
    </row>
    <row r="576" spans="8:8" ht="12.75">
      <c r="H576" s="7"/>
    </row>
    <row r="577" spans="8:8" ht="12.75">
      <c r="H577" s="7"/>
    </row>
    <row r="578" spans="8:8" ht="12.75">
      <c r="H578" s="7"/>
    </row>
    <row r="579" spans="8:8" ht="12.75">
      <c r="H579" s="7"/>
    </row>
    <row r="580" spans="8:8" ht="12.75">
      <c r="H580" s="7"/>
    </row>
    <row r="581" spans="8:8" ht="12.75">
      <c r="H581" s="7"/>
    </row>
    <row r="582" spans="8:8" ht="12.75">
      <c r="H582" s="7"/>
    </row>
    <row r="583" spans="8:8" ht="12.75">
      <c r="H583" s="7"/>
    </row>
    <row r="584" spans="8:8" ht="12.75">
      <c r="H584" s="7"/>
    </row>
    <row r="585" spans="8:8" ht="12.75">
      <c r="H585" s="7"/>
    </row>
    <row r="586" spans="8:8" ht="12.75">
      <c r="H586" s="7"/>
    </row>
    <row r="587" spans="8:8" ht="12.75">
      <c r="H587" s="7"/>
    </row>
    <row r="588" spans="8:8" ht="12.75">
      <c r="H588" s="7"/>
    </row>
    <row r="589" spans="8:8" ht="12.75">
      <c r="H589" s="7"/>
    </row>
    <row r="590" spans="8:8" ht="12.75">
      <c r="H590" s="7"/>
    </row>
    <row r="591" spans="8:8" ht="12.75">
      <c r="H591" s="7"/>
    </row>
    <row r="592" spans="8:8" ht="12.75">
      <c r="H592" s="7"/>
    </row>
    <row r="593" spans="8:8" ht="12.75">
      <c r="H593" s="7"/>
    </row>
    <row r="594" spans="8:8" ht="12.75">
      <c r="H594" s="7"/>
    </row>
    <row r="595" spans="8:8" ht="12.75">
      <c r="H595" s="7"/>
    </row>
    <row r="596" spans="8:8" ht="12.75">
      <c r="H596" s="7"/>
    </row>
    <row r="597" spans="8:8" ht="12.75">
      <c r="H597" s="7"/>
    </row>
    <row r="598" spans="8:8" ht="12.75">
      <c r="H598" s="7"/>
    </row>
    <row r="599" spans="8:8" ht="12.75">
      <c r="H599" s="7"/>
    </row>
    <row r="600" spans="8:8" ht="12.75">
      <c r="H600" s="7"/>
    </row>
    <row r="601" spans="8:8" ht="12.75">
      <c r="H601" s="7"/>
    </row>
    <row r="602" spans="8:8" ht="12.75">
      <c r="H602" s="7"/>
    </row>
    <row r="603" spans="8:8" ht="12.75">
      <c r="H603" s="7"/>
    </row>
    <row r="604" spans="8:8" ht="12.75">
      <c r="H604" s="7"/>
    </row>
    <row r="605" spans="8:8" ht="12.75">
      <c r="H605" s="7"/>
    </row>
    <row r="606" spans="8:8" ht="12.75">
      <c r="H606" s="7"/>
    </row>
    <row r="607" spans="8:8" ht="12.75">
      <c r="H607" s="7"/>
    </row>
    <row r="608" spans="8:8" ht="12.75">
      <c r="H608" s="7"/>
    </row>
    <row r="609" spans="8:8" ht="12.75">
      <c r="H609" s="7"/>
    </row>
    <row r="610" spans="8:8" ht="12.75">
      <c r="H610" s="7"/>
    </row>
    <row r="611" spans="8:8" ht="12.75">
      <c r="H611" s="7"/>
    </row>
    <row r="612" spans="8:8" ht="12.75">
      <c r="H612" s="7"/>
    </row>
    <row r="613" spans="8:8" ht="12.75">
      <c r="H613" s="7"/>
    </row>
    <row r="614" spans="8:8" ht="12.75">
      <c r="H614" s="7"/>
    </row>
    <row r="615" spans="8:8" ht="12.75">
      <c r="H615" s="7"/>
    </row>
    <row r="616" spans="8:8" ht="12.75">
      <c r="H616" s="7"/>
    </row>
    <row r="617" spans="8:8" ht="12.75">
      <c r="H617" s="7"/>
    </row>
    <row r="618" spans="8:8" ht="12.75">
      <c r="H618" s="7"/>
    </row>
    <row r="619" spans="8:8" ht="12.75">
      <c r="H619" s="7"/>
    </row>
    <row r="620" spans="8:8" ht="12.75">
      <c r="H620" s="7"/>
    </row>
    <row r="621" spans="8:8" ht="12.75">
      <c r="H621" s="7"/>
    </row>
    <row r="622" spans="8:8" ht="12.75">
      <c r="H622" s="7"/>
    </row>
    <row r="623" spans="8:8" ht="12.75">
      <c r="H623" s="7"/>
    </row>
    <row r="624" spans="8:8" ht="12.75">
      <c r="H624" s="7"/>
    </row>
    <row r="625" spans="8:8" ht="12.75">
      <c r="H625" s="7"/>
    </row>
    <row r="626" spans="8:8" ht="12.75">
      <c r="H626" s="7"/>
    </row>
    <row r="627" spans="8:8" ht="12.75">
      <c r="H627" s="7"/>
    </row>
    <row r="628" spans="8:8" ht="12.75">
      <c r="H628" s="7"/>
    </row>
    <row r="629" spans="8:8" ht="12.75">
      <c r="H629" s="7"/>
    </row>
    <row r="630" spans="8:8" ht="12.75">
      <c r="H630" s="7"/>
    </row>
    <row r="631" spans="8:8" ht="12.75">
      <c r="H631" s="7"/>
    </row>
    <row r="632" spans="8:8" ht="12.75">
      <c r="H632" s="7"/>
    </row>
    <row r="633" spans="8:8" ht="12.75">
      <c r="H633" s="7"/>
    </row>
    <row r="634" spans="8:8" ht="12.75">
      <c r="H634" s="7"/>
    </row>
    <row r="635" spans="8:8" ht="12.75">
      <c r="H635" s="7"/>
    </row>
    <row r="636" spans="8:8" ht="12.75">
      <c r="H636" s="7"/>
    </row>
    <row r="637" spans="8:8" ht="12.75">
      <c r="H637" s="7"/>
    </row>
    <row r="638" spans="8:8" ht="12.75">
      <c r="H638" s="7"/>
    </row>
    <row r="639" spans="8:8" ht="12.75">
      <c r="H639" s="7"/>
    </row>
    <row r="640" spans="8:8" ht="12.75">
      <c r="H640" s="7"/>
    </row>
    <row r="641" spans="8:8" ht="12.75">
      <c r="H641" s="7"/>
    </row>
    <row r="642" spans="8:8" ht="12.75">
      <c r="H642" s="7"/>
    </row>
    <row r="643" spans="8:8" ht="12.75">
      <c r="H643" s="7"/>
    </row>
    <row r="644" spans="8:8" ht="12.75">
      <c r="H644" s="7"/>
    </row>
    <row r="645" spans="8:8" ht="12.75">
      <c r="H645" s="7"/>
    </row>
    <row r="646" spans="8:8" ht="12.75">
      <c r="H646" s="7"/>
    </row>
    <row r="647" spans="8:8" ht="12.75">
      <c r="H647" s="7"/>
    </row>
    <row r="648" spans="8:8" ht="12.75">
      <c r="H648" s="7"/>
    </row>
    <row r="649" spans="8:8" ht="12.75">
      <c r="H649" s="7"/>
    </row>
    <row r="650" spans="8:8" ht="12.75">
      <c r="H650" s="7"/>
    </row>
    <row r="651" spans="8:8" ht="12.75">
      <c r="H651" s="7"/>
    </row>
    <row r="652" spans="8:8" ht="12.75">
      <c r="H652" s="7"/>
    </row>
    <row r="653" spans="8:8" ht="12.75">
      <c r="H653" s="7"/>
    </row>
    <row r="654" spans="8:8" ht="12.75">
      <c r="H654" s="7"/>
    </row>
    <row r="655" spans="8:8" ht="12.75">
      <c r="H655" s="7"/>
    </row>
    <row r="656" spans="8:8" ht="12.75">
      <c r="H656" s="7"/>
    </row>
    <row r="657" spans="8:8" ht="12.75">
      <c r="H657" s="7"/>
    </row>
    <row r="658" spans="8:8" ht="12.75">
      <c r="H658" s="7"/>
    </row>
    <row r="659" spans="8:8" ht="12.75">
      <c r="H659" s="7"/>
    </row>
    <row r="660" spans="8:8" ht="12.75">
      <c r="H660" s="7"/>
    </row>
    <row r="661" spans="8:8" ht="12.75">
      <c r="H661" s="7"/>
    </row>
    <row r="662" spans="8:8" ht="12.75">
      <c r="H662" s="7"/>
    </row>
    <row r="663" spans="8:8" ht="12.75">
      <c r="H663" s="7"/>
    </row>
    <row r="664" spans="8:8" ht="12.75">
      <c r="H664" s="7"/>
    </row>
    <row r="665" spans="8:8" ht="12.75">
      <c r="H665" s="7"/>
    </row>
    <row r="666" spans="8:8" ht="12.75">
      <c r="H666" s="7"/>
    </row>
    <row r="667" spans="8:8" ht="12.75">
      <c r="H667" s="7"/>
    </row>
    <row r="668" spans="8:8" ht="12.75">
      <c r="H668" s="7"/>
    </row>
    <row r="669" spans="8:8" ht="12.75">
      <c r="H669" s="7"/>
    </row>
    <row r="670" spans="8:8" ht="12.75">
      <c r="H670" s="7"/>
    </row>
    <row r="671" spans="8:8" ht="12.75">
      <c r="H671" s="7"/>
    </row>
    <row r="672" spans="8:8" ht="12.75">
      <c r="H672" s="7"/>
    </row>
    <row r="673" spans="8:8" ht="12.75">
      <c r="H673" s="7"/>
    </row>
    <row r="674" spans="8:8" ht="12.75">
      <c r="H674" s="7"/>
    </row>
    <row r="675" spans="8:8" ht="12.75">
      <c r="H675" s="7"/>
    </row>
    <row r="676" spans="8:8" ht="12.75">
      <c r="H676" s="7"/>
    </row>
    <row r="677" spans="8:8" ht="12.75">
      <c r="H677" s="7"/>
    </row>
    <row r="678" spans="8:8" ht="12.75">
      <c r="H678" s="7"/>
    </row>
    <row r="679" spans="8:8" ht="12.75">
      <c r="H679" s="7"/>
    </row>
    <row r="680" spans="8:8" ht="12.75">
      <c r="H680" s="7"/>
    </row>
    <row r="681" spans="8:8" ht="12.75">
      <c r="H681" s="7"/>
    </row>
    <row r="682" spans="8:8" ht="12.75">
      <c r="H682" s="7"/>
    </row>
    <row r="683" spans="8:8" ht="12.75">
      <c r="H683" s="7"/>
    </row>
    <row r="684" spans="8:8" ht="12.75">
      <c r="H684" s="7"/>
    </row>
    <row r="685" spans="8:8" ht="12.75">
      <c r="H685" s="7"/>
    </row>
    <row r="686" spans="8:8" ht="12.75">
      <c r="H686" s="7"/>
    </row>
    <row r="687" spans="8:8" ht="12.75">
      <c r="H687" s="7"/>
    </row>
    <row r="688" spans="8:8" ht="12.75">
      <c r="H688" s="7"/>
    </row>
    <row r="689" spans="8:8" ht="12.75">
      <c r="H689" s="7"/>
    </row>
    <row r="690" spans="8:8" ht="12.75">
      <c r="H690" s="7"/>
    </row>
    <row r="691" spans="8:8" ht="12.75">
      <c r="H691" s="7"/>
    </row>
    <row r="692" spans="8:8" ht="12.75">
      <c r="H692" s="7"/>
    </row>
    <row r="693" spans="8:8" ht="12.75">
      <c r="H693" s="7"/>
    </row>
    <row r="694" spans="8:8" ht="12.75">
      <c r="H694" s="7"/>
    </row>
    <row r="695" spans="8:8" ht="12.75">
      <c r="H695" s="7"/>
    </row>
    <row r="696" spans="8:8" ht="12.75">
      <c r="H696" s="7"/>
    </row>
    <row r="697" spans="8:8" ht="12.75">
      <c r="H697" s="7"/>
    </row>
    <row r="698" spans="8:8" ht="12.75">
      <c r="H698" s="7"/>
    </row>
    <row r="699" spans="8:8" ht="12.75">
      <c r="H699" s="7"/>
    </row>
    <row r="700" spans="8:8" ht="12.75">
      <c r="H700" s="7"/>
    </row>
    <row r="701" spans="8:8" ht="12.75">
      <c r="H701" s="7"/>
    </row>
    <row r="702" spans="8:8" ht="12.75">
      <c r="H702" s="7"/>
    </row>
    <row r="703" spans="8:8" ht="12.75">
      <c r="H703" s="7"/>
    </row>
    <row r="704" spans="8:8" ht="12.75">
      <c r="H704" s="7"/>
    </row>
    <row r="705" spans="8:8" ht="12.75">
      <c r="H705" s="7"/>
    </row>
    <row r="706" spans="8:8" ht="12.75">
      <c r="H706" s="7"/>
    </row>
    <row r="707" spans="8:8" ht="12.75">
      <c r="H707" s="7"/>
    </row>
    <row r="708" spans="8:8" ht="12.75">
      <c r="H708" s="7"/>
    </row>
    <row r="709" spans="8:8" ht="12.75">
      <c r="H709" s="7"/>
    </row>
    <row r="710" spans="8:8" ht="12.75">
      <c r="H710" s="7"/>
    </row>
    <row r="711" spans="8:8" ht="12.75">
      <c r="H711" s="7"/>
    </row>
    <row r="712" spans="8:8" ht="12.75">
      <c r="H712" s="7"/>
    </row>
    <row r="713" spans="8:8" ht="12.75">
      <c r="H713" s="7"/>
    </row>
    <row r="714" spans="8:8" ht="12.75">
      <c r="H714" s="7"/>
    </row>
    <row r="715" spans="8:8" ht="12.75">
      <c r="H715" s="7"/>
    </row>
    <row r="716" spans="8:8" ht="12.75">
      <c r="H716" s="7"/>
    </row>
    <row r="717" spans="8:8" ht="12.75">
      <c r="H717" s="7"/>
    </row>
    <row r="718" spans="8:8" ht="12.75">
      <c r="H718" s="7"/>
    </row>
    <row r="719" spans="8:8" ht="12.75">
      <c r="H719" s="7"/>
    </row>
    <row r="720" spans="8:8" ht="12.75">
      <c r="H720" s="7"/>
    </row>
    <row r="721" spans="8:8" ht="12.75">
      <c r="H721" s="7"/>
    </row>
    <row r="722" spans="8:8" ht="12.75">
      <c r="H722" s="7"/>
    </row>
    <row r="723" spans="8:8" ht="12.75">
      <c r="H723" s="7"/>
    </row>
    <row r="724" spans="8:8" ht="12.75">
      <c r="H724" s="7"/>
    </row>
    <row r="725" spans="8:8" ht="12.75">
      <c r="H725" s="7"/>
    </row>
    <row r="726" spans="8:8" ht="12.75">
      <c r="H726" s="7"/>
    </row>
    <row r="727" spans="8:8" ht="12.75">
      <c r="H727" s="7"/>
    </row>
    <row r="728" spans="8:8" ht="12.75">
      <c r="H728" s="7"/>
    </row>
    <row r="729" spans="8:8" ht="12.75">
      <c r="H729" s="7"/>
    </row>
    <row r="730" spans="8:8" ht="12.75">
      <c r="H730" s="7"/>
    </row>
    <row r="731" spans="8:8" ht="12.75">
      <c r="H731" s="7"/>
    </row>
    <row r="732" spans="8:8" ht="12.75">
      <c r="H732" s="7"/>
    </row>
    <row r="733" spans="8:8" ht="12.75">
      <c r="H733" s="7"/>
    </row>
    <row r="734" spans="8:8" ht="12.75">
      <c r="H734" s="7"/>
    </row>
    <row r="735" spans="8:8" ht="12.75">
      <c r="H735" s="7"/>
    </row>
    <row r="736" spans="8:8" ht="12.75">
      <c r="H736" s="7"/>
    </row>
    <row r="737" spans="8:8" ht="12.75">
      <c r="H737" s="7"/>
    </row>
    <row r="738" spans="8:8" ht="12.75">
      <c r="H738" s="7"/>
    </row>
    <row r="739" spans="8:8" ht="12.75">
      <c r="H739" s="7"/>
    </row>
    <row r="740" spans="8:8" ht="12.75">
      <c r="H740" s="7"/>
    </row>
    <row r="741" spans="8:8" ht="12.75">
      <c r="H741" s="7"/>
    </row>
    <row r="742" spans="8:8" ht="12.75">
      <c r="H742" s="7"/>
    </row>
    <row r="743" spans="8:8" ht="12.75">
      <c r="H743" s="7"/>
    </row>
    <row r="744" spans="8:8" ht="12.75">
      <c r="H744" s="7"/>
    </row>
    <row r="745" spans="8:8" ht="12.75">
      <c r="H745" s="7"/>
    </row>
    <row r="746" spans="8:8" ht="12.75">
      <c r="H746" s="7"/>
    </row>
    <row r="747" spans="8:8" ht="12.75">
      <c r="H747" s="7"/>
    </row>
    <row r="748" spans="8:8" ht="12.75">
      <c r="H748" s="7"/>
    </row>
    <row r="749" spans="8:8" ht="12.75">
      <c r="H749" s="7"/>
    </row>
    <row r="750" spans="8:8" ht="12.75">
      <c r="H750" s="7"/>
    </row>
    <row r="751" spans="8:8" ht="12.75">
      <c r="H751" s="7"/>
    </row>
    <row r="752" spans="8:8" ht="12.75">
      <c r="H752" s="7"/>
    </row>
    <row r="753" spans="8:8" ht="12.75">
      <c r="H753" s="7"/>
    </row>
    <row r="754" spans="8:8" ht="12.75">
      <c r="H754" s="7"/>
    </row>
    <row r="755" spans="8:8" ht="12.75">
      <c r="H755" s="7"/>
    </row>
    <row r="756" spans="8:8" ht="12.75">
      <c r="H756" s="7"/>
    </row>
    <row r="757" spans="8:8" ht="12.75">
      <c r="H757" s="7"/>
    </row>
    <row r="758" spans="8:8" ht="12.75">
      <c r="H758" s="7"/>
    </row>
    <row r="759" spans="8:8" ht="12.75">
      <c r="H759" s="7"/>
    </row>
    <row r="760" spans="8:8" ht="12.75">
      <c r="H760" s="7"/>
    </row>
    <row r="761" spans="8:8" ht="12.75">
      <c r="H761" s="7"/>
    </row>
    <row r="762" spans="8:8" ht="12.75">
      <c r="H762" s="7"/>
    </row>
    <row r="763" spans="8:8" ht="12.75">
      <c r="H763" s="7"/>
    </row>
    <row r="764" spans="8:8" ht="12.75">
      <c r="H764" s="7"/>
    </row>
    <row r="765" spans="8:8" ht="12.75">
      <c r="H765" s="7"/>
    </row>
    <row r="766" spans="8:8" ht="12.75">
      <c r="H766" s="7"/>
    </row>
    <row r="767" spans="8:8" ht="12.75">
      <c r="H767" s="7"/>
    </row>
    <row r="768" spans="8:8" ht="12.75">
      <c r="H768" s="7"/>
    </row>
    <row r="769" spans="8:8" ht="12.75">
      <c r="H769" s="7"/>
    </row>
    <row r="770" spans="8:8" ht="12.75">
      <c r="H770" s="7"/>
    </row>
    <row r="771" spans="8:8" ht="12.75">
      <c r="H771" s="7"/>
    </row>
    <row r="772" spans="8:8" ht="12.75">
      <c r="H772" s="7"/>
    </row>
    <row r="773" spans="8:8" ht="12.75">
      <c r="H773" s="7"/>
    </row>
    <row r="774" spans="8:8" ht="12.75">
      <c r="H774" s="7"/>
    </row>
    <row r="775" spans="8:8" ht="12.75">
      <c r="H775" s="7"/>
    </row>
    <row r="776" spans="8:8" ht="12.75">
      <c r="H776" s="7"/>
    </row>
    <row r="777" spans="8:8" ht="12.75">
      <c r="H777" s="7"/>
    </row>
    <row r="778" spans="8:8" ht="12.75">
      <c r="H778" s="7"/>
    </row>
    <row r="779" spans="8:8" ht="12.75">
      <c r="H779" s="7"/>
    </row>
    <row r="780" spans="8:8" ht="12.75">
      <c r="H780" s="7"/>
    </row>
    <row r="781" spans="8:8" ht="12.75">
      <c r="H781" s="7"/>
    </row>
    <row r="782" spans="8:8" ht="12.75">
      <c r="H782" s="7"/>
    </row>
    <row r="783" spans="8:8" ht="12.75">
      <c r="H783" s="7"/>
    </row>
    <row r="784" spans="8:8" ht="12.75">
      <c r="H784" s="7"/>
    </row>
    <row r="785" spans="8:8" ht="12.75">
      <c r="H785" s="7"/>
    </row>
    <row r="786" spans="8:8" ht="12.75">
      <c r="H786" s="7"/>
    </row>
    <row r="787" spans="8:8" ht="12.75">
      <c r="H787" s="7"/>
    </row>
    <row r="788" spans="8:8" ht="12.75">
      <c r="H788" s="7"/>
    </row>
    <row r="789" spans="8:8" ht="12.75">
      <c r="H789" s="7"/>
    </row>
    <row r="790" spans="8:8" ht="12.75">
      <c r="H790" s="7"/>
    </row>
    <row r="791" spans="8:8" ht="12.75">
      <c r="H791" s="7"/>
    </row>
    <row r="792" spans="8:8" ht="12.75">
      <c r="H792" s="7"/>
    </row>
    <row r="793" spans="8:8" ht="12.75">
      <c r="H793" s="7"/>
    </row>
    <row r="794" spans="8:8" ht="12.75">
      <c r="H794" s="7"/>
    </row>
    <row r="795" spans="8:8" ht="12.75">
      <c r="H795" s="7"/>
    </row>
    <row r="796" spans="8:8" ht="12.75">
      <c r="H796" s="7"/>
    </row>
    <row r="797" spans="8:8" ht="12.75">
      <c r="H797" s="7"/>
    </row>
    <row r="798" spans="8:8" ht="12.75">
      <c r="H798" s="7"/>
    </row>
    <row r="799" spans="8:8" ht="12.75">
      <c r="H799" s="7"/>
    </row>
    <row r="800" spans="8:8" ht="12.75">
      <c r="H800" s="7"/>
    </row>
    <row r="801" spans="8:8" ht="12.75">
      <c r="H801" s="7"/>
    </row>
    <row r="802" spans="8:8" ht="12.75">
      <c r="H802" s="7"/>
    </row>
    <row r="803" spans="8:8" ht="12.75">
      <c r="H803" s="7"/>
    </row>
    <row r="804" spans="8:8" ht="12.75">
      <c r="H804" s="7"/>
    </row>
    <row r="805" spans="8:8" ht="12.75">
      <c r="H805" s="7"/>
    </row>
    <row r="806" spans="8:8" ht="12.75">
      <c r="H806" s="7"/>
    </row>
    <row r="807" spans="8:8" ht="12.75">
      <c r="H807" s="7"/>
    </row>
    <row r="808" spans="8:8" ht="12.75">
      <c r="H808" s="7"/>
    </row>
    <row r="809" spans="8:8" ht="12.75">
      <c r="H809" s="7"/>
    </row>
    <row r="810" spans="8:8" ht="12.75">
      <c r="H810" s="7"/>
    </row>
    <row r="811" spans="8:8" ht="12.75">
      <c r="H811" s="7"/>
    </row>
    <row r="812" spans="8:8" ht="12.75">
      <c r="H812" s="7"/>
    </row>
    <row r="813" spans="8:8" ht="12.75">
      <c r="H813" s="7"/>
    </row>
    <row r="814" spans="8:8" ht="12.75">
      <c r="H814" s="7"/>
    </row>
    <row r="815" spans="8:8" ht="12.75">
      <c r="H815" s="7"/>
    </row>
    <row r="816" spans="8:8" ht="12.75">
      <c r="H816" s="7"/>
    </row>
    <row r="817" spans="8:8" ht="12.75">
      <c r="H817" s="7"/>
    </row>
    <row r="818" spans="8:8" ht="12.75">
      <c r="H818" s="7"/>
    </row>
    <row r="819" spans="8:8" ht="12.75">
      <c r="H819" s="7"/>
    </row>
    <row r="820" spans="8:8" ht="12.75">
      <c r="H820" s="7"/>
    </row>
    <row r="821" spans="8:8" ht="12.75">
      <c r="H821" s="7"/>
    </row>
    <row r="822" spans="8:8" ht="12.75">
      <c r="H822" s="7"/>
    </row>
    <row r="823" spans="8:8" ht="12.75">
      <c r="H823" s="7"/>
    </row>
    <row r="824" spans="8:8" ht="12.75">
      <c r="H824" s="7"/>
    </row>
    <row r="825" spans="8:8" ht="12.75">
      <c r="H825" s="7"/>
    </row>
    <row r="826" spans="8:8" ht="12.75">
      <c r="H826" s="7"/>
    </row>
    <row r="827" spans="8:8" ht="12.75">
      <c r="H827" s="7"/>
    </row>
    <row r="828" spans="8:8" ht="12.75">
      <c r="H828" s="7"/>
    </row>
    <row r="829" spans="8:8" ht="12.75">
      <c r="H829" s="7"/>
    </row>
    <row r="830" spans="8:8" ht="12.75">
      <c r="H830" s="7"/>
    </row>
    <row r="831" spans="8:8" ht="12.75">
      <c r="H831" s="7"/>
    </row>
    <row r="832" spans="8:8" ht="12.75">
      <c r="H832" s="7"/>
    </row>
    <row r="833" spans="8:8" ht="12.75">
      <c r="H833" s="7"/>
    </row>
    <row r="834" spans="8:8" ht="12.75">
      <c r="H834" s="7"/>
    </row>
    <row r="835" spans="8:8" ht="12.75">
      <c r="H835" s="7"/>
    </row>
    <row r="836" spans="8:8" ht="12.75">
      <c r="H836" s="7"/>
    </row>
    <row r="837" spans="8:8" ht="12.75">
      <c r="H837" s="7"/>
    </row>
    <row r="838" spans="8:8" ht="12.75">
      <c r="H838" s="7"/>
    </row>
    <row r="839" spans="8:8" ht="12.75">
      <c r="H839" s="7"/>
    </row>
    <row r="840" spans="8:8" ht="12.75">
      <c r="H840" s="7"/>
    </row>
    <row r="841" spans="8:8" ht="12.75">
      <c r="H841" s="7"/>
    </row>
    <row r="842" spans="8:8" ht="12.75">
      <c r="H842" s="7"/>
    </row>
    <row r="843" spans="8:8" ht="12.75">
      <c r="H843" s="7"/>
    </row>
    <row r="844" spans="8:8" ht="12.75">
      <c r="H844" s="7"/>
    </row>
    <row r="845" spans="8:8" ht="12.75">
      <c r="H845" s="7"/>
    </row>
    <row r="846" spans="8:8" ht="12.75">
      <c r="H846" s="7"/>
    </row>
    <row r="847" spans="8:8" ht="12.75">
      <c r="H847" s="7"/>
    </row>
    <row r="848" spans="8:8" ht="12.75">
      <c r="H848" s="7"/>
    </row>
    <row r="849" spans="8:8" ht="12.75">
      <c r="H849" s="7"/>
    </row>
    <row r="850" spans="8:8" ht="12.75">
      <c r="H850" s="7"/>
    </row>
    <row r="851" spans="8:8" ht="12.75">
      <c r="H851" s="7"/>
    </row>
    <row r="852" spans="8:8" ht="12.75">
      <c r="H852" s="7"/>
    </row>
    <row r="853" spans="8:8" ht="12.75">
      <c r="H853" s="7"/>
    </row>
    <row r="854" spans="8:8" ht="12.75">
      <c r="H854" s="7"/>
    </row>
    <row r="855" spans="8:8" ht="12.75">
      <c r="H855" s="7"/>
    </row>
    <row r="856" spans="8:8" ht="12.75">
      <c r="H856" s="7"/>
    </row>
    <row r="857" spans="8:8" ht="12.75">
      <c r="H857" s="7"/>
    </row>
    <row r="858" spans="8:8" ht="12.75">
      <c r="H858" s="7"/>
    </row>
    <row r="859" spans="8:8" ht="12.75">
      <c r="H859" s="7"/>
    </row>
    <row r="860" spans="8:8" ht="12.75">
      <c r="H860" s="7"/>
    </row>
    <row r="861" spans="8:8" ht="12.75">
      <c r="H861" s="7"/>
    </row>
    <row r="862" spans="8:8" ht="12.75">
      <c r="H862" s="7"/>
    </row>
    <row r="863" spans="8:8" ht="12.75">
      <c r="H863" s="7"/>
    </row>
    <row r="864" spans="8:8" ht="12.75">
      <c r="H864" s="7"/>
    </row>
    <row r="865" spans="8:8" ht="12.75">
      <c r="H865" s="7"/>
    </row>
    <row r="866" spans="8:8" ht="12.75">
      <c r="H866" s="7"/>
    </row>
    <row r="867" spans="8:8" ht="12.75">
      <c r="H867" s="7"/>
    </row>
    <row r="868" spans="8:8" ht="12.75">
      <c r="H868" s="7"/>
    </row>
    <row r="869" spans="8:8" ht="12.75">
      <c r="H869" s="7"/>
    </row>
    <row r="870" spans="8:8" ht="12.75">
      <c r="H870" s="7"/>
    </row>
    <row r="871" spans="8:8" ht="12.75">
      <c r="H871" s="7"/>
    </row>
    <row r="872" spans="8:8" ht="12.75">
      <c r="H872" s="7"/>
    </row>
    <row r="873" spans="8:8" ht="12.75">
      <c r="H873" s="7"/>
    </row>
    <row r="874" spans="8:8" ht="12.75">
      <c r="H874" s="7"/>
    </row>
    <row r="875" spans="8:8" ht="12.75">
      <c r="H875" s="7"/>
    </row>
    <row r="876" spans="8:8" ht="12.75">
      <c r="H876" s="7"/>
    </row>
    <row r="877" spans="8:8" ht="12.75">
      <c r="H877" s="7"/>
    </row>
    <row r="878" spans="8:8" ht="12.75">
      <c r="H878" s="7"/>
    </row>
    <row r="879" spans="8:8" ht="12.75">
      <c r="H879" s="7"/>
    </row>
    <row r="880" spans="8:8" ht="12.75">
      <c r="H880" s="7"/>
    </row>
    <row r="881" spans="8:8" ht="12.75">
      <c r="H881" s="7"/>
    </row>
    <row r="882" spans="8:8" ht="12.75">
      <c r="H882" s="7"/>
    </row>
    <row r="883" spans="8:8" ht="12.75">
      <c r="H883" s="7"/>
    </row>
    <row r="884" spans="8:8" ht="12.75">
      <c r="H884" s="7"/>
    </row>
    <row r="885" spans="8:8" ht="12.75">
      <c r="H885" s="7"/>
    </row>
    <row r="886" spans="8:8" ht="12.75">
      <c r="H886" s="7"/>
    </row>
    <row r="887" spans="8:8" ht="12.75">
      <c r="H887" s="7"/>
    </row>
    <row r="888" spans="8:8" ht="12.75">
      <c r="H888" s="7"/>
    </row>
    <row r="889" spans="8:8" ht="12.75">
      <c r="H889" s="7"/>
    </row>
    <row r="890" spans="8:8" ht="12.75">
      <c r="H890" s="7"/>
    </row>
    <row r="891" spans="8:8" ht="12.75">
      <c r="H891" s="7"/>
    </row>
    <row r="892" spans="8:8" ht="12.75">
      <c r="H892" s="7"/>
    </row>
    <row r="893" spans="8:8" ht="12.75">
      <c r="H893" s="7"/>
    </row>
    <row r="894" spans="8:8" ht="12.75">
      <c r="H894" s="7"/>
    </row>
    <row r="895" spans="8:8" ht="12.75">
      <c r="H895" s="7"/>
    </row>
    <row r="896" spans="8:8" ht="12.75">
      <c r="H896" s="7"/>
    </row>
    <row r="897" spans="8:8" ht="12.75">
      <c r="H897" s="7"/>
    </row>
    <row r="898" spans="8:8" ht="12.75">
      <c r="H898" s="7"/>
    </row>
    <row r="899" spans="8:8" ht="12.75">
      <c r="H899" s="7"/>
    </row>
    <row r="900" spans="8:8" ht="12.75">
      <c r="H900" s="7"/>
    </row>
    <row r="901" spans="8:8" ht="12.75">
      <c r="H901" s="7"/>
    </row>
    <row r="902" spans="8:8" ht="12.75">
      <c r="H902" s="7"/>
    </row>
    <row r="903" spans="8:8" ht="12.75">
      <c r="H903" s="7"/>
    </row>
    <row r="904" spans="8:8" ht="12.75">
      <c r="H904" s="7"/>
    </row>
    <row r="905" spans="8:8" ht="12.75">
      <c r="H905" s="7"/>
    </row>
    <row r="906" spans="8:8" ht="12.75">
      <c r="H906" s="7"/>
    </row>
    <row r="907" spans="8:8" ht="12.75">
      <c r="H907" s="7"/>
    </row>
    <row r="908" spans="8:8" ht="12.75">
      <c r="H908" s="7"/>
    </row>
    <row r="909" spans="8:8" ht="12.75">
      <c r="H909" s="7"/>
    </row>
    <row r="910" spans="8:8" ht="12.75">
      <c r="H910" s="7"/>
    </row>
    <row r="911" spans="8:8" ht="12.75">
      <c r="H911" s="7"/>
    </row>
    <row r="912" spans="8:8" ht="12.75">
      <c r="H912" s="7"/>
    </row>
    <row r="913" spans="8:8" ht="12.75">
      <c r="H913" s="7"/>
    </row>
    <row r="914" spans="8:8" ht="12.75">
      <c r="H914" s="7"/>
    </row>
    <row r="915" spans="8:8" ht="12.75">
      <c r="H915" s="7"/>
    </row>
    <row r="916" spans="8:8" ht="12.75">
      <c r="H916" s="7"/>
    </row>
    <row r="917" spans="8:8" ht="12.75">
      <c r="H917" s="7"/>
    </row>
    <row r="918" spans="8:8" ht="12.75">
      <c r="H918" s="7"/>
    </row>
    <row r="919" spans="8:8" ht="12.75">
      <c r="H919" s="7"/>
    </row>
    <row r="920" spans="8:8" ht="12.75">
      <c r="H920" s="7"/>
    </row>
    <row r="921" spans="8:8" ht="12.75">
      <c r="H921" s="7"/>
    </row>
    <row r="922" spans="8:8" ht="12.75">
      <c r="H922" s="7"/>
    </row>
    <row r="923" spans="8:8" ht="12.75">
      <c r="H923" s="7"/>
    </row>
    <row r="924" spans="8:8" ht="12.75">
      <c r="H924" s="7"/>
    </row>
    <row r="925" spans="8:8" ht="12.75">
      <c r="H925" s="7"/>
    </row>
    <row r="926" spans="8:8" ht="12.75">
      <c r="H926" s="7"/>
    </row>
    <row r="927" spans="8:8" ht="12.75">
      <c r="H927" s="7"/>
    </row>
    <row r="928" spans="8:8" ht="12.75">
      <c r="H928" s="7"/>
    </row>
    <row r="929" spans="8:8" ht="12.75">
      <c r="H929" s="7"/>
    </row>
    <row r="930" spans="8:8" ht="12.75">
      <c r="H930" s="7"/>
    </row>
    <row r="931" spans="8:8" ht="12.75">
      <c r="H931" s="7"/>
    </row>
    <row r="932" spans="8:8" ht="12.75">
      <c r="H932" s="7"/>
    </row>
    <row r="933" spans="8:8" ht="12.75">
      <c r="H933" s="7"/>
    </row>
    <row r="934" spans="8:8" ht="12.75">
      <c r="H934" s="7"/>
    </row>
    <row r="935" spans="8:8" ht="12.75">
      <c r="H935" s="7"/>
    </row>
    <row r="936" spans="8:8" ht="12.75">
      <c r="H936" s="7"/>
    </row>
    <row r="937" spans="8:8" ht="12.75">
      <c r="H937" s="7"/>
    </row>
    <row r="938" spans="8:8" ht="12.75">
      <c r="H938" s="7"/>
    </row>
    <row r="939" spans="8:8" ht="12.75">
      <c r="H939" s="7"/>
    </row>
    <row r="940" spans="8:8" ht="12.75">
      <c r="H940" s="7"/>
    </row>
    <row r="941" spans="8:8" ht="12.75">
      <c r="H941" s="7"/>
    </row>
    <row r="942" spans="8:8" ht="12.75">
      <c r="H942" s="7"/>
    </row>
    <row r="943" spans="8:8" ht="12.75">
      <c r="H943" s="7"/>
    </row>
    <row r="944" spans="8:8" ht="12.75">
      <c r="H944" s="7"/>
    </row>
    <row r="945" spans="8:8" ht="12.75">
      <c r="H945" s="7"/>
    </row>
    <row r="946" spans="8:8" ht="12.75">
      <c r="H946" s="7"/>
    </row>
    <row r="947" spans="8:8" ht="12.75">
      <c r="H947" s="7"/>
    </row>
    <row r="948" spans="8:8" ht="12.75">
      <c r="H948" s="7"/>
    </row>
    <row r="949" spans="8:8" ht="12.75">
      <c r="H949" s="7"/>
    </row>
    <row r="950" spans="8:8" ht="12.75">
      <c r="H950" s="7"/>
    </row>
    <row r="951" spans="8:8" ht="12.75">
      <c r="H951" s="7"/>
    </row>
    <row r="952" spans="8:8" ht="12.75">
      <c r="H952" s="7"/>
    </row>
    <row r="953" spans="8:8" ht="12.75">
      <c r="H953" s="7"/>
    </row>
    <row r="954" spans="8:8" ht="12.75">
      <c r="H954" s="7"/>
    </row>
    <row r="955" spans="8:8" ht="12.75">
      <c r="H955" s="7"/>
    </row>
    <row r="956" spans="8:8" ht="12.75">
      <c r="H956" s="7"/>
    </row>
    <row r="957" spans="8:8" ht="12.75">
      <c r="H957" s="7"/>
    </row>
    <row r="958" spans="8:8" ht="12.75">
      <c r="H958" s="7"/>
    </row>
    <row r="959" spans="8:8" ht="12.75">
      <c r="H959" s="7"/>
    </row>
    <row r="960" spans="8:8" ht="12.75">
      <c r="H960" s="7"/>
    </row>
    <row r="961" spans="8:8" ht="12.75">
      <c r="H961" s="7"/>
    </row>
    <row r="962" spans="8:8" ht="12.75">
      <c r="H962" s="7"/>
    </row>
    <row r="963" spans="8:8" ht="12.75">
      <c r="H963" s="7"/>
    </row>
    <row r="964" spans="8:8" ht="12.75">
      <c r="H964" s="7"/>
    </row>
    <row r="965" spans="8:8" ht="12.75">
      <c r="H965" s="7"/>
    </row>
    <row r="966" spans="8:8" ht="12.75">
      <c r="H966" s="7"/>
    </row>
    <row r="967" spans="8:8" ht="12.75">
      <c r="H967" s="7"/>
    </row>
    <row r="968" spans="8:8" ht="12.75">
      <c r="H968" s="7"/>
    </row>
    <row r="969" spans="8:8" ht="12.75">
      <c r="H969" s="7"/>
    </row>
    <row r="970" spans="8:8" ht="12.75">
      <c r="H970" s="7"/>
    </row>
    <row r="971" spans="8:8" ht="12.75">
      <c r="H971" s="7"/>
    </row>
    <row r="972" spans="8:8" ht="12.75">
      <c r="H972" s="7"/>
    </row>
    <row r="973" spans="8:8" ht="12.75">
      <c r="H973" s="7"/>
    </row>
    <row r="974" spans="8:8" ht="12.75">
      <c r="H974" s="7"/>
    </row>
    <row r="975" spans="8:8" ht="12.75">
      <c r="H975" s="7"/>
    </row>
    <row r="976" spans="8:8" ht="12.75">
      <c r="H976" s="7"/>
    </row>
    <row r="977" spans="8:8" ht="12.75">
      <c r="H977" s="7"/>
    </row>
    <row r="978" spans="8:8" ht="12.75">
      <c r="H978" s="7"/>
    </row>
    <row r="979" spans="8:8" ht="12.75">
      <c r="H979" s="7"/>
    </row>
    <row r="980" spans="8:8" ht="12.75">
      <c r="H980" s="7"/>
    </row>
    <row r="981" spans="8:8" ht="12.75">
      <c r="H981" s="7"/>
    </row>
    <row r="982" spans="8:8" ht="12.75">
      <c r="H982" s="7"/>
    </row>
    <row r="983" spans="8:8" ht="12.75">
      <c r="H983" s="7"/>
    </row>
    <row r="984" spans="8:8" ht="12.75">
      <c r="H984" s="7"/>
    </row>
    <row r="985" spans="8:8" ht="12.75">
      <c r="H985" s="7"/>
    </row>
    <row r="986" spans="8:8" ht="12.75">
      <c r="H986" s="7"/>
    </row>
    <row r="987" spans="8:8" ht="12.75">
      <c r="H987" s="7"/>
    </row>
    <row r="988" spans="8:8" ht="12.75">
      <c r="H988" s="7"/>
    </row>
    <row r="989" spans="8:8" ht="12.75">
      <c r="H989" s="7"/>
    </row>
    <row r="990" spans="8:8" ht="12.75">
      <c r="H990" s="7"/>
    </row>
    <row r="991" spans="8:8" ht="12.75">
      <c r="H991" s="7"/>
    </row>
    <row r="992" spans="8:8" ht="12.75">
      <c r="H992" s="7"/>
    </row>
    <row r="993" spans="8:8" ht="12.75">
      <c r="H993" s="7"/>
    </row>
    <row r="994" spans="8:8" ht="12.75">
      <c r="H994" s="7"/>
    </row>
    <row r="995" spans="8:8" ht="12.75">
      <c r="H995" s="7"/>
    </row>
    <row r="996" spans="8:8" ht="12.75">
      <c r="H996" s="7"/>
    </row>
    <row r="997" spans="8:8" ht="12.75">
      <c r="H997" s="7"/>
    </row>
    <row r="998" spans="8:8" ht="12.75">
      <c r="H998" s="7"/>
    </row>
    <row r="999" spans="8:8" ht="12.75">
      <c r="H999" s="7"/>
    </row>
    <row r="1000" spans="8:8" ht="12.75">
      <c r="H1000" s="7"/>
    </row>
    <row r="1001" spans="8:8" ht="12.75">
      <c r="H1001" s="7"/>
    </row>
    <row r="1002" spans="8:8" ht="12.75">
      <c r="H1002" s="7"/>
    </row>
    <row r="1003" spans="8:8" ht="12.75">
      <c r="H1003" s="7"/>
    </row>
  </sheetData>
  <mergeCells count="4">
    <mergeCell ref="D2:N2"/>
    <mergeCell ref="D3:J3"/>
    <mergeCell ref="B5:C5"/>
    <mergeCell ref="B11:C11"/>
  </mergeCells>
  <conditionalFormatting sqref="H15">
    <cfRule type="expression" dxfId="0" priority="1">
      <formula>"if(c8=10)"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9"/>
  <sheetViews>
    <sheetView workbookViewId="0"/>
  </sheetViews>
  <sheetFormatPr defaultColWidth="14.42578125" defaultRowHeight="15.75" customHeight="1"/>
  <sheetData>
    <row r="2" spans="2:7">
      <c r="B2" s="1" t="s">
        <v>16</v>
      </c>
      <c r="C2" s="2"/>
    </row>
    <row r="3" spans="2:7">
      <c r="B3" s="1" t="s">
        <v>17</v>
      </c>
    </row>
    <row r="7" spans="2:7">
      <c r="B7" s="1" t="s">
        <v>18</v>
      </c>
    </row>
    <row r="8" spans="2:7" ht="15.75" customHeight="1">
      <c r="B8" s="5" t="s">
        <v>19</v>
      </c>
      <c r="G8" s="3" t="s">
        <v>20</v>
      </c>
    </row>
    <row r="9" spans="2:7">
      <c r="B9" s="4" t="s">
        <v>21</v>
      </c>
    </row>
  </sheetData>
  <hyperlinks>
    <hyperlink ref="B8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2021-08-02T00:49:11Z</dcterms:created>
  <dcterms:modified xsi:type="dcterms:W3CDTF">2022-08-07T09:26:01Z</dcterms:modified>
  <cp:category/>
  <cp:contentStatus/>
</cp:coreProperties>
</file>