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f364afe123e12d/Ymisk papírir/DanielsPengetips/"/>
    </mc:Choice>
  </mc:AlternateContent>
  <xr:revisionPtr revIDLastSave="0" documentId="8_{C35A50AD-A98B-442D-85F4-6C6BA04B9F45}" xr6:coauthVersionLast="47" xr6:coauthVersionMax="47" xr10:uidLastSave="{00000000-0000-0000-0000-000000000000}"/>
  <bookViews>
    <workbookView xWindow="-108" yWindow="-108" windowWidth="23256" windowHeight="12576" xr2:uid="{9C96B7DE-22D8-4718-9829-C8917BD57E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" l="1"/>
  <c r="U13" i="1" s="1"/>
  <c r="V13" i="1" s="1"/>
  <c r="R14" i="1"/>
  <c r="R13" i="1"/>
  <c r="Q12" i="1"/>
  <c r="Q13" i="1"/>
  <c r="K26" i="1"/>
  <c r="F26" i="1"/>
  <c r="L14" i="1"/>
  <c r="L13" i="1"/>
  <c r="K13" i="1"/>
  <c r="K12" i="1"/>
  <c r="F25" i="1"/>
  <c r="F15" i="1"/>
  <c r="G14" i="1"/>
  <c r="F14" i="1"/>
  <c r="F13" i="1"/>
  <c r="F12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5" i="1" s="1"/>
  <c r="K14" i="1" l="1"/>
  <c r="G15" i="1"/>
  <c r="F16" i="1" s="1"/>
  <c r="G13" i="1"/>
  <c r="C26" i="1"/>
  <c r="C27" i="1" s="1"/>
  <c r="U14" i="1" l="1"/>
  <c r="V14" i="1" s="1"/>
  <c r="Q14" i="1"/>
  <c r="K15" i="1"/>
  <c r="L15" i="1" s="1"/>
  <c r="G16" i="1"/>
  <c r="F17" i="1"/>
  <c r="Q15" i="1" l="1"/>
  <c r="R15" i="1" s="1"/>
  <c r="K16" i="1"/>
  <c r="L16" i="1" s="1"/>
  <c r="G17" i="1"/>
  <c r="F18" i="1" s="1"/>
  <c r="U15" i="1" l="1"/>
  <c r="V15" i="1" s="1"/>
  <c r="Q16" i="1"/>
  <c r="R16" i="1" s="1"/>
  <c r="K17" i="1"/>
  <c r="L17" i="1" s="1"/>
  <c r="G18" i="1"/>
  <c r="F19" i="1" s="1"/>
  <c r="Q17" i="1" l="1"/>
  <c r="R17" i="1" s="1"/>
  <c r="K18" i="1"/>
  <c r="L18" i="1" s="1"/>
  <c r="G19" i="1"/>
  <c r="F20" i="1" s="1"/>
  <c r="U16" i="1" l="1"/>
  <c r="V16" i="1" s="1"/>
  <c r="Q18" i="1"/>
  <c r="R18" i="1" s="1"/>
  <c r="K19" i="1"/>
  <c r="L19" i="1" s="1"/>
  <c r="G20" i="1"/>
  <c r="F21" i="1" s="1"/>
  <c r="U17" i="1" l="1"/>
  <c r="V17" i="1" s="1"/>
  <c r="Q19" i="1"/>
  <c r="R19" i="1" s="1"/>
  <c r="K20" i="1"/>
  <c r="L20" i="1" s="1"/>
  <c r="G21" i="1"/>
  <c r="F22" i="1" s="1"/>
  <c r="U18" i="1" l="1"/>
  <c r="V18" i="1" s="1"/>
  <c r="Q20" i="1"/>
  <c r="R20" i="1" s="1"/>
  <c r="K21" i="1"/>
  <c r="L21" i="1" s="1"/>
  <c r="G22" i="1"/>
  <c r="F27" i="1"/>
  <c r="U19" i="1" l="1"/>
  <c r="V19" i="1" s="1"/>
  <c r="Q21" i="1"/>
  <c r="R21" i="1" s="1"/>
  <c r="K22" i="1"/>
  <c r="L22" i="1" s="1"/>
  <c r="U20" i="1" l="1"/>
  <c r="V20" i="1" s="1"/>
  <c r="Q22" i="1"/>
  <c r="R22" i="1" s="1"/>
  <c r="K25" i="1"/>
  <c r="U21" i="1" l="1"/>
  <c r="V21" i="1" s="1"/>
  <c r="Q25" i="1"/>
  <c r="Q26" i="1"/>
  <c r="K27" i="1"/>
  <c r="U22" i="1" l="1"/>
  <c r="Q27" i="1"/>
  <c r="U25" i="1" l="1"/>
  <c r="V22" i="1"/>
  <c r="U26" i="1"/>
  <c r="U27" i="1" l="1"/>
  <c r="U28" i="1" s="1"/>
</calcChain>
</file>

<file path=xl/sharedStrings.xml><?xml version="1.0" encoding="utf-8"?>
<sst xmlns="http://schemas.openxmlformats.org/spreadsheetml/2006/main" count="112" uniqueCount="35">
  <si>
    <t>Indskud:</t>
  </si>
  <si>
    <t>kr</t>
  </si>
  <si>
    <t>Årlig vækst:</t>
  </si>
  <si>
    <t>År 0</t>
  </si>
  <si>
    <t>År 1</t>
  </si>
  <si>
    <t>År 2</t>
  </si>
  <si>
    <t>År 3</t>
  </si>
  <si>
    <t>År 4</t>
  </si>
  <si>
    <t>År 5</t>
  </si>
  <si>
    <t>År 6</t>
  </si>
  <si>
    <t>År 7</t>
  </si>
  <si>
    <t>År 8</t>
  </si>
  <si>
    <t>År 9</t>
  </si>
  <si>
    <t>År 10</t>
  </si>
  <si>
    <t>Afkast:</t>
  </si>
  <si>
    <t>Skat:</t>
  </si>
  <si>
    <t>Skat op til 55300kr:</t>
  </si>
  <si>
    <t>Skat derefter:</t>
  </si>
  <si>
    <t>Aktiedepot Realiseringprincip (betales ved salg)</t>
  </si>
  <si>
    <t>Resultat:</t>
  </si>
  <si>
    <t>Aktiedepot Lagerbeskatning (aktieindkomst dvs. SKAT positivliste)</t>
  </si>
  <si>
    <t>Op til 55300kr:</t>
  </si>
  <si>
    <t>Derefter:</t>
  </si>
  <si>
    <t>Skat</t>
  </si>
  <si>
    <t>Eksempel: Skat i forskellige typer depoter</t>
  </si>
  <si>
    <t>Rentes rente effekt er ikke lige effektiv</t>
  </si>
  <si>
    <t>Aktiedepot Lagerbeskatning (kapitalindkomst dvs. SKAT negativliste)</t>
  </si>
  <si>
    <t>Op til 42800kr:</t>
  </si>
  <si>
    <t>Vi går ud fra positiv nettokapitalindkomst</t>
  </si>
  <si>
    <t>Hvert år:</t>
  </si>
  <si>
    <t>Aktiesparekonto (lagerbeskatning)</t>
  </si>
  <si>
    <t>Pensionkonto (lagerbeskatning)</t>
  </si>
  <si>
    <t>Her kan du indsætte penge før du har betalt skat af dem, så vi antager dobbelt indskud</t>
  </si>
  <si>
    <t>Indskudskat:</t>
  </si>
  <si>
    <t>Efter indskudskat: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</si>
</sst>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3" fillId="0" borderId="0" xfId="0" applyFont="1"/>
    <xf numFmtId="1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5670-32B9-4074-9CA7-5B3FE6E3BC23}">
  <dimension ref="B1:W49"/>
  <sheetViews>
    <sheetView tabSelected="1" zoomScale="85" zoomScaleNormal="85" workbookViewId="0">
      <selection activeCell="V22" sqref="V22"/>
    </sheetView>
  </sheetViews>
  <sheetFormatPr defaultRowHeight="14.4" x14ac:dyDescent="0.3"/>
  <cols>
    <col min="2" max="2" width="22.5546875" customWidth="1"/>
    <col min="3" max="3" width="22.6640625" customWidth="1"/>
    <col min="5" max="5" width="24.77734375" customWidth="1"/>
    <col min="6" max="6" width="13.88671875" customWidth="1"/>
    <col min="10" max="10" width="24.21875" customWidth="1"/>
    <col min="12" max="12" width="12.44140625" customWidth="1"/>
    <col min="16" max="16" width="16" customWidth="1"/>
    <col min="17" max="17" width="11.88671875" customWidth="1"/>
    <col min="18" max="18" width="14.109375" customWidth="1"/>
    <col min="20" max="20" width="17.6640625" customWidth="1"/>
    <col min="22" max="22" width="13.88671875" customWidth="1"/>
    <col min="23" max="23" width="22.21875" bestFit="1" customWidth="1"/>
  </cols>
  <sheetData>
    <row r="1" spans="2:23" ht="21" x14ac:dyDescent="0.4">
      <c r="B1" s="6" t="s">
        <v>24</v>
      </c>
      <c r="C1" s="6"/>
    </row>
    <row r="3" spans="2:23" x14ac:dyDescent="0.3">
      <c r="B3" t="s">
        <v>0</v>
      </c>
      <c r="C3">
        <v>100000</v>
      </c>
      <c r="D3" t="s">
        <v>1</v>
      </c>
    </row>
    <row r="4" spans="2:23" x14ac:dyDescent="0.3">
      <c r="B4" t="s">
        <v>2</v>
      </c>
      <c r="C4" s="1">
        <v>7.0000000000000007E-2</v>
      </c>
    </row>
    <row r="5" spans="2:23" x14ac:dyDescent="0.3">
      <c r="C5" s="1"/>
    </row>
    <row r="8" spans="2:23" x14ac:dyDescent="0.3">
      <c r="B8" s="4" t="s">
        <v>18</v>
      </c>
      <c r="E8" s="4" t="s">
        <v>20</v>
      </c>
      <c r="J8" s="4" t="s">
        <v>26</v>
      </c>
      <c r="P8" s="4" t="s">
        <v>30</v>
      </c>
      <c r="T8" s="4" t="s">
        <v>31</v>
      </c>
    </row>
    <row r="9" spans="2:23" x14ac:dyDescent="0.3">
      <c r="B9" s="5" t="s">
        <v>16</v>
      </c>
      <c r="C9" s="1">
        <v>0.27</v>
      </c>
      <c r="E9" s="5" t="s">
        <v>21</v>
      </c>
      <c r="F9" s="1">
        <v>0.27</v>
      </c>
      <c r="J9" s="5" t="s">
        <v>27</v>
      </c>
      <c r="K9" s="1">
        <v>0.377</v>
      </c>
      <c r="L9" t="s">
        <v>28</v>
      </c>
      <c r="P9" s="5" t="s">
        <v>29</v>
      </c>
      <c r="Q9" s="1">
        <v>0.17</v>
      </c>
      <c r="T9" t="s">
        <v>32</v>
      </c>
    </row>
    <row r="10" spans="2:23" x14ac:dyDescent="0.3">
      <c r="B10" t="s">
        <v>17</v>
      </c>
      <c r="C10" s="1">
        <v>0.42</v>
      </c>
      <c r="E10" t="s">
        <v>22</v>
      </c>
      <c r="F10" s="1">
        <v>0.42</v>
      </c>
      <c r="J10" t="s">
        <v>22</v>
      </c>
      <c r="K10" s="1">
        <v>0.42</v>
      </c>
      <c r="Q10" s="1"/>
      <c r="T10" s="5" t="s">
        <v>29</v>
      </c>
      <c r="U10" s="1">
        <v>0.153</v>
      </c>
      <c r="V10" t="s">
        <v>33</v>
      </c>
      <c r="W10" s="2">
        <v>9.4290594826213506E-2</v>
      </c>
    </row>
    <row r="11" spans="2:23" x14ac:dyDescent="0.3">
      <c r="G11" t="s">
        <v>23</v>
      </c>
      <c r="L11" t="s">
        <v>23</v>
      </c>
      <c r="R11" t="s">
        <v>23</v>
      </c>
      <c r="V11" t="s">
        <v>23</v>
      </c>
    </row>
    <row r="12" spans="2:23" x14ac:dyDescent="0.3">
      <c r="B12" t="s">
        <v>3</v>
      </c>
      <c r="C12" s="3">
        <f>C3</f>
        <v>100000</v>
      </c>
      <c r="E12" t="s">
        <v>3</v>
      </c>
      <c r="F12" s="3">
        <f>C3</f>
        <v>100000</v>
      </c>
      <c r="J12" t="s">
        <v>3</v>
      </c>
      <c r="K12" s="3">
        <f>C3</f>
        <v>100000</v>
      </c>
      <c r="P12" t="s">
        <v>3</v>
      </c>
      <c r="Q12" s="3">
        <f>C3</f>
        <v>100000</v>
      </c>
      <c r="T12" t="s">
        <v>3</v>
      </c>
      <c r="U12" s="3">
        <f>C3*2</f>
        <v>200000</v>
      </c>
    </row>
    <row r="13" spans="2:23" x14ac:dyDescent="0.3">
      <c r="B13" t="s">
        <v>4</v>
      </c>
      <c r="C13" s="3">
        <f>C12*$C$4+C12</f>
        <v>107000</v>
      </c>
      <c r="E13" t="s">
        <v>4</v>
      </c>
      <c r="F13" s="3">
        <f>F12*$C$4+F12</f>
        <v>107000</v>
      </c>
      <c r="G13" s="3">
        <f>(F13-F12)*$F$9</f>
        <v>1890.0000000000002</v>
      </c>
      <c r="J13" t="s">
        <v>4</v>
      </c>
      <c r="K13" s="3">
        <f>K12*$C$4+K12</f>
        <v>107000</v>
      </c>
      <c r="L13" s="3">
        <f>(K13-K12)*$K$9</f>
        <v>2639</v>
      </c>
      <c r="P13" t="s">
        <v>4</v>
      </c>
      <c r="Q13" s="3">
        <f>Q12*$C$4+Q12</f>
        <v>107000</v>
      </c>
      <c r="R13" s="3">
        <f>(Q13-Q12)*$Q$9</f>
        <v>1190</v>
      </c>
      <c r="T13" t="s">
        <v>4</v>
      </c>
      <c r="U13" s="3">
        <f>U12*$C$4+U12</f>
        <v>214000</v>
      </c>
      <c r="V13" s="3">
        <f>(U13-U12)*$U$10</f>
        <v>2142</v>
      </c>
    </row>
    <row r="14" spans="2:23" x14ac:dyDescent="0.3">
      <c r="B14" t="s">
        <v>5</v>
      </c>
      <c r="C14" s="3">
        <f t="shared" ref="C14:C22" si="0">C13*$C$4+C13</f>
        <v>114490</v>
      </c>
      <c r="E14" t="s">
        <v>5</v>
      </c>
      <c r="F14" s="3">
        <f>(F13-G13)*$C$4+F13-G13</f>
        <v>112467.7</v>
      </c>
      <c r="G14" s="3">
        <f t="shared" ref="G14:G22" si="1">(F14-F13)*$F$9</f>
        <v>1476.2789999999993</v>
      </c>
      <c r="J14" t="s">
        <v>5</v>
      </c>
      <c r="K14" s="3">
        <f>(K13-L13)*$C$4+K13-L13</f>
        <v>111666.27</v>
      </c>
      <c r="L14" s="3">
        <f t="shared" ref="L14:L22" si="2">(K14-K13)*$K$9</f>
        <v>1759.1837900000016</v>
      </c>
      <c r="P14" t="s">
        <v>5</v>
      </c>
      <c r="Q14" s="3">
        <f>(Q13-R13)*$C$4+Q13-R13</f>
        <v>113216.7</v>
      </c>
      <c r="R14" s="3">
        <f t="shared" ref="R14:R22" si="3">(Q14-Q13)*$Q$9</f>
        <v>1056.8389999999995</v>
      </c>
      <c r="T14" t="s">
        <v>5</v>
      </c>
      <c r="U14" s="3">
        <f>(U13-V13)*$C$4+U13-V13</f>
        <v>226688.06</v>
      </c>
      <c r="V14" s="3">
        <f t="shared" ref="V14:V21" si="4">(U14-U13)*$U$10</f>
        <v>1941.2731799999997</v>
      </c>
    </row>
    <row r="15" spans="2:23" x14ac:dyDescent="0.3">
      <c r="B15" t="s">
        <v>6</v>
      </c>
      <c r="C15" s="3">
        <f t="shared" si="0"/>
        <v>122504.3</v>
      </c>
      <c r="E15" t="s">
        <v>6</v>
      </c>
      <c r="F15" s="3">
        <f t="shared" ref="F15:F22" si="5">(F14-G14)*$C$4+F14-G14</f>
        <v>118760.82047000001</v>
      </c>
      <c r="G15" s="3">
        <f t="shared" si="1"/>
        <v>1699.1425269000026</v>
      </c>
      <c r="J15" t="s">
        <v>6</v>
      </c>
      <c r="K15" s="3">
        <f t="shared" ref="K15:K22" si="6">(K14-L14)*$C$4+K14-L14</f>
        <v>117600.58224470001</v>
      </c>
      <c r="L15" s="3">
        <f t="shared" si="2"/>
        <v>2237.2357162519024</v>
      </c>
      <c r="P15" t="s">
        <v>6</v>
      </c>
      <c r="Q15" s="3">
        <f t="shared" ref="Q15:Q22" si="7">(Q14-R14)*$C$4+Q14-R14</f>
        <v>120011.05127000001</v>
      </c>
      <c r="R15" s="3">
        <f t="shared" si="3"/>
        <v>1155.0397159000024</v>
      </c>
      <c r="T15" t="s">
        <v>6</v>
      </c>
      <c r="U15" s="3">
        <f t="shared" ref="U15:U22" si="8">(U14-V14)*$C$4+U14-V14</f>
        <v>240479.06189740001</v>
      </c>
      <c r="V15" s="3">
        <f t="shared" si="4"/>
        <v>2110.023290302202</v>
      </c>
    </row>
    <row r="16" spans="2:23" x14ac:dyDescent="0.3">
      <c r="B16" t="s">
        <v>7</v>
      </c>
      <c r="C16" s="3">
        <f t="shared" si="0"/>
        <v>131079.601</v>
      </c>
      <c r="E16" t="s">
        <v>7</v>
      </c>
      <c r="F16" s="3">
        <f t="shared" si="5"/>
        <v>125255.995399117</v>
      </c>
      <c r="G16" s="3">
        <f t="shared" si="1"/>
        <v>1753.6972308615896</v>
      </c>
      <c r="J16" t="s">
        <v>7</v>
      </c>
      <c r="K16" s="3">
        <f t="shared" si="6"/>
        <v>123438.78078543948</v>
      </c>
      <c r="L16" s="3">
        <f t="shared" si="2"/>
        <v>2201.0008498587795</v>
      </c>
      <c r="P16" t="s">
        <v>7</v>
      </c>
      <c r="Q16" s="3">
        <f t="shared" si="7"/>
        <v>127175.93236288702</v>
      </c>
      <c r="R16" s="3">
        <f t="shared" si="3"/>
        <v>1218.0297857907915</v>
      </c>
      <c r="T16" t="s">
        <v>7</v>
      </c>
      <c r="U16" s="3">
        <f t="shared" si="8"/>
        <v>255054.87130959466</v>
      </c>
      <c r="V16" s="3">
        <f t="shared" si="4"/>
        <v>2230.0988400657811</v>
      </c>
    </row>
    <row r="17" spans="2:22" x14ac:dyDescent="0.3">
      <c r="B17" t="s">
        <v>8</v>
      </c>
      <c r="C17" s="3">
        <f t="shared" si="0"/>
        <v>140255.17306999999</v>
      </c>
      <c r="E17" t="s">
        <v>8</v>
      </c>
      <c r="F17" s="3">
        <f t="shared" si="5"/>
        <v>132147.45904003331</v>
      </c>
      <c r="G17" s="3">
        <f t="shared" si="1"/>
        <v>1860.6951830474029</v>
      </c>
      <c r="J17" t="s">
        <v>8</v>
      </c>
      <c r="K17" s="3">
        <f t="shared" si="6"/>
        <v>129724.42453107134</v>
      </c>
      <c r="L17" s="3">
        <f t="shared" si="2"/>
        <v>2369.687692103214</v>
      </c>
      <c r="P17" t="s">
        <v>8</v>
      </c>
      <c r="Q17" s="3">
        <f t="shared" si="7"/>
        <v>134774.95575749295</v>
      </c>
      <c r="R17" s="3">
        <f t="shared" si="3"/>
        <v>1291.8339770830082</v>
      </c>
      <c r="T17" t="s">
        <v>8</v>
      </c>
      <c r="U17" s="3">
        <f t="shared" si="8"/>
        <v>270522.50654239592</v>
      </c>
      <c r="V17" s="3">
        <f t="shared" si="4"/>
        <v>2366.5481906185923</v>
      </c>
    </row>
    <row r="18" spans="2:22" x14ac:dyDescent="0.3">
      <c r="B18" t="s">
        <v>9</v>
      </c>
      <c r="C18" s="3">
        <f t="shared" si="0"/>
        <v>150073.03518489999</v>
      </c>
      <c r="E18" t="s">
        <v>9</v>
      </c>
      <c r="F18" s="3">
        <f t="shared" si="5"/>
        <v>139406.8373269749</v>
      </c>
      <c r="G18" s="3">
        <f t="shared" si="1"/>
        <v>1960.0321374742289</v>
      </c>
      <c r="J18" t="s">
        <v>9</v>
      </c>
      <c r="K18" s="3">
        <f t="shared" si="6"/>
        <v>136269.5684176959</v>
      </c>
      <c r="L18" s="3">
        <f t="shared" si="2"/>
        <v>2467.5192452574588</v>
      </c>
      <c r="P18" t="s">
        <v>9</v>
      </c>
      <c r="Q18" s="3">
        <f t="shared" si="7"/>
        <v>142826.94030503865</v>
      </c>
      <c r="R18" s="3">
        <f t="shared" si="3"/>
        <v>1368.8373730827686</v>
      </c>
      <c r="T18" t="s">
        <v>9</v>
      </c>
      <c r="U18" s="3">
        <f t="shared" si="8"/>
        <v>286926.87543640175</v>
      </c>
      <c r="V18" s="3">
        <f t="shared" si="4"/>
        <v>2509.8684407828928</v>
      </c>
    </row>
    <row r="19" spans="2:22" x14ac:dyDescent="0.3">
      <c r="B19" t="s">
        <v>10</v>
      </c>
      <c r="C19" s="3">
        <f t="shared" si="0"/>
        <v>160578.147647843</v>
      </c>
      <c r="E19" t="s">
        <v>10</v>
      </c>
      <c r="F19" s="3">
        <f t="shared" si="5"/>
        <v>147068.08155276574</v>
      </c>
      <c r="G19" s="3">
        <f t="shared" si="1"/>
        <v>2068.5359409635271</v>
      </c>
      <c r="J19" t="s">
        <v>10</v>
      </c>
      <c r="K19" s="3">
        <f t="shared" si="6"/>
        <v>143168.19261450914</v>
      </c>
      <c r="L19" s="3">
        <f t="shared" si="2"/>
        <v>2600.7813221985907</v>
      </c>
      <c r="P19" t="s">
        <v>10</v>
      </c>
      <c r="Q19" s="3">
        <f t="shared" si="7"/>
        <v>151360.17013719279</v>
      </c>
      <c r="R19" s="3">
        <f t="shared" si="3"/>
        <v>1450.6490714662048</v>
      </c>
      <c r="T19" t="s">
        <v>10</v>
      </c>
      <c r="U19" s="3">
        <f t="shared" si="8"/>
        <v>304326.19748531218</v>
      </c>
      <c r="V19" s="3">
        <f t="shared" si="4"/>
        <v>2662.0962734832956</v>
      </c>
    </row>
    <row r="20" spans="2:22" x14ac:dyDescent="0.3">
      <c r="B20" t="s">
        <v>11</v>
      </c>
      <c r="C20" s="3">
        <f t="shared" si="0"/>
        <v>171818.617983192</v>
      </c>
      <c r="E20" t="s">
        <v>11</v>
      </c>
      <c r="F20" s="3">
        <f t="shared" si="5"/>
        <v>155149.51380462837</v>
      </c>
      <c r="G20" s="3">
        <f t="shared" si="1"/>
        <v>2181.9867080029098</v>
      </c>
      <c r="J20" t="s">
        <v>11</v>
      </c>
      <c r="K20" s="3">
        <f t="shared" si="6"/>
        <v>150407.13008277229</v>
      </c>
      <c r="L20" s="3">
        <f t="shared" si="2"/>
        <v>2729.0794255352062</v>
      </c>
      <c r="P20" t="s">
        <v>11</v>
      </c>
      <c r="Q20" s="3">
        <f t="shared" si="7"/>
        <v>160403.18754032746</v>
      </c>
      <c r="R20" s="3">
        <f t="shared" si="3"/>
        <v>1537.3129585328938</v>
      </c>
      <c r="T20" t="s">
        <v>11</v>
      </c>
      <c r="U20" s="3">
        <f t="shared" si="8"/>
        <v>322780.5882966569</v>
      </c>
      <c r="V20" s="3">
        <f t="shared" si="4"/>
        <v>2823.5217941357428</v>
      </c>
    </row>
    <row r="21" spans="2:22" x14ac:dyDescent="0.3">
      <c r="B21" t="s">
        <v>12</v>
      </c>
      <c r="C21" s="3">
        <f t="shared" si="0"/>
        <v>183845.92124201544</v>
      </c>
      <c r="E21" t="s">
        <v>12</v>
      </c>
      <c r="F21" s="3">
        <f t="shared" si="5"/>
        <v>163675.25399338923</v>
      </c>
      <c r="G21" s="3">
        <f t="shared" si="1"/>
        <v>2301.9498509654318</v>
      </c>
      <c r="J21" t="s">
        <v>12</v>
      </c>
      <c r="K21" s="3">
        <f t="shared" si="6"/>
        <v>158015.51420324369</v>
      </c>
      <c r="L21" s="3">
        <f t="shared" si="2"/>
        <v>2868.3608134177166</v>
      </c>
      <c r="P21" t="s">
        <v>12</v>
      </c>
      <c r="Q21" s="3">
        <f t="shared" si="7"/>
        <v>169986.48580252018</v>
      </c>
      <c r="R21" s="3">
        <f t="shared" si="3"/>
        <v>1629.1607045727628</v>
      </c>
      <c r="T21" t="s">
        <v>12</v>
      </c>
      <c r="U21" s="3">
        <f t="shared" si="8"/>
        <v>342354.06115769764</v>
      </c>
      <c r="V21" s="3">
        <f t="shared" si="4"/>
        <v>2994.741347739232</v>
      </c>
    </row>
    <row r="22" spans="2:22" x14ac:dyDescent="0.3">
      <c r="B22" t="s">
        <v>13</v>
      </c>
      <c r="C22" s="3">
        <f t="shared" si="0"/>
        <v>196715.13572895652</v>
      </c>
      <c r="E22" t="s">
        <v>13</v>
      </c>
      <c r="F22" s="3">
        <f t="shared" si="5"/>
        <v>172669.43543239345</v>
      </c>
      <c r="G22" s="3">
        <f t="shared" si="1"/>
        <v>2428.4289885311414</v>
      </c>
      <c r="J22" t="s">
        <v>13</v>
      </c>
      <c r="K22" s="3">
        <f t="shared" si="6"/>
        <v>166007.4541271138</v>
      </c>
      <c r="L22" s="3">
        <f t="shared" si="2"/>
        <v>3012.9613512990336</v>
      </c>
      <c r="P22" t="s">
        <v>13</v>
      </c>
      <c r="Q22" s="3">
        <f t="shared" si="7"/>
        <v>180142.33785480374</v>
      </c>
      <c r="R22" s="3">
        <f t="shared" si="3"/>
        <v>1726.4948488882055</v>
      </c>
      <c r="T22" t="s">
        <v>13</v>
      </c>
      <c r="U22" s="3">
        <f t="shared" si="8"/>
        <v>363114.47219665546</v>
      </c>
      <c r="V22" s="3">
        <f>(U22-U21)*$U$10</f>
        <v>3176.3428889605475</v>
      </c>
    </row>
    <row r="23" spans="2:22" x14ac:dyDescent="0.3">
      <c r="C23" s="3"/>
      <c r="F23" s="3"/>
      <c r="K23" s="3"/>
      <c r="Q23" s="3"/>
      <c r="U23" s="3"/>
    </row>
    <row r="24" spans="2:22" x14ac:dyDescent="0.3">
      <c r="C24" s="3"/>
      <c r="F24" s="3"/>
      <c r="K24" s="3"/>
      <c r="Q24" s="3"/>
      <c r="U24" s="3"/>
    </row>
    <row r="25" spans="2:22" x14ac:dyDescent="0.3">
      <c r="B25" t="s">
        <v>14</v>
      </c>
      <c r="C25" s="3">
        <f>C22-C3</f>
        <v>96715.13572895652</v>
      </c>
      <c r="D25" t="s">
        <v>1</v>
      </c>
      <c r="E25" t="s">
        <v>14</v>
      </c>
      <c r="F25" s="3">
        <f>F22-$C$3</f>
        <v>72669.435432393453</v>
      </c>
      <c r="G25" t="s">
        <v>1</v>
      </c>
      <c r="J25" t="s">
        <v>14</v>
      </c>
      <c r="K25" s="3">
        <f>K22-$C$3</f>
        <v>66007.4541271138</v>
      </c>
      <c r="L25" t="s">
        <v>1</v>
      </c>
      <c r="P25" t="s">
        <v>14</v>
      </c>
      <c r="Q25" s="3">
        <f>Q22-$C$3</f>
        <v>80142.337854803744</v>
      </c>
      <c r="R25" t="s">
        <v>1</v>
      </c>
      <c r="T25" t="s">
        <v>14</v>
      </c>
      <c r="U25" s="3">
        <f>U22-U12</f>
        <v>163114.47219665546</v>
      </c>
      <c r="V25" t="s">
        <v>1</v>
      </c>
    </row>
    <row r="26" spans="2:22" x14ac:dyDescent="0.3">
      <c r="B26" t="s">
        <v>15</v>
      </c>
      <c r="C26" s="3">
        <f>(C25-55300)*C10+55300*C9</f>
        <v>32325.357006161743</v>
      </c>
      <c r="D26" t="s">
        <v>1</v>
      </c>
      <c r="E26" t="s">
        <v>15</v>
      </c>
      <c r="F26" s="3">
        <f>SUM(G13:G22)</f>
        <v>19620.747566746235</v>
      </c>
      <c r="G26" t="s">
        <v>1</v>
      </c>
      <c r="J26" t="s">
        <v>15</v>
      </c>
      <c r="K26" s="3">
        <f>SUM(L13:L22)</f>
        <v>24884.810205921902</v>
      </c>
      <c r="L26" t="s">
        <v>1</v>
      </c>
      <c r="P26" t="s">
        <v>15</v>
      </c>
      <c r="Q26" s="3">
        <f>SUM(R13:R22)</f>
        <v>13624.197435316637</v>
      </c>
      <c r="R26" t="s">
        <v>1</v>
      </c>
      <c r="T26" t="s">
        <v>15</v>
      </c>
      <c r="U26" s="3">
        <f>SUM(V13:V22)</f>
        <v>24956.514246088285</v>
      </c>
      <c r="V26" t="s">
        <v>1</v>
      </c>
    </row>
    <row r="27" spans="2:22" x14ac:dyDescent="0.3">
      <c r="B27" s="4" t="s">
        <v>19</v>
      </c>
      <c r="C27" s="7">
        <f>C25-C26</f>
        <v>64389.778722794777</v>
      </c>
      <c r="D27" s="4" t="s">
        <v>1</v>
      </c>
      <c r="E27" s="4" t="s">
        <v>19</v>
      </c>
      <c r="F27" s="7">
        <f>F25-F26</f>
        <v>53048.687865647218</v>
      </c>
      <c r="G27" s="4" t="s">
        <v>1</v>
      </c>
      <c r="J27" s="4" t="s">
        <v>19</v>
      </c>
      <c r="K27" s="7">
        <f>K25-K26</f>
        <v>41122.643921191899</v>
      </c>
      <c r="L27" s="4" t="s">
        <v>1</v>
      </c>
      <c r="P27" s="4" t="s">
        <v>19</v>
      </c>
      <c r="Q27" s="7">
        <f>Q25-Q26</f>
        <v>66518.140419487114</v>
      </c>
      <c r="R27" s="4" t="s">
        <v>1</v>
      </c>
      <c r="T27" s="5" t="s">
        <v>19</v>
      </c>
      <c r="U27" s="8">
        <f>U25-U26</f>
        <v>138157.95795056719</v>
      </c>
      <c r="V27" s="5" t="s">
        <v>1</v>
      </c>
    </row>
    <row r="28" spans="2:22" x14ac:dyDescent="0.3">
      <c r="C28" s="3"/>
      <c r="T28" s="4" t="s">
        <v>34</v>
      </c>
      <c r="U28" s="4">
        <f>U27-U27*W10</f>
        <v>125130.96191543322</v>
      </c>
      <c r="V28" s="4" t="s">
        <v>1</v>
      </c>
    </row>
    <row r="29" spans="2:22" x14ac:dyDescent="0.3">
      <c r="C29" s="3"/>
      <c r="E29" t="s">
        <v>25</v>
      </c>
    </row>
    <row r="30" spans="2:22" x14ac:dyDescent="0.3">
      <c r="C30" s="3"/>
    </row>
    <row r="31" spans="2:22" x14ac:dyDescent="0.3">
      <c r="C31" s="3"/>
    </row>
    <row r="32" spans="2:22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Simonsen</dc:creator>
  <cp:lastModifiedBy>Niklas Simonsen</cp:lastModifiedBy>
  <dcterms:created xsi:type="dcterms:W3CDTF">2021-07-30T21:53:14Z</dcterms:created>
  <dcterms:modified xsi:type="dcterms:W3CDTF">2021-07-30T23:07:31Z</dcterms:modified>
</cp:coreProperties>
</file>