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 activeTab="2"/>
  </bookViews>
  <sheets>
    <sheet name="sensitiveZone" sheetId="1" r:id="rId1"/>
    <sheet name="+ve Theta" sheetId="2" r:id="rId2"/>
    <sheet name="-ve Theta" sheetId="5" r:id="rId3"/>
  </sheets>
  <calcPr calcId="145621"/>
</workbook>
</file>

<file path=xl/calcChain.xml><?xml version="1.0" encoding="utf-8"?>
<calcChain xmlns="http://schemas.openxmlformats.org/spreadsheetml/2006/main">
  <c r="B21" i="5" l="1"/>
  <c r="C22" i="5"/>
  <c r="B22" i="5"/>
  <c r="F22" i="5"/>
  <c r="D22" i="5"/>
  <c r="D21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2" i="5"/>
  <c r="F29" i="5"/>
  <c r="F28" i="5"/>
  <c r="F27" i="5"/>
  <c r="F26" i="5"/>
  <c r="F25" i="5"/>
  <c r="F24" i="5"/>
  <c r="F23" i="5"/>
  <c r="F21" i="5"/>
  <c r="F20" i="5"/>
  <c r="F19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2" i="5"/>
  <c r="F18" i="5"/>
  <c r="F1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3" i="5"/>
  <c r="D24" i="5"/>
  <c r="D25" i="5"/>
  <c r="D26" i="5"/>
  <c r="D27" i="5"/>
  <c r="D28" i="5"/>
  <c r="D2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3" i="5"/>
  <c r="C24" i="5"/>
  <c r="C25" i="5"/>
  <c r="C26" i="5"/>
  <c r="C27" i="5"/>
  <c r="C28" i="5"/>
  <c r="C29" i="5"/>
  <c r="C2" i="5"/>
  <c r="B29" i="5"/>
  <c r="B28" i="5"/>
  <c r="B27" i="5"/>
  <c r="B26" i="5"/>
  <c r="B25" i="5"/>
  <c r="B24" i="5"/>
  <c r="B23" i="5"/>
  <c r="B20" i="5"/>
  <c r="B19" i="5"/>
  <c r="B18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7" i="5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F22" i="2"/>
  <c r="D22" i="2"/>
  <c r="C22" i="2"/>
  <c r="B22" i="2"/>
  <c r="F29" i="2"/>
  <c r="F28" i="2"/>
  <c r="F27" i="2"/>
  <c r="F26" i="2"/>
  <c r="F25" i="2"/>
  <c r="F24" i="2"/>
  <c r="F23" i="2"/>
  <c r="F21" i="2"/>
  <c r="F20" i="2"/>
  <c r="D20" i="2"/>
  <c r="D21" i="2"/>
  <c r="D23" i="2"/>
  <c r="D24" i="2"/>
  <c r="D25" i="2"/>
  <c r="D26" i="2"/>
  <c r="D27" i="2"/>
  <c r="D28" i="2"/>
  <c r="D29" i="2"/>
  <c r="D19" i="2"/>
  <c r="C20" i="2"/>
  <c r="C21" i="2"/>
  <c r="C23" i="2"/>
  <c r="C24" i="2"/>
  <c r="C25" i="2"/>
  <c r="C26" i="2"/>
  <c r="C27" i="2"/>
  <c r="C28" i="2"/>
  <c r="C29" i="2"/>
  <c r="C19" i="2"/>
  <c r="B29" i="2"/>
  <c r="B28" i="2"/>
  <c r="B27" i="2"/>
  <c r="B26" i="2"/>
  <c r="B25" i="2"/>
  <c r="B24" i="2"/>
  <c r="B23" i="2"/>
  <c r="B21" i="2"/>
  <c r="B20" i="2"/>
  <c r="G7" i="2" l="1"/>
  <c r="F7" i="2"/>
  <c r="H7" i="2" s="1"/>
  <c r="D7" i="2"/>
  <c r="C7" i="2"/>
  <c r="B7" i="2"/>
  <c r="B2" i="2"/>
  <c r="C2" i="2" s="1"/>
  <c r="F19" i="2"/>
  <c r="G19" i="2" s="1"/>
  <c r="F18" i="2"/>
  <c r="G18" i="2" s="1"/>
  <c r="F17" i="2"/>
  <c r="G17" i="2" s="1"/>
  <c r="F16" i="2"/>
  <c r="H16" i="2" s="1"/>
  <c r="F15" i="2"/>
  <c r="G15" i="2" s="1"/>
  <c r="F14" i="2"/>
  <c r="G14" i="2" s="1"/>
  <c r="F13" i="2"/>
  <c r="G13" i="2" s="1"/>
  <c r="F12" i="2"/>
  <c r="H12" i="2" s="1"/>
  <c r="F11" i="2"/>
  <c r="G11" i="2" s="1"/>
  <c r="F10" i="2"/>
  <c r="G10" i="2" s="1"/>
  <c r="F9" i="2"/>
  <c r="G9" i="2" s="1"/>
  <c r="F8" i="2"/>
  <c r="H8" i="2" s="1"/>
  <c r="F6" i="2"/>
  <c r="G6" i="2" s="1"/>
  <c r="F5" i="2"/>
  <c r="G5" i="2" s="1"/>
  <c r="F4" i="2"/>
  <c r="G4" i="2" s="1"/>
  <c r="F3" i="2"/>
  <c r="H3" i="2" s="1"/>
  <c r="F2" i="2"/>
  <c r="H2" i="2" s="1"/>
  <c r="B6" i="2"/>
  <c r="C6" i="2" s="1"/>
  <c r="B5" i="2"/>
  <c r="C5" i="2" s="1"/>
  <c r="B4" i="2"/>
  <c r="C4" i="2" s="1"/>
  <c r="B3" i="2"/>
  <c r="D3" i="2" s="1"/>
  <c r="B19" i="2"/>
  <c r="B18" i="2"/>
  <c r="C18" i="2" s="1"/>
  <c r="B17" i="2"/>
  <c r="C17" i="2" s="1"/>
  <c r="B16" i="2"/>
  <c r="D16" i="2" s="1"/>
  <c r="B15" i="2"/>
  <c r="C15" i="2" s="1"/>
  <c r="B13" i="2"/>
  <c r="C13" i="2" s="1"/>
  <c r="B14" i="2"/>
  <c r="D14" i="2" s="1"/>
  <c r="B12" i="2"/>
  <c r="C12" i="2" s="1"/>
  <c r="B11" i="2"/>
  <c r="C11" i="2" s="1"/>
  <c r="B10" i="2"/>
  <c r="C10" i="2" s="1"/>
  <c r="B9" i="2"/>
  <c r="C9" i="2" s="1"/>
  <c r="B8" i="2"/>
  <c r="C8" i="2" s="1"/>
  <c r="C16" i="2" l="1"/>
  <c r="C3" i="2"/>
  <c r="G8" i="2"/>
  <c r="D17" i="2"/>
  <c r="D13" i="2"/>
  <c r="D9" i="2"/>
  <c r="D4" i="2"/>
  <c r="H19" i="2"/>
  <c r="H15" i="2"/>
  <c r="H11" i="2"/>
  <c r="H6" i="2"/>
  <c r="C14" i="2"/>
  <c r="G2" i="2"/>
  <c r="G3" i="2"/>
  <c r="D12" i="2"/>
  <c r="D8" i="2"/>
  <c r="H18" i="2"/>
  <c r="H14" i="2"/>
  <c r="H10" i="2"/>
  <c r="H5" i="2"/>
  <c r="G16" i="2"/>
  <c r="D15" i="2"/>
  <c r="D11" i="2"/>
  <c r="D6" i="2"/>
  <c r="D2" i="2"/>
  <c r="H17" i="2"/>
  <c r="H13" i="2"/>
  <c r="H9" i="2"/>
  <c r="H4" i="2"/>
  <c r="G12" i="2"/>
  <c r="D18" i="2"/>
  <c r="D10" i="2"/>
  <c r="D5" i="2"/>
  <c r="C11" i="1"/>
  <c r="C13" i="1"/>
  <c r="C15" i="1"/>
  <c r="B16" i="1"/>
  <c r="C16" i="1" s="1"/>
  <c r="B15" i="1"/>
  <c r="B14" i="1"/>
  <c r="C14" i="1" s="1"/>
  <c r="B13" i="1"/>
  <c r="B12" i="1"/>
  <c r="C12" i="1" s="1"/>
  <c r="B11" i="1"/>
  <c r="B10" i="1"/>
  <c r="C10" i="1" s="1"/>
  <c r="B2" i="1"/>
  <c r="C2" i="1" s="1"/>
  <c r="B3" i="1"/>
  <c r="C3" i="1" s="1"/>
  <c r="C5" i="1"/>
  <c r="C7" i="1"/>
  <c r="C9" i="1"/>
  <c r="B9" i="1"/>
  <c r="B8" i="1"/>
  <c r="C8" i="1" s="1"/>
  <c r="B7" i="1"/>
  <c r="B6" i="1"/>
  <c r="C6" i="1" s="1"/>
  <c r="B5" i="1"/>
  <c r="B4" i="1"/>
  <c r="C4" i="1" s="1"/>
</calcChain>
</file>

<file path=xl/sharedStrings.xml><?xml version="1.0" encoding="utf-8"?>
<sst xmlns="http://schemas.openxmlformats.org/spreadsheetml/2006/main" count="149" uniqueCount="91">
  <si>
    <t>tan(theta) as computed by MATLAB</t>
  </si>
  <si>
    <t>pi/2</t>
  </si>
  <si>
    <t>pi/2-0.0001</t>
  </si>
  <si>
    <t>pi/2-0.001</t>
  </si>
  <si>
    <t>pi/2-0.01</t>
  </si>
  <si>
    <t>pi/2-0.02</t>
  </si>
  <si>
    <t>pi/2-0.05</t>
  </si>
  <si>
    <t>Theta (rad)</t>
  </si>
  <si>
    <t>Theta (deg)</t>
  </si>
  <si>
    <t>sec(theta) as computed by MATLAB</t>
  </si>
  <si>
    <t>pi/2-0.07</t>
  </si>
  <si>
    <t>pi/2-0.1</t>
  </si>
  <si>
    <t>pi/2+0.0001</t>
  </si>
  <si>
    <t>pi/2+0.001</t>
  </si>
  <si>
    <t>pi/2+0.01</t>
  </si>
  <si>
    <t>pi/2+0.02</t>
  </si>
  <si>
    <t>pi/2+0.05</t>
  </si>
  <si>
    <t>pi/2+0.07</t>
  </si>
  <si>
    <t>pi/2+0.1</t>
  </si>
  <si>
    <t>Increase in the values of sec and tan are huge for a very small variation in theta in this zone</t>
  </si>
  <si>
    <t>pi/2-0.06</t>
  </si>
  <si>
    <t>pi/2+0.03</t>
  </si>
  <si>
    <t>pi/2+0.06</t>
  </si>
  <si>
    <t>pi+0.07</t>
  </si>
  <si>
    <t>pi-0.04</t>
  </si>
  <si>
    <t>3pi/2-0.08</t>
  </si>
  <si>
    <t>3pi/2-0.04</t>
  </si>
  <si>
    <t>3pi/2+0.01</t>
  </si>
  <si>
    <t>3pi/2+0.06</t>
  </si>
  <si>
    <t>2pi-0.06</t>
  </si>
  <si>
    <t>2pi-0.03</t>
  </si>
  <si>
    <t>2pi+0.02</t>
  </si>
  <si>
    <t>2pi+0.06</t>
  </si>
  <si>
    <t>pi/2-0.5</t>
  </si>
  <si>
    <t>2pi+0.3</t>
  </si>
  <si>
    <t>3pi/2-0.05</t>
  </si>
  <si>
    <t>3pi/2+0.05</t>
  </si>
  <si>
    <t>input theta expression</t>
  </si>
  <si>
    <t>input theta value</t>
  </si>
  <si>
    <t>output theta expression</t>
  </si>
  <si>
    <t>output theta value</t>
  </si>
  <si>
    <t>input theta in deg</t>
  </si>
  <si>
    <t>output theta deg</t>
  </si>
  <si>
    <t>tan(input)</t>
  </si>
  <si>
    <t>tan(output)</t>
  </si>
  <si>
    <t>pi/2+0.0000001</t>
  </si>
  <si>
    <t>27pi/2-0.08</t>
  </si>
  <si>
    <t>27pi/2-0.04</t>
  </si>
  <si>
    <t>27pi/2+0.01</t>
  </si>
  <si>
    <t>27pi/2+0.06</t>
  </si>
  <si>
    <t>46pi-0.06</t>
  </si>
  <si>
    <t>46pi-0.03</t>
  </si>
  <si>
    <t>46pi+0.02</t>
  </si>
  <si>
    <t>46pi+0.06</t>
  </si>
  <si>
    <t>46pi+0.3</t>
  </si>
  <si>
    <t>27pi/2-0.05</t>
  </si>
  <si>
    <t>27pi/2+0.05</t>
  </si>
  <si>
    <t>27pi/2-0.0000000001</t>
  </si>
  <si>
    <t>(minus)pi/2-0.5</t>
  </si>
  <si>
    <t>(minus)pi/2-0.01</t>
  </si>
  <si>
    <t>(minus)pi/2-0.06</t>
  </si>
  <si>
    <t>(minus)pi/2+0.03</t>
  </si>
  <si>
    <t>(minus)pi/2+0.05</t>
  </si>
  <si>
    <t>(minus)pi/2+0.0000001</t>
  </si>
  <si>
    <t>(minus)pi/2+0.06</t>
  </si>
  <si>
    <t>(minus)pi-0.04</t>
  </si>
  <si>
    <t>(minus)pi+0.07</t>
  </si>
  <si>
    <t>(minus)3pi/2-0.08</t>
  </si>
  <si>
    <t>(minus)3pi/2-0.04</t>
  </si>
  <si>
    <t>(minus)3pi/2+0.01</t>
  </si>
  <si>
    <t>(minus)3pi/2+0.06</t>
  </si>
  <si>
    <t>(minus)2pi-0.06</t>
  </si>
  <si>
    <t>(minus)2pi-0.03</t>
  </si>
  <si>
    <t>(minus)2pi+0.02</t>
  </si>
  <si>
    <t>(minus)2pi+0.06</t>
  </si>
  <si>
    <t>(minus)2pi+0.3</t>
  </si>
  <si>
    <t>(minus)27pi/2-0.08</t>
  </si>
  <si>
    <t>(minus)27pi/2-0.04</t>
  </si>
  <si>
    <t>(minus)27pi/2-0.0000000001</t>
  </si>
  <si>
    <t>(minus)27pi/2+0.01</t>
  </si>
  <si>
    <t>(minus)27pi/2+0.06</t>
  </si>
  <si>
    <t>(minus)46pi-0.06</t>
  </si>
  <si>
    <t>(minus)46pi-0.03</t>
  </si>
  <si>
    <t>(minus)46pi+0.02</t>
  </si>
  <si>
    <t>(minus)46pi+0.06</t>
  </si>
  <si>
    <t>(minus)46pi+0.3</t>
  </si>
  <si>
    <t>(minus)pi/2-0.05</t>
  </si>
  <si>
    <t>(minus)3pi/2-0.05</t>
  </si>
  <si>
    <t>(minus)3pi/2+0.05</t>
  </si>
  <si>
    <t>(minus)27pi/2-0.05</t>
  </si>
  <si>
    <t>(minus)27pi/2+0.05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</si>
</sst>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3" fillId="6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0" sqref="G20"/>
    </sheetView>
  </sheetViews>
  <sheetFormatPr defaultRowHeight="15" x14ac:dyDescent="0.25"/>
  <cols>
    <col min="1" max="3" width="15.28515625" customWidth="1"/>
    <col min="4" max="4" width="34.85546875" customWidth="1"/>
    <col min="5" max="5" width="36.42578125" customWidth="1"/>
    <col min="6" max="6" width="13.5703125" customWidth="1"/>
  </cols>
  <sheetData>
    <row r="1" spans="1:8" x14ac:dyDescent="0.25">
      <c r="A1" s="1" t="s">
        <v>7</v>
      </c>
      <c r="B1" s="1" t="s">
        <v>7</v>
      </c>
      <c r="C1" s="1" t="s">
        <v>8</v>
      </c>
      <c r="D1" s="1" t="s">
        <v>9</v>
      </c>
      <c r="E1" s="1" t="s">
        <v>0</v>
      </c>
    </row>
    <row r="2" spans="1:8" x14ac:dyDescent="0.25">
      <c r="A2" t="s">
        <v>11</v>
      </c>
      <c r="B2" s="4">
        <f>PI()/2-0.1</f>
        <v>1.4707963267948965</v>
      </c>
      <c r="C2" s="4">
        <f>B2*180/PI()</f>
        <v>84.270422048691771</v>
      </c>
      <c r="D2" s="4">
        <v>10.0167</v>
      </c>
      <c r="E2" s="4">
        <v>9.9665999999999997</v>
      </c>
    </row>
    <row r="3" spans="1:8" x14ac:dyDescent="0.25">
      <c r="A3" t="s">
        <v>10</v>
      </c>
      <c r="B3" s="4">
        <f>PI()/2-0.07</f>
        <v>1.5007963267948965</v>
      </c>
      <c r="C3" s="4">
        <f>B3*180/PI()</f>
        <v>85.989295434084227</v>
      </c>
      <c r="D3" s="4">
        <v>14.2974</v>
      </c>
      <c r="E3" s="4">
        <v>14.2624</v>
      </c>
    </row>
    <row r="4" spans="1:8" x14ac:dyDescent="0.25">
      <c r="A4" t="s">
        <v>6</v>
      </c>
      <c r="B4" s="4">
        <f>PI()/2-0.05</f>
        <v>1.5207963267948965</v>
      </c>
      <c r="C4" s="4">
        <f>B4*180/PI()</f>
        <v>87.135211024345892</v>
      </c>
      <c r="D4" s="4">
        <v>20.008299999999998</v>
      </c>
      <c r="E4" s="4">
        <v>19.9833</v>
      </c>
    </row>
    <row r="5" spans="1:8" x14ac:dyDescent="0.25">
      <c r="A5" s="5" t="s">
        <v>5</v>
      </c>
      <c r="B5" s="6">
        <f>PI()/2-0.02</f>
        <v>1.5507963267948965</v>
      </c>
      <c r="C5" s="6">
        <f t="shared" ref="C5:C16" si="0">B5*180/PI()</f>
        <v>88.854084409738348</v>
      </c>
      <c r="D5" s="6">
        <v>50.003300000000003</v>
      </c>
      <c r="E5" s="6">
        <v>49.993299999999998</v>
      </c>
    </row>
    <row r="6" spans="1:8" x14ac:dyDescent="0.25">
      <c r="A6" s="5" t="s">
        <v>4</v>
      </c>
      <c r="B6" s="6">
        <f>PI()/2-0.01</f>
        <v>1.5607963267948965</v>
      </c>
      <c r="C6" s="6">
        <f t="shared" si="0"/>
        <v>89.427042204869181</v>
      </c>
      <c r="D6" s="6">
        <v>100.0017</v>
      </c>
      <c r="E6" s="6">
        <v>99.996700000000004</v>
      </c>
    </row>
    <row r="7" spans="1:8" x14ac:dyDescent="0.25">
      <c r="A7" s="5" t="s">
        <v>3</v>
      </c>
      <c r="B7" s="6">
        <f>PI()/2-0.001</f>
        <v>1.5697963267948967</v>
      </c>
      <c r="C7" s="6">
        <f t="shared" si="0"/>
        <v>89.942704220486917</v>
      </c>
      <c r="D7" s="7">
        <v>1000</v>
      </c>
      <c r="E7" s="6">
        <v>999.99969999999996</v>
      </c>
    </row>
    <row r="8" spans="1:8" x14ac:dyDescent="0.25">
      <c r="A8" s="5" t="s">
        <v>2</v>
      </c>
      <c r="B8" s="6">
        <f>PI()/2-0.0001</f>
        <v>1.5706963267948966</v>
      </c>
      <c r="C8" s="6">
        <f t="shared" si="0"/>
        <v>89.994270422048686</v>
      </c>
      <c r="D8" s="7">
        <v>10000</v>
      </c>
      <c r="E8" s="7">
        <v>10000</v>
      </c>
    </row>
    <row r="9" spans="1:8" x14ac:dyDescent="0.25">
      <c r="A9" s="5" t="s">
        <v>1</v>
      </c>
      <c r="B9" s="6">
        <f>PI()/2</f>
        <v>1.5707963267948966</v>
      </c>
      <c r="C9" s="6">
        <f t="shared" si="0"/>
        <v>90</v>
      </c>
      <c r="D9" s="7">
        <v>1.6331E+16</v>
      </c>
      <c r="E9" s="7">
        <v>1.6331E+16</v>
      </c>
    </row>
    <row r="10" spans="1:8" x14ac:dyDescent="0.25">
      <c r="A10" s="5" t="s">
        <v>12</v>
      </c>
      <c r="B10" s="8">
        <f>PI()/2+0.0001</f>
        <v>1.5708963267948965</v>
      </c>
      <c r="C10" s="6">
        <f t="shared" si="0"/>
        <v>90.0057295779513</v>
      </c>
      <c r="D10" s="7">
        <v>-10000</v>
      </c>
      <c r="E10" s="7">
        <v>-10000</v>
      </c>
      <c r="F10" s="2"/>
    </row>
    <row r="11" spans="1:8" x14ac:dyDescent="0.25">
      <c r="A11" s="5" t="s">
        <v>13</v>
      </c>
      <c r="B11" s="8">
        <f>PI()/2+0.001</f>
        <v>1.5717963267948964</v>
      </c>
      <c r="C11" s="6">
        <f t="shared" si="0"/>
        <v>90.057295779513069</v>
      </c>
      <c r="D11" s="7">
        <v>-1000</v>
      </c>
      <c r="E11" s="6">
        <v>-999.99969999999996</v>
      </c>
      <c r="F11" s="2"/>
    </row>
    <row r="12" spans="1:8" x14ac:dyDescent="0.25">
      <c r="A12" s="5" t="s">
        <v>14</v>
      </c>
      <c r="B12" s="8">
        <f>PI()/2+0.01</f>
        <v>1.5807963267948966</v>
      </c>
      <c r="C12" s="6">
        <f t="shared" si="0"/>
        <v>90.572957795130833</v>
      </c>
      <c r="D12" s="6">
        <v>-100.0017</v>
      </c>
      <c r="E12" s="8">
        <v>-99.996700000000004</v>
      </c>
      <c r="F12" s="2"/>
      <c r="G12" s="5"/>
      <c r="H12" t="s">
        <v>19</v>
      </c>
    </row>
    <row r="13" spans="1:8" x14ac:dyDescent="0.25">
      <c r="A13" s="5" t="s">
        <v>15</v>
      </c>
      <c r="B13" s="8">
        <f>PI()/2+0.02</f>
        <v>1.5907963267948966</v>
      </c>
      <c r="C13" s="6">
        <f t="shared" si="0"/>
        <v>91.145915590261652</v>
      </c>
      <c r="D13" s="6">
        <v>-50.003300000000003</v>
      </c>
      <c r="E13" s="6">
        <v>-49.993299999999998</v>
      </c>
      <c r="F13" s="2"/>
    </row>
    <row r="14" spans="1:8" x14ac:dyDescent="0.25">
      <c r="A14" t="s">
        <v>16</v>
      </c>
      <c r="B14" s="3">
        <f>PI()/2+0.05</f>
        <v>1.6207963267948966</v>
      </c>
      <c r="C14" s="4">
        <f t="shared" si="0"/>
        <v>92.864788975654122</v>
      </c>
      <c r="D14" s="4">
        <v>-20.008299999999998</v>
      </c>
      <c r="E14" s="4">
        <v>-19.9833</v>
      </c>
      <c r="F14" s="2"/>
    </row>
    <row r="15" spans="1:8" x14ac:dyDescent="0.25">
      <c r="A15" t="s">
        <v>17</v>
      </c>
      <c r="B15" s="3">
        <f>PI()/2+0.07</f>
        <v>1.6407963267948966</v>
      </c>
      <c r="C15" s="4">
        <f t="shared" si="0"/>
        <v>94.010704565915773</v>
      </c>
      <c r="D15" s="4">
        <v>-14.2974</v>
      </c>
      <c r="E15" s="4">
        <v>-14.2624</v>
      </c>
      <c r="F15" s="2"/>
    </row>
    <row r="16" spans="1:8" x14ac:dyDescent="0.25">
      <c r="A16" t="s">
        <v>18</v>
      </c>
      <c r="B16" s="3">
        <f>PI()/2+0.1</f>
        <v>1.6707963267948966</v>
      </c>
      <c r="C16" s="4">
        <f t="shared" si="0"/>
        <v>95.729577951308229</v>
      </c>
      <c r="D16" s="4">
        <v>-10.0167</v>
      </c>
      <c r="E16" s="4">
        <v>-9.9665999999999997</v>
      </c>
      <c r="F16" s="2"/>
    </row>
    <row r="17" spans="2:5" x14ac:dyDescent="0.25">
      <c r="B17" s="4"/>
      <c r="C17" s="4"/>
      <c r="D17" s="4"/>
      <c r="E17" s="4"/>
    </row>
    <row r="18" spans="2:5" x14ac:dyDescent="0.25">
      <c r="B18" s="4"/>
      <c r="C18" s="4"/>
      <c r="D18" s="4"/>
      <c r="E18" s="4"/>
    </row>
    <row r="19" spans="2:5" x14ac:dyDescent="0.25">
      <c r="B19" s="4"/>
      <c r="C19" s="4"/>
      <c r="D19" s="4"/>
      <c r="E19" s="4"/>
    </row>
    <row r="20" spans="2:5" x14ac:dyDescent="0.25">
      <c r="B20" s="4"/>
      <c r="C20" s="4"/>
      <c r="D20" s="4"/>
      <c r="E20" s="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H3" sqref="H3"/>
    </sheetView>
  </sheetViews>
  <sheetFormatPr defaultRowHeight="15" x14ac:dyDescent="0.25"/>
  <cols>
    <col min="1" max="1" width="22.140625" customWidth="1"/>
    <col min="2" max="2" width="16.42578125" customWidth="1"/>
    <col min="3" max="3" width="17.7109375" customWidth="1"/>
    <col min="4" max="4" width="15.140625" customWidth="1"/>
    <col min="5" max="5" width="24.5703125" customWidth="1"/>
    <col min="6" max="6" width="19.5703125" customWidth="1"/>
    <col min="7" max="7" width="16.5703125" customWidth="1"/>
    <col min="8" max="8" width="13.28515625" customWidth="1"/>
  </cols>
  <sheetData>
    <row r="1" spans="1:8" x14ac:dyDescent="0.25">
      <c r="A1" s="9" t="s">
        <v>37</v>
      </c>
      <c r="B1" s="9" t="s">
        <v>38</v>
      </c>
      <c r="C1" s="9" t="s">
        <v>41</v>
      </c>
      <c r="D1" s="9" t="s">
        <v>43</v>
      </c>
      <c r="E1" s="9" t="s">
        <v>39</v>
      </c>
      <c r="F1" s="9" t="s">
        <v>40</v>
      </c>
      <c r="G1" s="9" t="s">
        <v>42</v>
      </c>
      <c r="H1" s="9" t="s">
        <v>44</v>
      </c>
    </row>
    <row r="2" spans="1:8" x14ac:dyDescent="0.25">
      <c r="A2" s="10" t="s">
        <v>33</v>
      </c>
      <c r="B2" s="11">
        <f>PI()/2-0.5</f>
        <v>1.0707963267948966</v>
      </c>
      <c r="C2" s="11">
        <f t="shared" ref="C2:C19" si="0">B2*180/PI()</f>
        <v>61.352110243458839</v>
      </c>
      <c r="D2" s="11">
        <f t="shared" ref="D2:D19" si="1">TAN(B2)</f>
        <v>1.8304877217124516</v>
      </c>
      <c r="E2" s="12" t="s">
        <v>33</v>
      </c>
      <c r="F2" s="13">
        <f>PI()/2-0.5</f>
        <v>1.0707963267948966</v>
      </c>
      <c r="G2" s="13">
        <f>F2*180/PI()</f>
        <v>61.352110243458839</v>
      </c>
      <c r="H2" s="13">
        <f>TAN(F2)</f>
        <v>1.8304877217124516</v>
      </c>
    </row>
    <row r="3" spans="1:8" x14ac:dyDescent="0.25">
      <c r="A3" s="10" t="s">
        <v>4</v>
      </c>
      <c r="B3" s="11">
        <f>PI()/2-0.01</f>
        <v>1.5607963267948965</v>
      </c>
      <c r="C3" s="11">
        <f t="shared" si="0"/>
        <v>89.427042204869181</v>
      </c>
      <c r="D3" s="14">
        <f t="shared" si="1"/>
        <v>99.996666644443536</v>
      </c>
      <c r="E3" s="12" t="s">
        <v>6</v>
      </c>
      <c r="F3" s="13">
        <f>PI()/2-0.05</f>
        <v>1.5207963267948965</v>
      </c>
      <c r="G3" s="13">
        <f t="shared" ref="G3:G19" si="2">F3*180/PI()</f>
        <v>87.135211024345892</v>
      </c>
      <c r="H3" s="15">
        <f t="shared" ref="H3:H19" si="3">TAN(F3)</f>
        <v>19.983330554893971</v>
      </c>
    </row>
    <row r="4" spans="1:8" x14ac:dyDescent="0.25">
      <c r="A4" s="10" t="s">
        <v>20</v>
      </c>
      <c r="B4" s="11">
        <f>PI()/2-0.06</f>
        <v>1.5107963267948965</v>
      </c>
      <c r="C4" s="11">
        <f t="shared" si="0"/>
        <v>86.562253229215059</v>
      </c>
      <c r="D4" s="11">
        <f t="shared" si="1"/>
        <v>16.646661865020327</v>
      </c>
      <c r="E4" s="12" t="s">
        <v>20</v>
      </c>
      <c r="F4" s="13">
        <f>PI()/2-0.06</f>
        <v>1.5107963267948965</v>
      </c>
      <c r="G4" s="13">
        <f t="shared" si="2"/>
        <v>86.562253229215059</v>
      </c>
      <c r="H4" s="13">
        <f t="shared" si="3"/>
        <v>16.646661865020327</v>
      </c>
    </row>
    <row r="5" spans="1:8" x14ac:dyDescent="0.25">
      <c r="A5" s="10" t="s">
        <v>21</v>
      </c>
      <c r="B5" s="11">
        <f>PI()/2+0.03</f>
        <v>1.6007963267948966</v>
      </c>
      <c r="C5" s="11">
        <f t="shared" si="0"/>
        <v>91.71887338539247</v>
      </c>
      <c r="D5" s="14">
        <f t="shared" si="1"/>
        <v>-33.323332733281937</v>
      </c>
      <c r="E5" s="12" t="s">
        <v>16</v>
      </c>
      <c r="F5" s="13">
        <f>PI()/2+0.05</f>
        <v>1.6207963267948966</v>
      </c>
      <c r="G5" s="13">
        <f t="shared" si="2"/>
        <v>92.864788975654122</v>
      </c>
      <c r="H5" s="15">
        <f t="shared" si="3"/>
        <v>-19.983330554894021</v>
      </c>
    </row>
    <row r="6" spans="1:8" x14ac:dyDescent="0.25">
      <c r="A6" s="10" t="s">
        <v>16</v>
      </c>
      <c r="B6" s="11">
        <f>PI()/2+0.05</f>
        <v>1.6207963267948966</v>
      </c>
      <c r="C6" s="11">
        <f t="shared" si="0"/>
        <v>92.864788975654122</v>
      </c>
      <c r="D6" s="11">
        <f t="shared" si="1"/>
        <v>-19.983330554894021</v>
      </c>
      <c r="E6" s="12" t="s">
        <v>16</v>
      </c>
      <c r="F6" s="13">
        <f>PI()/2+0.05</f>
        <v>1.6207963267948966</v>
      </c>
      <c r="G6" s="13">
        <f>F6*180/PI()</f>
        <v>92.864788975654122</v>
      </c>
      <c r="H6" s="13">
        <f>TAN(F6)</f>
        <v>-19.983330554894021</v>
      </c>
    </row>
    <row r="7" spans="1:8" x14ac:dyDescent="0.25">
      <c r="A7" s="10" t="s">
        <v>45</v>
      </c>
      <c r="B7" s="11">
        <f>PI()/2+0.0000001</f>
        <v>1.5707964267948966</v>
      </c>
      <c r="C7" s="11">
        <f t="shared" si="0"/>
        <v>90.000005729577964</v>
      </c>
      <c r="D7" s="16">
        <f t="shared" si="1"/>
        <v>-10000000.000287037</v>
      </c>
      <c r="E7" s="12" t="s">
        <v>16</v>
      </c>
      <c r="F7" s="13">
        <f>PI()/2+0.05</f>
        <v>1.6207963267948966</v>
      </c>
      <c r="G7" s="13">
        <f>F7*180/PI()</f>
        <v>92.864788975654122</v>
      </c>
      <c r="H7" s="15">
        <f>TAN(F7)</f>
        <v>-19.983330554894021</v>
      </c>
    </row>
    <row r="8" spans="1:8" x14ac:dyDescent="0.25">
      <c r="A8" s="10" t="s">
        <v>22</v>
      </c>
      <c r="B8" s="11">
        <f>PI()/2+0.06</f>
        <v>1.6307963267948966</v>
      </c>
      <c r="C8" s="11">
        <f t="shared" si="0"/>
        <v>93.437746770784941</v>
      </c>
      <c r="D8" s="11">
        <f t="shared" si="1"/>
        <v>-16.646661865020363</v>
      </c>
      <c r="E8" s="12" t="s">
        <v>22</v>
      </c>
      <c r="F8" s="13">
        <f>PI()/2+0.06</f>
        <v>1.6307963267948966</v>
      </c>
      <c r="G8" s="13">
        <f t="shared" si="2"/>
        <v>93.437746770784941</v>
      </c>
      <c r="H8" s="13">
        <f t="shared" si="3"/>
        <v>-16.646661865020363</v>
      </c>
    </row>
    <row r="9" spans="1:8" x14ac:dyDescent="0.25">
      <c r="A9" s="10" t="s">
        <v>24</v>
      </c>
      <c r="B9" s="11">
        <f>PI()-0.04</f>
        <v>3.1015926535897931</v>
      </c>
      <c r="C9" s="11">
        <f t="shared" si="0"/>
        <v>177.7081688194767</v>
      </c>
      <c r="D9" s="11">
        <f t="shared" si="1"/>
        <v>-4.0021346995514719E-2</v>
      </c>
      <c r="E9" s="12" t="s">
        <v>24</v>
      </c>
      <c r="F9" s="13">
        <f>PI()-0.04</f>
        <v>3.1015926535897931</v>
      </c>
      <c r="G9" s="13">
        <f t="shared" si="2"/>
        <v>177.7081688194767</v>
      </c>
      <c r="H9" s="13">
        <f t="shared" si="3"/>
        <v>-4.0021346995514719E-2</v>
      </c>
    </row>
    <row r="10" spans="1:8" x14ac:dyDescent="0.25">
      <c r="A10" s="10" t="s">
        <v>23</v>
      </c>
      <c r="B10" s="11">
        <f>PI()+0.07</f>
        <v>3.211592653589793</v>
      </c>
      <c r="C10" s="11">
        <f t="shared" si="0"/>
        <v>184.01070456591574</v>
      </c>
      <c r="D10" s="11">
        <f t="shared" si="1"/>
        <v>7.0114557872002423E-2</v>
      </c>
      <c r="E10" s="12" t="s">
        <v>23</v>
      </c>
      <c r="F10" s="13">
        <f>PI()+0.07</f>
        <v>3.211592653589793</v>
      </c>
      <c r="G10" s="13">
        <f t="shared" si="2"/>
        <v>184.01070456591574</v>
      </c>
      <c r="H10" s="13">
        <f t="shared" si="3"/>
        <v>7.0114557872002423E-2</v>
      </c>
    </row>
    <row r="11" spans="1:8" x14ac:dyDescent="0.25">
      <c r="A11" s="10" t="s">
        <v>25</v>
      </c>
      <c r="B11" s="11">
        <f>3*PI()/2-0.08</f>
        <v>4.6323889803846896</v>
      </c>
      <c r="C11" s="11">
        <f t="shared" si="0"/>
        <v>265.41633763895339</v>
      </c>
      <c r="D11" s="11">
        <f t="shared" si="1"/>
        <v>12.473321948616048</v>
      </c>
      <c r="E11" s="12" t="s">
        <v>25</v>
      </c>
      <c r="F11" s="13">
        <f>3*PI()/2-0.08</f>
        <v>4.6323889803846896</v>
      </c>
      <c r="G11" s="13">
        <f t="shared" si="2"/>
        <v>265.41633763895339</v>
      </c>
      <c r="H11" s="13">
        <f t="shared" si="3"/>
        <v>12.473321948616048</v>
      </c>
    </row>
    <row r="12" spans="1:8" x14ac:dyDescent="0.25">
      <c r="A12" s="10" t="s">
        <v>26</v>
      </c>
      <c r="B12" s="11">
        <f>3*PI()/2-0.04</f>
        <v>4.6723889803846896</v>
      </c>
      <c r="C12" s="11">
        <f t="shared" si="0"/>
        <v>267.70816881947673</v>
      </c>
      <c r="D12" s="14">
        <f t="shared" si="1"/>
        <v>24.986665244227552</v>
      </c>
      <c r="E12" s="12" t="s">
        <v>35</v>
      </c>
      <c r="F12" s="13">
        <f>3*PI()/2-0.05</f>
        <v>4.6623889803846899</v>
      </c>
      <c r="G12" s="13">
        <f t="shared" si="2"/>
        <v>267.13521102434589</v>
      </c>
      <c r="H12" s="15">
        <f t="shared" si="3"/>
        <v>19.98333055489401</v>
      </c>
    </row>
    <row r="13" spans="1:8" x14ac:dyDescent="0.25">
      <c r="A13" s="10" t="s">
        <v>27</v>
      </c>
      <c r="B13" s="11">
        <f>3*PI()/2+0.01</f>
        <v>4.7223889803846895</v>
      </c>
      <c r="C13" s="11">
        <f t="shared" si="0"/>
        <v>270.57295779513078</v>
      </c>
      <c r="D13" s="14">
        <f t="shared" si="1"/>
        <v>-99.996666644448197</v>
      </c>
      <c r="E13" s="12" t="s">
        <v>36</v>
      </c>
      <c r="F13" s="13">
        <f>3*PI()/2+0.05</f>
        <v>4.7623889803846895</v>
      </c>
      <c r="G13" s="13">
        <f t="shared" si="2"/>
        <v>272.86478897565411</v>
      </c>
      <c r="H13" s="15">
        <f t="shared" si="3"/>
        <v>-19.98333055489416</v>
      </c>
    </row>
    <row r="14" spans="1:8" x14ac:dyDescent="0.25">
      <c r="A14" s="10" t="s">
        <v>28</v>
      </c>
      <c r="B14" s="11">
        <f>3*PI()/2+0.06</f>
        <v>4.7723889803846893</v>
      </c>
      <c r="C14" s="11">
        <f t="shared" si="0"/>
        <v>273.43774677078494</v>
      </c>
      <c r="D14" s="11">
        <f t="shared" si="1"/>
        <v>-16.646661865020519</v>
      </c>
      <c r="E14" s="12" t="s">
        <v>28</v>
      </c>
      <c r="F14" s="13">
        <f>3*PI()/2+0.06</f>
        <v>4.7723889803846893</v>
      </c>
      <c r="G14" s="13">
        <f t="shared" si="2"/>
        <v>273.43774677078494</v>
      </c>
      <c r="H14" s="13">
        <f t="shared" si="3"/>
        <v>-16.646661865020519</v>
      </c>
    </row>
    <row r="15" spans="1:8" x14ac:dyDescent="0.25">
      <c r="A15" s="10" t="s">
        <v>29</v>
      </c>
      <c r="B15" s="11">
        <f>2*PI()-0.06</f>
        <v>6.2231853071795866</v>
      </c>
      <c r="C15" s="11">
        <f t="shared" si="0"/>
        <v>356.56225322921506</v>
      </c>
      <c r="D15" s="11">
        <f t="shared" si="1"/>
        <v>-6.0072103831297144E-2</v>
      </c>
      <c r="E15" s="12" t="s">
        <v>29</v>
      </c>
      <c r="F15" s="13">
        <f>2*PI()-0.06</f>
        <v>6.2231853071795866</v>
      </c>
      <c r="G15" s="13">
        <f t="shared" si="2"/>
        <v>356.56225322921506</v>
      </c>
      <c r="H15" s="13">
        <f t="shared" si="3"/>
        <v>-6.0072103831297144E-2</v>
      </c>
    </row>
    <row r="16" spans="1:8" x14ac:dyDescent="0.25">
      <c r="A16" s="10" t="s">
        <v>30</v>
      </c>
      <c r="B16" s="11">
        <f>2*PI()-0.03</f>
        <v>6.253185307179586</v>
      </c>
      <c r="C16" s="11">
        <f t="shared" si="0"/>
        <v>358.2811266146075</v>
      </c>
      <c r="D16" s="11">
        <f t="shared" si="1"/>
        <v>-3.000900324118121E-2</v>
      </c>
      <c r="E16" s="12" t="s">
        <v>30</v>
      </c>
      <c r="F16" s="13">
        <f>2*PI()-0.03</f>
        <v>6.253185307179586</v>
      </c>
      <c r="G16" s="13">
        <f t="shared" si="2"/>
        <v>358.2811266146075</v>
      </c>
      <c r="H16" s="13">
        <f t="shared" si="3"/>
        <v>-3.000900324118121E-2</v>
      </c>
    </row>
    <row r="17" spans="1:8" x14ac:dyDescent="0.25">
      <c r="A17" s="10" t="s">
        <v>31</v>
      </c>
      <c r="B17" s="11">
        <f>2*PI()+0.02</f>
        <v>6.3031853071795858</v>
      </c>
      <c r="C17" s="11">
        <f t="shared" si="0"/>
        <v>361.14591559026161</v>
      </c>
      <c r="D17" s="11">
        <f t="shared" si="1"/>
        <v>2.0002667093401753E-2</v>
      </c>
      <c r="E17" s="12" t="s">
        <v>31</v>
      </c>
      <c r="F17" s="13">
        <f>2*PI()+0.02</f>
        <v>6.3031853071795858</v>
      </c>
      <c r="G17" s="13">
        <f t="shared" si="2"/>
        <v>361.14591559026161</v>
      </c>
      <c r="H17" s="13">
        <f t="shared" si="3"/>
        <v>2.0002667093401753E-2</v>
      </c>
    </row>
    <row r="18" spans="1:8" x14ac:dyDescent="0.25">
      <c r="A18" s="10" t="s">
        <v>32</v>
      </c>
      <c r="B18" s="11">
        <f>2*PI()+0.06</f>
        <v>6.3431853071795858</v>
      </c>
      <c r="C18" s="11">
        <f t="shared" si="0"/>
        <v>363.43774677078494</v>
      </c>
      <c r="D18" s="11">
        <f t="shared" si="1"/>
        <v>6.0072103831296651E-2</v>
      </c>
      <c r="E18" s="12" t="s">
        <v>32</v>
      </c>
      <c r="F18" s="13">
        <f>2*PI()+0.06</f>
        <v>6.3431853071795858</v>
      </c>
      <c r="G18" s="13">
        <f t="shared" si="2"/>
        <v>363.43774677078494</v>
      </c>
      <c r="H18" s="13">
        <f t="shared" si="3"/>
        <v>6.0072103831296651E-2</v>
      </c>
    </row>
    <row r="19" spans="1:8" x14ac:dyDescent="0.25">
      <c r="A19" s="10" t="s">
        <v>34</v>
      </c>
      <c r="B19" s="11">
        <f>2*PI()+0.3</f>
        <v>6.5831853071795861</v>
      </c>
      <c r="C19" s="11">
        <f>B19*180/PI()</f>
        <v>377.1887338539247</v>
      </c>
      <c r="D19" s="11">
        <f>TAN(B19)</f>
        <v>0.30933624960962275</v>
      </c>
      <c r="E19" s="12" t="s">
        <v>34</v>
      </c>
      <c r="F19" s="13">
        <f>2*PI()+0.3</f>
        <v>6.5831853071795861</v>
      </c>
      <c r="G19" s="13">
        <f t="shared" si="2"/>
        <v>377.1887338539247</v>
      </c>
      <c r="H19" s="13">
        <f t="shared" si="3"/>
        <v>0.30933624960962275</v>
      </c>
    </row>
    <row r="20" spans="1:8" x14ac:dyDescent="0.25">
      <c r="A20" s="10" t="s">
        <v>46</v>
      </c>
      <c r="B20" s="11">
        <f>27*PI()/2-0.08</f>
        <v>42.331500823462207</v>
      </c>
      <c r="C20" s="11">
        <f t="shared" ref="C20:C28" si="4">B20*180/PI()</f>
        <v>2425.4163376389533</v>
      </c>
      <c r="D20" s="11">
        <f t="shared" ref="D20:D28" si="5">TAN(B20)</f>
        <v>12.473321948615817</v>
      </c>
      <c r="E20" s="12" t="s">
        <v>46</v>
      </c>
      <c r="F20" s="13">
        <f>27*PI()/2-0.08</f>
        <v>42.331500823462207</v>
      </c>
      <c r="G20" s="13">
        <f t="shared" ref="G20:G29" si="6">F20*180/PI()</f>
        <v>2425.4163376389533</v>
      </c>
      <c r="H20" s="13">
        <f t="shared" ref="H20:H29" si="7">TAN(F20)</f>
        <v>12.473321948615817</v>
      </c>
    </row>
    <row r="21" spans="1:8" x14ac:dyDescent="0.25">
      <c r="A21" s="10" t="s">
        <v>47</v>
      </c>
      <c r="B21" s="11">
        <f>27*PI()/2-0.04</f>
        <v>42.371500823462206</v>
      </c>
      <c r="C21" s="11">
        <f t="shared" si="4"/>
        <v>2427.7081688194767</v>
      </c>
      <c r="D21" s="11">
        <f t="shared" si="5"/>
        <v>24.986665244226078</v>
      </c>
      <c r="E21" s="12" t="s">
        <v>55</v>
      </c>
      <c r="F21" s="13">
        <f>27*PI()/2-0.05</f>
        <v>42.361500823462208</v>
      </c>
      <c r="G21" s="13">
        <f t="shared" si="6"/>
        <v>2427.1352110243456</v>
      </c>
      <c r="H21" s="13">
        <f t="shared" si="7"/>
        <v>19.983330554893779</v>
      </c>
    </row>
    <row r="22" spans="1:8" x14ac:dyDescent="0.25">
      <c r="A22" s="10" t="s">
        <v>57</v>
      </c>
      <c r="B22" s="11">
        <f>27*PI()/2-0.0000000001</f>
        <v>42.411500823362204</v>
      </c>
      <c r="C22" s="11">
        <f>B22*180/PI()</f>
        <v>2429.9999999942702</v>
      </c>
      <c r="D22" s="14">
        <f t="shared" si="5"/>
        <v>9999478533.3811588</v>
      </c>
      <c r="E22" s="12" t="s">
        <v>55</v>
      </c>
      <c r="F22" s="13">
        <f>27*PI()/2-0.05</f>
        <v>42.361500823462208</v>
      </c>
      <c r="G22" s="13">
        <f t="shared" si="6"/>
        <v>2427.1352110243456</v>
      </c>
      <c r="H22" s="15">
        <f t="shared" si="7"/>
        <v>19.983330554893779</v>
      </c>
    </row>
    <row r="23" spans="1:8" x14ac:dyDescent="0.25">
      <c r="A23" s="10" t="s">
        <v>48</v>
      </c>
      <c r="B23" s="11">
        <f>27*PI()/2+0.01</f>
        <v>42.421500823462203</v>
      </c>
      <c r="C23" s="11">
        <f>B23*180/PI()</f>
        <v>2430.5729577951306</v>
      </c>
      <c r="D23" s="14">
        <f>TAN(B23)</f>
        <v>-99.996666644498433</v>
      </c>
      <c r="E23" s="12" t="s">
        <v>56</v>
      </c>
      <c r="F23" s="13">
        <f>27*PI()/2+0.05</f>
        <v>42.461500823462202</v>
      </c>
      <c r="G23" s="13">
        <f t="shared" si="6"/>
        <v>2432.8647889756539</v>
      </c>
      <c r="H23" s="15">
        <f t="shared" si="7"/>
        <v>-19.983330554896526</v>
      </c>
    </row>
    <row r="24" spans="1:8" x14ac:dyDescent="0.25">
      <c r="A24" s="10" t="s">
        <v>49</v>
      </c>
      <c r="B24" s="11">
        <f>27*PI()/2+0.06</f>
        <v>42.471500823462208</v>
      </c>
      <c r="C24" s="11">
        <f>B24*180/PI()</f>
        <v>2433.437746770785</v>
      </c>
      <c r="D24" s="11">
        <f>TAN(B24)</f>
        <v>-16.646661865020683</v>
      </c>
      <c r="E24" s="12" t="s">
        <v>49</v>
      </c>
      <c r="F24" s="13">
        <f>27*PI()/2+0.06</f>
        <v>42.471500823462208</v>
      </c>
      <c r="G24" s="13">
        <f t="shared" si="6"/>
        <v>2433.437746770785</v>
      </c>
      <c r="H24" s="13">
        <f t="shared" si="7"/>
        <v>-16.646661865020683</v>
      </c>
    </row>
    <row r="25" spans="1:8" x14ac:dyDescent="0.25">
      <c r="A25" s="10" t="s">
        <v>50</v>
      </c>
      <c r="B25" s="11">
        <f>46*PI()-0.06</f>
        <v>144.45326206513047</v>
      </c>
      <c r="C25" s="11">
        <f>B25*180/PI()</f>
        <v>8276.5622532292145</v>
      </c>
      <c r="D25" s="11">
        <f>TAN(B25)</f>
        <v>-6.0072103831312354E-2</v>
      </c>
      <c r="E25" s="12" t="s">
        <v>50</v>
      </c>
      <c r="F25" s="13">
        <f>46*PI()-0.06</f>
        <v>144.45326206513047</v>
      </c>
      <c r="G25" s="13">
        <f t="shared" si="6"/>
        <v>8276.5622532292145</v>
      </c>
      <c r="H25" s="13">
        <f t="shared" si="7"/>
        <v>-6.0072103831312354E-2</v>
      </c>
    </row>
    <row r="26" spans="1:8" x14ac:dyDescent="0.25">
      <c r="A26" s="10" t="s">
        <v>51</v>
      </c>
      <c r="B26" s="11">
        <f>46*PI()-0.03</f>
        <v>144.48326206513048</v>
      </c>
      <c r="C26" s="11">
        <f>B26*180/PI()</f>
        <v>8278.2811266146073</v>
      </c>
      <c r="D26" s="11">
        <f>TAN(B26)</f>
        <v>-3.0009003241194605E-2</v>
      </c>
      <c r="E26" s="12" t="s">
        <v>51</v>
      </c>
      <c r="F26" s="13">
        <f>46*PI()-0.03</f>
        <v>144.48326206513048</v>
      </c>
      <c r="G26" s="13">
        <f t="shared" si="6"/>
        <v>8278.2811266146073</v>
      </c>
      <c r="H26" s="13">
        <f t="shared" si="7"/>
        <v>-3.0009003241194605E-2</v>
      </c>
    </row>
    <row r="27" spans="1:8" x14ac:dyDescent="0.25">
      <c r="A27" s="10" t="s">
        <v>52</v>
      </c>
      <c r="B27" s="11">
        <f>46*PI()+0.02</f>
        <v>144.53326206513049</v>
      </c>
      <c r="C27" s="11">
        <f>B27*180/PI()</f>
        <v>8281.145915590263</v>
      </c>
      <c r="D27" s="11">
        <f>TAN(B27)</f>
        <v>2.0002667093399915E-2</v>
      </c>
      <c r="E27" s="12" t="s">
        <v>52</v>
      </c>
      <c r="F27" s="13">
        <f>46*PI()+0.02</f>
        <v>144.53326206513049</v>
      </c>
      <c r="G27" s="13">
        <f t="shared" si="6"/>
        <v>8281.145915590263</v>
      </c>
      <c r="H27" s="13">
        <f t="shared" si="7"/>
        <v>2.0002667093399915E-2</v>
      </c>
    </row>
    <row r="28" spans="1:8" x14ac:dyDescent="0.25">
      <c r="A28" s="10" t="s">
        <v>53</v>
      </c>
      <c r="B28" s="11">
        <f>46*PI()+0.06</f>
        <v>144.57326206513048</v>
      </c>
      <c r="C28" s="11">
        <f>B28*180/PI()</f>
        <v>8283.4377467707855</v>
      </c>
      <c r="D28" s="11">
        <f>TAN(B28)</f>
        <v>6.0072103831286784E-2</v>
      </c>
      <c r="E28" s="12" t="s">
        <v>53</v>
      </c>
      <c r="F28" s="13">
        <f>46*PI()+0.06</f>
        <v>144.57326206513048</v>
      </c>
      <c r="G28" s="13">
        <f t="shared" si="6"/>
        <v>8283.4377467707855</v>
      </c>
      <c r="H28" s="13">
        <f t="shared" si="7"/>
        <v>6.0072103831286784E-2</v>
      </c>
    </row>
    <row r="29" spans="1:8" x14ac:dyDescent="0.25">
      <c r="A29" s="10" t="s">
        <v>54</v>
      </c>
      <c r="B29" s="11">
        <f>46*PI()+0.3</f>
        <v>144.81326206513049</v>
      </c>
      <c r="C29" s="11">
        <f>B29*180/PI()</f>
        <v>8297.1887338539254</v>
      </c>
      <c r="D29" s="11">
        <f>TAN(B29)</f>
        <v>0.30933624960962175</v>
      </c>
      <c r="E29" s="12" t="s">
        <v>54</v>
      </c>
      <c r="F29" s="13">
        <f>46*PI()+0.3</f>
        <v>144.81326206513049</v>
      </c>
      <c r="G29" s="13">
        <f t="shared" si="6"/>
        <v>8297.1887338539254</v>
      </c>
      <c r="H29" s="13">
        <f t="shared" si="7"/>
        <v>0.30933624960962175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C28" sqref="C28"/>
    </sheetView>
  </sheetViews>
  <sheetFormatPr defaultRowHeight="15" x14ac:dyDescent="0.25"/>
  <cols>
    <col min="1" max="1" width="22.140625" customWidth="1"/>
    <col min="2" max="2" width="16.42578125" customWidth="1"/>
    <col min="3" max="3" width="17.7109375" customWidth="1"/>
    <col min="4" max="4" width="19.42578125" customWidth="1"/>
    <col min="5" max="5" width="24.5703125" customWidth="1"/>
    <col min="6" max="6" width="19.5703125" customWidth="1"/>
    <col min="7" max="7" width="16.5703125" customWidth="1"/>
    <col min="8" max="8" width="13.28515625" customWidth="1"/>
  </cols>
  <sheetData>
    <row r="1" spans="1:8" x14ac:dyDescent="0.25">
      <c r="A1" s="9" t="s">
        <v>37</v>
      </c>
      <c r="B1" s="9" t="s">
        <v>38</v>
      </c>
      <c r="C1" s="9" t="s">
        <v>41</v>
      </c>
      <c r="D1" s="9" t="s">
        <v>43</v>
      </c>
      <c r="E1" s="9" t="s">
        <v>39</v>
      </c>
      <c r="F1" s="9" t="s">
        <v>40</v>
      </c>
      <c r="G1" s="9" t="s">
        <v>42</v>
      </c>
      <c r="H1" s="9" t="s">
        <v>44</v>
      </c>
    </row>
    <row r="2" spans="1:8" x14ac:dyDescent="0.25">
      <c r="A2" s="10" t="s">
        <v>58</v>
      </c>
      <c r="B2" s="11">
        <f>-PI()/2-0.5</f>
        <v>-2.0707963267948966</v>
      </c>
      <c r="C2" s="11">
        <f>B2*180/PI()</f>
        <v>-118.64788975654116</v>
      </c>
      <c r="D2" s="11">
        <f>TAN(B2)</f>
        <v>1.8304877217124522</v>
      </c>
      <c r="E2" s="17" t="s">
        <v>58</v>
      </c>
      <c r="F2" s="13">
        <f>-PI()/2-0.5</f>
        <v>-2.0707963267948966</v>
      </c>
      <c r="G2" s="13">
        <f>F2*180/PI()</f>
        <v>-118.64788975654116</v>
      </c>
      <c r="H2" s="13">
        <f>TAN(F2)</f>
        <v>1.8304877217124522</v>
      </c>
    </row>
    <row r="3" spans="1:8" x14ac:dyDescent="0.25">
      <c r="A3" s="10" t="s">
        <v>59</v>
      </c>
      <c r="B3" s="11">
        <f>-PI()/2-0.01</f>
        <v>-1.5807963267948966</v>
      </c>
      <c r="C3" s="11">
        <f t="shared" ref="C3:C29" si="0">B3*180/PI()</f>
        <v>-90.572957795130833</v>
      </c>
      <c r="D3" s="14">
        <f t="shared" ref="D3:D29" si="1">TAN(B3)</f>
        <v>99.996666644444758</v>
      </c>
      <c r="E3" s="17" t="s">
        <v>86</v>
      </c>
      <c r="F3" s="13">
        <f>-PI()/2-0.05</f>
        <v>-1.6207963267948966</v>
      </c>
      <c r="G3" s="13">
        <f t="shared" ref="G3:G29" si="2">F3*180/PI()</f>
        <v>-92.864788975654122</v>
      </c>
      <c r="H3" s="15">
        <f t="shared" ref="H3:H29" si="3">TAN(F3)</f>
        <v>19.983330554894021</v>
      </c>
    </row>
    <row r="4" spans="1:8" x14ac:dyDescent="0.25">
      <c r="A4" s="10" t="s">
        <v>60</v>
      </c>
      <c r="B4" s="11">
        <f>-PI()/2-0.06</f>
        <v>-1.6307963267948966</v>
      </c>
      <c r="C4" s="11">
        <f t="shared" si="0"/>
        <v>-93.437746770784941</v>
      </c>
      <c r="D4" s="11">
        <f t="shared" si="1"/>
        <v>16.646661865020363</v>
      </c>
      <c r="E4" s="17" t="s">
        <v>60</v>
      </c>
      <c r="F4" s="13">
        <f>-PI()/2-0.06</f>
        <v>-1.6307963267948966</v>
      </c>
      <c r="G4" s="13">
        <f t="shared" si="2"/>
        <v>-93.437746770784941</v>
      </c>
      <c r="H4" s="13">
        <f t="shared" si="3"/>
        <v>16.646661865020363</v>
      </c>
    </row>
    <row r="5" spans="1:8" x14ac:dyDescent="0.25">
      <c r="A5" s="10" t="s">
        <v>61</v>
      </c>
      <c r="B5" s="11">
        <f>-PI()/2+0.03</f>
        <v>-1.5407963267948965</v>
      </c>
      <c r="C5" s="11">
        <f t="shared" si="0"/>
        <v>-88.281126614607516</v>
      </c>
      <c r="D5" s="14">
        <f t="shared" si="1"/>
        <v>-33.323332733281802</v>
      </c>
      <c r="E5" s="17" t="s">
        <v>62</v>
      </c>
      <c r="F5" s="13">
        <f>-PI()/2+0.05</f>
        <v>-1.5207963267948965</v>
      </c>
      <c r="G5" s="13">
        <f t="shared" si="2"/>
        <v>-87.135211024345892</v>
      </c>
      <c r="H5" s="15">
        <f t="shared" si="3"/>
        <v>-19.983330554893971</v>
      </c>
    </row>
    <row r="6" spans="1:8" x14ac:dyDescent="0.25">
      <c r="A6" s="10" t="s">
        <v>62</v>
      </c>
      <c r="B6" s="11">
        <f>-PI()/2+0.05</f>
        <v>-1.5207963267948965</v>
      </c>
      <c r="C6" s="11">
        <f t="shared" si="0"/>
        <v>-87.135211024345892</v>
      </c>
      <c r="D6" s="11">
        <f t="shared" si="1"/>
        <v>-19.983330554893971</v>
      </c>
      <c r="E6" s="17" t="s">
        <v>62</v>
      </c>
      <c r="F6" s="13">
        <f>-PI()/2+0.05</f>
        <v>-1.5207963267948965</v>
      </c>
      <c r="G6" s="13">
        <f t="shared" si="2"/>
        <v>-87.135211024345892</v>
      </c>
      <c r="H6" s="13">
        <f t="shared" si="3"/>
        <v>-19.983330554893971</v>
      </c>
    </row>
    <row r="7" spans="1:8" x14ac:dyDescent="0.25">
      <c r="A7" s="10" t="s">
        <v>63</v>
      </c>
      <c r="B7" s="11">
        <f>-PI()/2+0.0000001</f>
        <v>-1.5707962267948965</v>
      </c>
      <c r="C7" s="11">
        <f t="shared" si="0"/>
        <v>-89.99999427042205</v>
      </c>
      <c r="D7" s="14">
        <f t="shared" si="1"/>
        <v>-9999999.9880355522</v>
      </c>
      <c r="E7" s="17" t="s">
        <v>62</v>
      </c>
      <c r="F7" s="13">
        <f>-PI()/2+0.05</f>
        <v>-1.5207963267948965</v>
      </c>
      <c r="G7" s="13">
        <f t="shared" si="2"/>
        <v>-87.135211024345892</v>
      </c>
      <c r="H7" s="15">
        <f t="shared" si="3"/>
        <v>-19.983330554893971</v>
      </c>
    </row>
    <row r="8" spans="1:8" x14ac:dyDescent="0.25">
      <c r="A8" s="10" t="s">
        <v>64</v>
      </c>
      <c r="B8" s="11">
        <f>-PI()/2+0.06</f>
        <v>-1.5107963267948965</v>
      </c>
      <c r="C8" s="11">
        <f t="shared" si="0"/>
        <v>-86.562253229215059</v>
      </c>
      <c r="D8" s="11">
        <f t="shared" si="1"/>
        <v>-16.646661865020327</v>
      </c>
      <c r="E8" s="17" t="s">
        <v>64</v>
      </c>
      <c r="F8" s="13">
        <f>-PI()/2+0.06</f>
        <v>-1.5107963267948965</v>
      </c>
      <c r="G8" s="13">
        <f t="shared" si="2"/>
        <v>-86.562253229215059</v>
      </c>
      <c r="H8" s="13">
        <f t="shared" si="3"/>
        <v>-16.646661865020327</v>
      </c>
    </row>
    <row r="9" spans="1:8" x14ac:dyDescent="0.25">
      <c r="A9" s="10" t="s">
        <v>65</v>
      </c>
      <c r="B9" s="11">
        <f>-PI()-0.04</f>
        <v>-3.1815926535897932</v>
      </c>
      <c r="C9" s="11">
        <f t="shared" si="0"/>
        <v>-182.2918311805233</v>
      </c>
      <c r="D9" s="11">
        <f t="shared" si="1"/>
        <v>-4.0021346995514476E-2</v>
      </c>
      <c r="E9" s="17" t="s">
        <v>65</v>
      </c>
      <c r="F9" s="13">
        <f>-PI()-0.04</f>
        <v>-3.1815926535897932</v>
      </c>
      <c r="G9" s="13">
        <f t="shared" si="2"/>
        <v>-182.2918311805233</v>
      </c>
      <c r="H9" s="13">
        <f t="shared" si="3"/>
        <v>-4.0021346995514476E-2</v>
      </c>
    </row>
    <row r="10" spans="1:8" x14ac:dyDescent="0.25">
      <c r="A10" s="10" t="s">
        <v>66</v>
      </c>
      <c r="B10" s="11">
        <f>-PI()+0.07</f>
        <v>-3.0715926535897933</v>
      </c>
      <c r="C10" s="11">
        <f t="shared" si="0"/>
        <v>-175.98929543408423</v>
      </c>
      <c r="D10" s="11">
        <f t="shared" si="1"/>
        <v>7.0114557872002672E-2</v>
      </c>
      <c r="E10" s="17" t="s">
        <v>66</v>
      </c>
      <c r="F10" s="13">
        <f>-PI()+0.07</f>
        <v>-3.0715926535897933</v>
      </c>
      <c r="G10" s="13">
        <f t="shared" si="2"/>
        <v>-175.98929543408423</v>
      </c>
      <c r="H10" s="13">
        <f t="shared" si="3"/>
        <v>7.0114557872002672E-2</v>
      </c>
    </row>
    <row r="11" spans="1:8" x14ac:dyDescent="0.25">
      <c r="A11" s="10" t="s">
        <v>67</v>
      </c>
      <c r="B11" s="11">
        <f>-3*PI()/2-0.08</f>
        <v>-4.7923889803846897</v>
      </c>
      <c r="C11" s="11">
        <f t="shared" si="0"/>
        <v>-274.58366236104661</v>
      </c>
      <c r="D11" s="11">
        <f t="shared" si="1"/>
        <v>12.473321948616105</v>
      </c>
      <c r="E11" s="17" t="s">
        <v>67</v>
      </c>
      <c r="F11" s="13">
        <f>-3*PI()/2-0.08</f>
        <v>-4.7923889803846897</v>
      </c>
      <c r="G11" s="13">
        <f t="shared" si="2"/>
        <v>-274.58366236104661</v>
      </c>
      <c r="H11" s="13">
        <f t="shared" si="3"/>
        <v>12.473321948616105</v>
      </c>
    </row>
    <row r="12" spans="1:8" x14ac:dyDescent="0.25">
      <c r="A12" s="10" t="s">
        <v>68</v>
      </c>
      <c r="B12" s="11">
        <f>-3*PI()/2-0.04</f>
        <v>-4.7523889803846897</v>
      </c>
      <c r="C12" s="11">
        <f t="shared" si="0"/>
        <v>-272.29183118052327</v>
      </c>
      <c r="D12" s="11">
        <f t="shared" si="1"/>
        <v>24.986665244227783</v>
      </c>
      <c r="E12" s="17" t="s">
        <v>87</v>
      </c>
      <c r="F12" s="13">
        <f>-3*PI()/2-0.05</f>
        <v>-4.7623889803846895</v>
      </c>
      <c r="G12" s="13">
        <f t="shared" si="2"/>
        <v>-272.86478897565411</v>
      </c>
      <c r="H12" s="13">
        <f t="shared" si="3"/>
        <v>19.98333055489416</v>
      </c>
    </row>
    <row r="13" spans="1:8" x14ac:dyDescent="0.25">
      <c r="A13" s="10" t="s">
        <v>69</v>
      </c>
      <c r="B13" s="11">
        <f>-3*PI()/2+0.01</f>
        <v>-4.7023889803846899</v>
      </c>
      <c r="C13" s="11">
        <f t="shared" si="0"/>
        <v>-269.42704220486917</v>
      </c>
      <c r="D13" s="14">
        <f t="shared" si="1"/>
        <v>-99.996666644444531</v>
      </c>
      <c r="E13" s="17" t="s">
        <v>88</v>
      </c>
      <c r="F13" s="13">
        <f>-3*PI()/2+0.05</f>
        <v>-4.6623889803846899</v>
      </c>
      <c r="G13" s="13">
        <f t="shared" si="2"/>
        <v>-267.13521102434589</v>
      </c>
      <c r="H13" s="15">
        <f t="shared" si="3"/>
        <v>-19.98333055489401</v>
      </c>
    </row>
    <row r="14" spans="1:8" x14ac:dyDescent="0.25">
      <c r="A14" s="10" t="s">
        <v>70</v>
      </c>
      <c r="B14" s="11">
        <f>-3*PI()/2+0.06</f>
        <v>-4.6523889803846901</v>
      </c>
      <c r="C14" s="11">
        <f t="shared" si="0"/>
        <v>-266.56225322921512</v>
      </c>
      <c r="D14" s="11">
        <f t="shared" si="1"/>
        <v>-16.646661865020416</v>
      </c>
      <c r="E14" s="17" t="s">
        <v>70</v>
      </c>
      <c r="F14" s="13">
        <f>-3*PI()/2+0.06</f>
        <v>-4.6523889803846901</v>
      </c>
      <c r="G14" s="13">
        <f t="shared" si="2"/>
        <v>-266.56225322921512</v>
      </c>
      <c r="H14" s="13">
        <f t="shared" si="3"/>
        <v>-16.646661865020416</v>
      </c>
    </row>
    <row r="15" spans="1:8" x14ac:dyDescent="0.25">
      <c r="A15" s="10" t="s">
        <v>71</v>
      </c>
      <c r="B15" s="11">
        <f>-2*PI()-0.06</f>
        <v>-6.3431853071795858</v>
      </c>
      <c r="C15" s="11">
        <f t="shared" si="0"/>
        <v>-363.43774677078494</v>
      </c>
      <c r="D15" s="11">
        <f t="shared" si="1"/>
        <v>-6.0072103831296651E-2</v>
      </c>
      <c r="E15" s="17" t="s">
        <v>71</v>
      </c>
      <c r="F15" s="13">
        <f>-2*PI()-0.06</f>
        <v>-6.3431853071795858</v>
      </c>
      <c r="G15" s="13">
        <f t="shared" si="2"/>
        <v>-363.43774677078494</v>
      </c>
      <c r="H15" s="13">
        <f t="shared" si="3"/>
        <v>-6.0072103831296651E-2</v>
      </c>
    </row>
    <row r="16" spans="1:8" x14ac:dyDescent="0.25">
      <c r="A16" s="10" t="s">
        <v>72</v>
      </c>
      <c r="B16" s="11">
        <f>-2*PI()-0.03</f>
        <v>-6.3131853071795865</v>
      </c>
      <c r="C16" s="11">
        <f t="shared" si="0"/>
        <v>-361.7188733853925</v>
      </c>
      <c r="D16" s="11">
        <f t="shared" si="1"/>
        <v>-3.0009003241180721E-2</v>
      </c>
      <c r="E16" s="17" t="s">
        <v>72</v>
      </c>
      <c r="F16" s="13">
        <f>-2*PI()-0.03</f>
        <v>-6.3131853071795865</v>
      </c>
      <c r="G16" s="13">
        <f t="shared" si="2"/>
        <v>-361.7188733853925</v>
      </c>
      <c r="H16" s="13">
        <f t="shared" si="3"/>
        <v>-3.0009003241180721E-2</v>
      </c>
    </row>
    <row r="17" spans="1:10" x14ac:dyDescent="0.25">
      <c r="A17" s="10" t="s">
        <v>73</v>
      </c>
      <c r="B17" s="11">
        <f>2*PI()+0.02</f>
        <v>6.3031853071795858</v>
      </c>
      <c r="C17" s="11">
        <f t="shared" si="0"/>
        <v>361.14591559026161</v>
      </c>
      <c r="D17" s="11">
        <f t="shared" si="1"/>
        <v>2.0002667093401753E-2</v>
      </c>
      <c r="E17" s="17" t="s">
        <v>73</v>
      </c>
      <c r="F17" s="13">
        <f>-2*PI()+0.02</f>
        <v>-6.2631853071795867</v>
      </c>
      <c r="G17" s="13">
        <f t="shared" si="2"/>
        <v>-358.85408440973839</v>
      </c>
      <c r="H17" s="13">
        <f t="shared" si="3"/>
        <v>2.0002667093402243E-2</v>
      </c>
    </row>
    <row r="18" spans="1:10" x14ac:dyDescent="0.25">
      <c r="A18" s="10" t="s">
        <v>74</v>
      </c>
      <c r="B18" s="11">
        <f>-2*PI()+0.06</f>
        <v>-6.2231853071795866</v>
      </c>
      <c r="C18" s="11">
        <f t="shared" si="0"/>
        <v>-356.56225322921506</v>
      </c>
      <c r="D18" s="11">
        <f t="shared" si="1"/>
        <v>6.0072103831297144E-2</v>
      </c>
      <c r="E18" s="17" t="s">
        <v>74</v>
      </c>
      <c r="F18" s="13">
        <f>-2*PI()+0.06</f>
        <v>-6.2231853071795866</v>
      </c>
      <c r="G18" s="13">
        <f t="shared" si="2"/>
        <v>-356.56225322921506</v>
      </c>
      <c r="H18" s="13">
        <f t="shared" si="3"/>
        <v>6.0072103831297144E-2</v>
      </c>
    </row>
    <row r="19" spans="1:10" x14ac:dyDescent="0.25">
      <c r="A19" s="10" t="s">
        <v>75</v>
      </c>
      <c r="B19" s="11">
        <f>-2*PI()+0.3</f>
        <v>-5.9831853071795864</v>
      </c>
      <c r="C19" s="11">
        <f t="shared" si="0"/>
        <v>-342.8112661460753</v>
      </c>
      <c r="D19" s="11">
        <f t="shared" si="1"/>
        <v>0.3093362496096233</v>
      </c>
      <c r="E19" s="17" t="s">
        <v>75</v>
      </c>
      <c r="F19" s="13">
        <f>-2*PI()+0.3</f>
        <v>-5.9831853071795864</v>
      </c>
      <c r="G19" s="13">
        <f t="shared" si="2"/>
        <v>-342.8112661460753</v>
      </c>
      <c r="H19" s="13">
        <f t="shared" si="3"/>
        <v>0.3093362496096233</v>
      </c>
    </row>
    <row r="20" spans="1:10" x14ac:dyDescent="0.25">
      <c r="A20" s="10" t="s">
        <v>76</v>
      </c>
      <c r="B20" s="11">
        <f>-27*PI()/2-0.08</f>
        <v>-42.491500823462204</v>
      </c>
      <c r="C20" s="11">
        <f t="shared" si="0"/>
        <v>-2434.5836623610462</v>
      </c>
      <c r="D20" s="11">
        <f t="shared" si="1"/>
        <v>12.473321948616892</v>
      </c>
      <c r="E20" s="17" t="s">
        <v>76</v>
      </c>
      <c r="F20" s="13">
        <f>-27*PI()/2-0.08</f>
        <v>-42.491500823462204</v>
      </c>
      <c r="G20" s="13">
        <f t="shared" si="2"/>
        <v>-2434.5836623610462</v>
      </c>
      <c r="H20" s="13">
        <f t="shared" si="3"/>
        <v>12.473321948616892</v>
      </c>
    </row>
    <row r="21" spans="1:10" x14ac:dyDescent="0.25">
      <c r="A21" s="10" t="s">
        <v>77</v>
      </c>
      <c r="B21" s="11">
        <f>-27*PI()/2-0.04</f>
        <v>-42.451500823462204</v>
      </c>
      <c r="C21" s="11">
        <f t="shared" si="0"/>
        <v>-2432.2918311805233</v>
      </c>
      <c r="D21" s="14">
        <f>TAN(B21)</f>
        <v>24.98666524423037</v>
      </c>
      <c r="E21" s="17" t="s">
        <v>89</v>
      </c>
      <c r="F21" s="13">
        <f>-27*PI()/2-0.05</f>
        <v>-42.461500823462202</v>
      </c>
      <c r="G21" s="13">
        <f t="shared" si="2"/>
        <v>-2432.8647889756539</v>
      </c>
      <c r="H21" s="15">
        <f t="shared" si="3"/>
        <v>19.983330554896526</v>
      </c>
    </row>
    <row r="22" spans="1:10" x14ac:dyDescent="0.25">
      <c r="A22" s="10" t="s">
        <v>78</v>
      </c>
      <c r="B22" s="11">
        <f>-27*PI()/2-0.0000000001</f>
        <v>-42.411500823562207</v>
      </c>
      <c r="C22" s="11">
        <f>B22*180/PI()</f>
        <v>-2430.0000000057294</v>
      </c>
      <c r="D22" s="14">
        <f>TAN(B22)</f>
        <v>10000164570.345999</v>
      </c>
      <c r="E22" s="17" t="s">
        <v>89</v>
      </c>
      <c r="F22" s="13">
        <f>-27*PI()/2-0.05</f>
        <v>-42.461500823462202</v>
      </c>
      <c r="G22" s="13">
        <f t="shared" si="2"/>
        <v>-2432.8647889756539</v>
      </c>
      <c r="H22" s="15">
        <f t="shared" si="3"/>
        <v>19.983330554896526</v>
      </c>
      <c r="J22" s="15"/>
    </row>
    <row r="23" spans="1:10" x14ac:dyDescent="0.25">
      <c r="A23" s="10" t="s">
        <v>79</v>
      </c>
      <c r="B23" s="11">
        <f>-27*PI()/2+0.01</f>
        <v>-42.401500823462207</v>
      </c>
      <c r="C23" s="11">
        <f t="shared" si="0"/>
        <v>-2429.4270422048689</v>
      </c>
      <c r="D23" s="14">
        <f t="shared" si="1"/>
        <v>-99.996666644429823</v>
      </c>
      <c r="E23" s="17" t="s">
        <v>90</v>
      </c>
      <c r="F23" s="13">
        <f>-27*PI()/2+0.05</f>
        <v>-42.361500823462208</v>
      </c>
      <c r="G23" s="13">
        <f t="shared" si="2"/>
        <v>-2427.1352110243456</v>
      </c>
      <c r="H23" s="15">
        <f t="shared" si="3"/>
        <v>-19.983330554893779</v>
      </c>
    </row>
    <row r="24" spans="1:10" x14ac:dyDescent="0.25">
      <c r="A24" s="10" t="s">
        <v>80</v>
      </c>
      <c r="B24" s="11">
        <f>-27*PI()/2+0.06</f>
        <v>-42.351500823462203</v>
      </c>
      <c r="C24" s="11">
        <f t="shared" si="0"/>
        <v>-2426.562253229215</v>
      </c>
      <c r="D24" s="11">
        <f t="shared" si="1"/>
        <v>-16.646661865018775</v>
      </c>
      <c r="E24" s="17" t="s">
        <v>80</v>
      </c>
      <c r="F24" s="13">
        <f>-27*PI()/2+0.06</f>
        <v>-42.351500823462203</v>
      </c>
      <c r="G24" s="13">
        <f t="shared" si="2"/>
        <v>-2426.562253229215</v>
      </c>
      <c r="H24" s="13">
        <f t="shared" si="3"/>
        <v>-16.646661865018775</v>
      </c>
    </row>
    <row r="25" spans="1:10" x14ac:dyDescent="0.25">
      <c r="A25" s="10" t="s">
        <v>81</v>
      </c>
      <c r="B25" s="11">
        <f>-46*PI()-0.06</f>
        <v>-144.57326206513048</v>
      </c>
      <c r="C25" s="11">
        <f t="shared" si="0"/>
        <v>-8283.4377467707855</v>
      </c>
      <c r="D25" s="11">
        <f t="shared" si="1"/>
        <v>-6.0072103831286784E-2</v>
      </c>
      <c r="E25" s="17" t="s">
        <v>81</v>
      </c>
      <c r="F25" s="13">
        <f>-46*PI()-0.06</f>
        <v>-144.57326206513048</v>
      </c>
      <c r="G25" s="13">
        <f t="shared" si="2"/>
        <v>-8283.4377467707855</v>
      </c>
      <c r="H25" s="13">
        <f t="shared" si="3"/>
        <v>-6.0072103831286784E-2</v>
      </c>
    </row>
    <row r="26" spans="1:10" x14ac:dyDescent="0.25">
      <c r="A26" s="10" t="s">
        <v>82</v>
      </c>
      <c r="B26" s="11">
        <f>-46*PI()-0.03</f>
        <v>-144.54326206513048</v>
      </c>
      <c r="C26" s="11">
        <f t="shared" si="0"/>
        <v>-8281.7188733853909</v>
      </c>
      <c r="D26" s="11">
        <f t="shared" si="1"/>
        <v>-3.0009003241169101E-2</v>
      </c>
      <c r="E26" s="17" t="s">
        <v>82</v>
      </c>
      <c r="F26" s="13">
        <f>-46*PI()-0.03</f>
        <v>-144.54326206513048</v>
      </c>
      <c r="G26" s="13">
        <f t="shared" si="2"/>
        <v>-8281.7188733853909</v>
      </c>
      <c r="H26" s="13">
        <f t="shared" si="3"/>
        <v>-3.0009003241169101E-2</v>
      </c>
    </row>
    <row r="27" spans="1:10" x14ac:dyDescent="0.25">
      <c r="A27" s="10" t="s">
        <v>83</v>
      </c>
      <c r="B27" s="11">
        <f>-46*PI()+0.02</f>
        <v>-144.49326206513047</v>
      </c>
      <c r="C27" s="11">
        <f t="shared" si="0"/>
        <v>-8278.854084409737</v>
      </c>
      <c r="D27" s="11">
        <f t="shared" si="1"/>
        <v>2.0002667093425405E-2</v>
      </c>
      <c r="E27" s="17" t="s">
        <v>83</v>
      </c>
      <c r="F27" s="13">
        <f>-46*PI()+0.02</f>
        <v>-144.49326206513047</v>
      </c>
      <c r="G27" s="13">
        <f t="shared" si="2"/>
        <v>-8278.854084409737</v>
      </c>
      <c r="H27" s="13">
        <f t="shared" si="3"/>
        <v>2.0002667093425405E-2</v>
      </c>
    </row>
    <row r="28" spans="1:10" x14ac:dyDescent="0.25">
      <c r="A28" s="10" t="s">
        <v>84</v>
      </c>
      <c r="B28" s="11">
        <f>-46*PI()+0.06</f>
        <v>-144.45326206513047</v>
      </c>
      <c r="C28" s="11">
        <f t="shared" si="0"/>
        <v>-8276.5622532292145</v>
      </c>
      <c r="D28" s="11">
        <f t="shared" si="1"/>
        <v>6.0072103831312354E-2</v>
      </c>
      <c r="E28" s="17" t="s">
        <v>84</v>
      </c>
      <c r="F28" s="13">
        <f>-46*PI()+0.06</f>
        <v>-144.45326206513047</v>
      </c>
      <c r="G28" s="13">
        <f t="shared" si="2"/>
        <v>-8276.5622532292145</v>
      </c>
      <c r="H28" s="13">
        <f t="shared" si="3"/>
        <v>6.0072103831312354E-2</v>
      </c>
    </row>
    <row r="29" spans="1:10" x14ac:dyDescent="0.25">
      <c r="A29" s="10" t="s">
        <v>85</v>
      </c>
      <c r="B29" s="11">
        <f>-46*PI()+0.3</f>
        <v>-144.21326206513046</v>
      </c>
      <c r="C29" s="11">
        <f t="shared" si="0"/>
        <v>-8262.8112661460746</v>
      </c>
      <c r="D29" s="11">
        <f t="shared" si="1"/>
        <v>0.30933624960964967</v>
      </c>
      <c r="E29" s="17" t="s">
        <v>85</v>
      </c>
      <c r="F29" s="13">
        <f>-46*PI()+0.3</f>
        <v>-144.21326206513046</v>
      </c>
      <c r="G29" s="13">
        <f t="shared" si="2"/>
        <v>-8262.8112661460746</v>
      </c>
      <c r="H29" s="13">
        <f t="shared" si="3"/>
        <v>0.30933624960964967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sensitiveZone</vt:lpstr>
      <vt:lpstr>+ve Theta</vt:lpstr>
      <vt:lpstr>-ve 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2020-04-26T07:06:32Z</dcterms:created>
  <dcterms:modified xsi:type="dcterms:W3CDTF">2020-04-26T19:27:48Z</dcterms:modified>
</cp:coreProperties>
</file>