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80"/>
  </bookViews>
  <sheets>
    <sheet name="AHP-TOPSIS" sheetId="3" r:id="rId1"/>
  </sheets>
  <calcPr calcId="152511"/>
</workbook>
</file>

<file path=xl/calcChain.xml><?xml version="1.0" encoding="utf-8"?>
<calcChain xmlns="http://schemas.openxmlformats.org/spreadsheetml/2006/main">
  <c r="R20" i="3" l="1"/>
  <c r="G34" i="3" l="1"/>
  <c r="G41" i="3" s="1"/>
  <c r="G35" i="3"/>
  <c r="G36" i="3"/>
  <c r="G37" i="3"/>
  <c r="G43" i="3" s="1"/>
  <c r="G44" i="3" l="1"/>
  <c r="G42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C34" i="3"/>
  <c r="D34" i="3"/>
  <c r="E34" i="3"/>
  <c r="F34" i="3"/>
  <c r="B34" i="3"/>
  <c r="D41" i="3" l="1"/>
  <c r="D42" i="3"/>
  <c r="D43" i="3"/>
  <c r="D44" i="3"/>
  <c r="C41" i="3"/>
  <c r="C42" i="3"/>
  <c r="C43" i="3"/>
  <c r="C44" i="3"/>
  <c r="F41" i="3"/>
  <c r="F42" i="3"/>
  <c r="F43" i="3"/>
  <c r="F44" i="3"/>
  <c r="B44" i="3"/>
  <c r="B41" i="3"/>
  <c r="B43" i="3"/>
  <c r="B42" i="3"/>
  <c r="E41" i="3"/>
  <c r="E42" i="3"/>
  <c r="E43" i="3"/>
  <c r="E44" i="3"/>
  <c r="C6" i="3"/>
  <c r="B6" i="3"/>
  <c r="B5" i="3"/>
  <c r="D10" i="3" l="1"/>
  <c r="B10" i="3"/>
  <c r="C10" i="3"/>
  <c r="C17" i="3" l="1"/>
  <c r="C18" i="3"/>
  <c r="C19" i="3"/>
  <c r="B18" i="3"/>
  <c r="B19" i="3"/>
  <c r="D17" i="3"/>
  <c r="D18" i="3"/>
  <c r="D19" i="3"/>
  <c r="F39" i="3"/>
  <c r="B17" i="3"/>
  <c r="G18" i="3" l="1"/>
  <c r="H17" i="3"/>
  <c r="G17" i="3"/>
  <c r="J17" i="3" s="1"/>
  <c r="G19" i="3"/>
  <c r="H18" i="3"/>
  <c r="H19" i="3"/>
  <c r="G39" i="3"/>
  <c r="F49" i="3"/>
  <c r="F51" i="3"/>
  <c r="F50" i="3"/>
  <c r="F48" i="3"/>
  <c r="I19" i="3" l="1"/>
  <c r="N18" i="3"/>
  <c r="N19" i="3"/>
  <c r="N16" i="3"/>
  <c r="N17" i="3"/>
  <c r="M18" i="3"/>
  <c r="O19" i="3"/>
  <c r="O16" i="3"/>
  <c r="O18" i="3"/>
  <c r="O17" i="3"/>
  <c r="I17" i="3"/>
  <c r="I18" i="3"/>
  <c r="M16" i="3"/>
  <c r="M17" i="3"/>
  <c r="H20" i="3"/>
  <c r="E39" i="3" s="1"/>
  <c r="E50" i="3" s="1"/>
  <c r="M19" i="3"/>
  <c r="D39" i="3"/>
  <c r="D50" i="3" s="1"/>
  <c r="C39" i="3"/>
  <c r="C50" i="3" s="1"/>
  <c r="F52" i="3"/>
  <c r="G48" i="3"/>
  <c r="G51" i="3"/>
  <c r="G49" i="3"/>
  <c r="G50" i="3"/>
  <c r="B39" i="3"/>
  <c r="B49" i="3" s="1"/>
  <c r="F57" i="3"/>
  <c r="F65" i="3" s="1"/>
  <c r="F53" i="3"/>
  <c r="F58" i="3" s="1"/>
  <c r="D48" i="3" l="1"/>
  <c r="P19" i="3"/>
  <c r="R19" i="3" s="1"/>
  <c r="I24" i="3"/>
  <c r="E51" i="3"/>
  <c r="E48" i="3"/>
  <c r="E49" i="3"/>
  <c r="D51" i="3"/>
  <c r="P17" i="3"/>
  <c r="R17" i="3" s="1"/>
  <c r="P18" i="3"/>
  <c r="R18" i="3" s="1"/>
  <c r="I23" i="3"/>
  <c r="D49" i="3"/>
  <c r="C51" i="3"/>
  <c r="C49" i="3"/>
  <c r="C48" i="3"/>
  <c r="B51" i="3"/>
  <c r="B48" i="3"/>
  <c r="B50" i="3"/>
  <c r="G52" i="3"/>
  <c r="G57" i="3" s="1"/>
  <c r="G62" i="3" s="1"/>
  <c r="G53" i="3"/>
  <c r="G58" i="3" s="1"/>
  <c r="G69" i="3" s="1"/>
  <c r="D53" i="3"/>
  <c r="D58" i="3" s="1"/>
  <c r="D70" i="3" s="1"/>
  <c r="F71" i="3"/>
  <c r="F69" i="3"/>
  <c r="F70" i="3"/>
  <c r="F72" i="3"/>
  <c r="F62" i="3"/>
  <c r="F63" i="3"/>
  <c r="F64" i="3"/>
  <c r="E52" i="3" l="1"/>
  <c r="E57" i="3" s="1"/>
  <c r="E64" i="3" s="1"/>
  <c r="E53" i="3"/>
  <c r="E58" i="3" s="1"/>
  <c r="E69" i="3" s="1"/>
  <c r="D52" i="3"/>
  <c r="D57" i="3" s="1"/>
  <c r="D64" i="3" s="1"/>
  <c r="C52" i="3"/>
  <c r="C57" i="3" s="1"/>
  <c r="C65" i="3" s="1"/>
  <c r="C53" i="3"/>
  <c r="C58" i="3" s="1"/>
  <c r="C70" i="3" s="1"/>
  <c r="B52" i="3"/>
  <c r="B57" i="3" s="1"/>
  <c r="B63" i="3" s="1"/>
  <c r="B53" i="3"/>
  <c r="B58" i="3" s="1"/>
  <c r="B69" i="3" s="1"/>
  <c r="D72" i="3"/>
  <c r="D71" i="3"/>
  <c r="D69" i="3"/>
  <c r="G63" i="3"/>
  <c r="G72" i="3"/>
  <c r="G64" i="3"/>
  <c r="G70" i="3"/>
  <c r="G65" i="3"/>
  <c r="G71" i="3"/>
  <c r="E71" i="3"/>
  <c r="E70" i="3"/>
  <c r="I25" i="3"/>
  <c r="J25" i="3" s="1"/>
  <c r="E65" i="3" l="1"/>
  <c r="C62" i="3"/>
  <c r="E62" i="3"/>
  <c r="E63" i="3"/>
  <c r="D62" i="3"/>
  <c r="E72" i="3"/>
  <c r="D65" i="3"/>
  <c r="C72" i="3"/>
  <c r="D63" i="3"/>
  <c r="C63" i="3"/>
  <c r="C64" i="3"/>
  <c r="C71" i="3"/>
  <c r="C69" i="3"/>
  <c r="B64" i="3"/>
  <c r="B65" i="3"/>
  <c r="B79" i="3" s="1"/>
  <c r="B62" i="3"/>
  <c r="C76" i="3"/>
  <c r="B72" i="3"/>
  <c r="B71" i="3"/>
  <c r="B70" i="3"/>
  <c r="C77" i="3" s="1"/>
  <c r="C79" i="3" l="1"/>
  <c r="D79" i="3" s="1"/>
  <c r="B77" i="3"/>
  <c r="B76" i="3"/>
  <c r="D76" i="3" s="1"/>
  <c r="C78" i="3"/>
  <c r="B78" i="3"/>
  <c r="D77" i="3"/>
  <c r="D78" i="3" l="1"/>
  <c r="E78" i="3" s="1"/>
  <c r="E79" i="3"/>
  <c r="E76" i="3"/>
  <c r="E77" i="3" l="1"/>
</calcChain>
</file>

<file path=xl/sharedStrings.xml><?xml version="1.0" encoding="utf-8"?>
<sst xmlns="http://schemas.openxmlformats.org/spreadsheetml/2006/main" count="117" uniqueCount="28">
  <si>
    <t>C1</t>
  </si>
  <si>
    <t>C2</t>
  </si>
  <si>
    <t>C3</t>
  </si>
  <si>
    <t>C4</t>
  </si>
  <si>
    <t>C5</t>
  </si>
  <si>
    <t>Rank</t>
  </si>
  <si>
    <t>benefit</t>
  </si>
  <si>
    <t>Positif</t>
  </si>
  <si>
    <t>Negatif</t>
  </si>
  <si>
    <t>NO</t>
  </si>
  <si>
    <t>A001</t>
  </si>
  <si>
    <t>A002</t>
  </si>
  <si>
    <t>A003</t>
  </si>
  <si>
    <t>A004</t>
  </si>
  <si>
    <t>Total</t>
  </si>
  <si>
    <t>Prioritas</t>
  </si>
  <si>
    <t>CI</t>
  </si>
  <si>
    <t>Ordo matriks</t>
  </si>
  <si>
    <t>Ratio index</t>
  </si>
  <si>
    <t>RI</t>
  </si>
  <si>
    <t>CR</t>
  </si>
  <si>
    <t>Max</t>
  </si>
  <si>
    <t>Min</t>
  </si>
  <si>
    <t>Pref</t>
  </si>
  <si>
    <t>C6</t>
  </si>
  <si>
    <t>Hasil</t>
  </si>
  <si>
    <t xml:space="preserve"> Matriks Nilai Kriteria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</si>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</sst>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2" fontId="0" fillId="0" borderId="1" xfId="0" applyNumberFormat="1" applyFill="1" applyBorder="1"/>
    <xf numFmtId="2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79"/>
  <sheetViews>
    <sheetView tabSelected="1" topLeftCell="A4" workbookViewId="0">
      <selection activeCell="R22" sqref="R22"/>
    </sheetView>
  </sheetViews>
  <sheetFormatPr defaultRowHeight="15" x14ac:dyDescent="0.25"/>
  <cols>
    <col min="1" max="1" width="11.5703125" bestFit="1" customWidth="1"/>
    <col min="2" max="7" width="7.85546875" customWidth="1"/>
    <col min="8" max="8" width="5.85546875" customWidth="1"/>
    <col min="9" max="9" width="6.5703125" customWidth="1"/>
    <col min="11" max="23" width="6.42578125" customWidth="1"/>
    <col min="24" max="24" width="4.5703125" customWidth="1"/>
    <col min="25" max="30" width="6.42578125" customWidth="1"/>
    <col min="31" max="31" width="4.7109375" customWidth="1"/>
    <col min="32" max="37" width="6.42578125" customWidth="1"/>
    <col min="38" max="38" width="5.140625" customWidth="1"/>
    <col min="39" max="39" width="8.85546875" customWidth="1"/>
    <col min="40" max="58" width="6" customWidth="1"/>
    <col min="60" max="62" width="6.28515625" customWidth="1"/>
    <col min="63" max="63" width="6.140625" customWidth="1"/>
    <col min="64" max="64" width="5" bestFit="1" customWidth="1"/>
  </cols>
  <sheetData>
    <row r="3" spans="1:23" x14ac:dyDescent="0.25">
      <c r="A3" s="1"/>
      <c r="B3" s="1" t="s">
        <v>0</v>
      </c>
      <c r="C3" s="1" t="s">
        <v>1</v>
      </c>
      <c r="D3" s="1" t="s">
        <v>2</v>
      </c>
      <c r="E3" s="1"/>
      <c r="F3" s="1"/>
      <c r="G3" s="1"/>
    </row>
    <row r="4" spans="1:23" x14ac:dyDescent="0.25">
      <c r="A4" s="1" t="s">
        <v>0</v>
      </c>
      <c r="B4" s="1">
        <v>1</v>
      </c>
      <c r="C4" s="1">
        <v>2</v>
      </c>
      <c r="D4" s="1">
        <v>5</v>
      </c>
      <c r="E4" s="1"/>
      <c r="F4" s="1"/>
      <c r="G4" s="1"/>
      <c r="L4" s="1" t="s">
        <v>17</v>
      </c>
      <c r="M4" s="1">
        <v>1</v>
      </c>
      <c r="N4" s="1">
        <v>2</v>
      </c>
      <c r="O4" s="1">
        <v>3</v>
      </c>
      <c r="P4" s="1">
        <v>4</v>
      </c>
      <c r="Q4" s="1"/>
      <c r="R4" s="1">
        <v>5</v>
      </c>
      <c r="S4" s="1">
        <v>6</v>
      </c>
      <c r="T4" s="1">
        <v>7</v>
      </c>
      <c r="U4" s="1">
        <v>8</v>
      </c>
      <c r="V4" s="1">
        <v>9</v>
      </c>
      <c r="W4" s="1">
        <v>10</v>
      </c>
    </row>
    <row r="5" spans="1:23" x14ac:dyDescent="0.25">
      <c r="A5" s="1" t="s">
        <v>1</v>
      </c>
      <c r="B5" s="1">
        <f>1/C4</f>
        <v>0.5</v>
      </c>
      <c r="C5" s="1">
        <v>1</v>
      </c>
      <c r="D5" s="1">
        <v>4</v>
      </c>
      <c r="E5" s="1"/>
      <c r="F5" s="1"/>
      <c r="G5" s="1"/>
      <c r="L5" s="1" t="s">
        <v>18</v>
      </c>
      <c r="M5" s="1">
        <v>0</v>
      </c>
      <c r="N5" s="1">
        <v>0</v>
      </c>
      <c r="O5" s="1">
        <v>0.57999999999999996</v>
      </c>
      <c r="P5" s="1">
        <v>0.9</v>
      </c>
      <c r="Q5" s="1"/>
      <c r="R5" s="1">
        <v>1.1200000000000001</v>
      </c>
      <c r="S5" s="1">
        <v>1.24</v>
      </c>
      <c r="T5" s="1">
        <v>1.32</v>
      </c>
      <c r="U5" s="1">
        <v>1.41</v>
      </c>
      <c r="V5" s="1">
        <v>1.46</v>
      </c>
      <c r="W5" s="1">
        <v>1.49</v>
      </c>
    </row>
    <row r="6" spans="1:23" x14ac:dyDescent="0.25">
      <c r="A6" s="1" t="s">
        <v>2</v>
      </c>
      <c r="B6" s="1">
        <f>1/D4</f>
        <v>0.2</v>
      </c>
      <c r="C6" s="1">
        <f>1/D5</f>
        <v>0.25</v>
      </c>
      <c r="D6" s="1">
        <v>1</v>
      </c>
      <c r="E6" s="1"/>
      <c r="F6" s="1"/>
      <c r="G6" s="1"/>
    </row>
    <row r="7" spans="1:23" x14ac:dyDescent="0.25">
      <c r="A7" s="1"/>
      <c r="B7" s="1"/>
      <c r="C7" s="1"/>
      <c r="D7" s="1"/>
      <c r="E7" s="1"/>
      <c r="F7" s="1"/>
      <c r="G7" s="1"/>
    </row>
    <row r="8" spans="1:23" x14ac:dyDescent="0.25">
      <c r="A8" s="1"/>
      <c r="B8" s="1"/>
      <c r="C8" s="1"/>
      <c r="D8" s="1"/>
      <c r="E8" s="1"/>
      <c r="F8" s="1"/>
      <c r="G8" s="1"/>
    </row>
    <row r="9" spans="1:23" x14ac:dyDescent="0.25">
      <c r="A9" s="1"/>
      <c r="B9" s="1"/>
      <c r="C9" s="1"/>
      <c r="D9" s="1"/>
      <c r="E9" s="1"/>
      <c r="F9" s="1"/>
      <c r="G9" s="1"/>
    </row>
    <row r="10" spans="1:23" x14ac:dyDescent="0.25">
      <c r="A10" s="2" t="s">
        <v>14</v>
      </c>
      <c r="B10" s="1">
        <f>SUM(B4:B9)</f>
        <v>1.7</v>
      </c>
      <c r="C10" s="1">
        <f t="shared" ref="C10:D10" si="0">SUM(C4:C9)</f>
        <v>3.25</v>
      </c>
      <c r="D10" s="1">
        <f t="shared" si="0"/>
        <v>10</v>
      </c>
      <c r="E10" s="1"/>
      <c r="F10" s="1"/>
      <c r="G10" s="1"/>
    </row>
    <row r="15" spans="1:23" x14ac:dyDescent="0.25">
      <c r="A15" t="s">
        <v>26</v>
      </c>
    </row>
    <row r="16" spans="1:23" x14ac:dyDescent="0.25">
      <c r="A16" s="1"/>
      <c r="B16" s="1" t="s">
        <v>0</v>
      </c>
      <c r="C16" s="1" t="s">
        <v>1</v>
      </c>
      <c r="D16" s="1" t="s">
        <v>2</v>
      </c>
      <c r="E16" s="1"/>
      <c r="F16" s="1"/>
      <c r="G16" t="s">
        <v>27</v>
      </c>
      <c r="H16" s="1" t="s">
        <v>15</v>
      </c>
      <c r="I16" s="2" t="s">
        <v>25</v>
      </c>
      <c r="M16" s="7">
        <f>H17</f>
        <v>0.56787330316742091</v>
      </c>
      <c r="N16" s="7">
        <f>H18</f>
        <v>0.33393665158371039</v>
      </c>
      <c r="O16" s="7">
        <f>H19</f>
        <v>9.8190045248868804E-2</v>
      </c>
      <c r="P16" t="s">
        <v>27</v>
      </c>
    </row>
    <row r="17" spans="1:18" x14ac:dyDescent="0.25">
      <c r="A17" s="1" t="s">
        <v>0</v>
      </c>
      <c r="B17" s="5">
        <f>B4/B$10</f>
        <v>0.58823529411764708</v>
      </c>
      <c r="C17" s="5">
        <f>C4/C$10</f>
        <v>0.61538461538461542</v>
      </c>
      <c r="D17" s="1">
        <f>D4/D$10</f>
        <v>0.5</v>
      </c>
      <c r="E17" s="1"/>
      <c r="F17" s="1"/>
      <c r="G17" s="7">
        <f>SUM(B17:D17)</f>
        <v>1.7036199095022626</v>
      </c>
      <c r="H17" s="5">
        <f>AVERAGE(B17:D17)</f>
        <v>0.56787330316742091</v>
      </c>
      <c r="I17" s="4">
        <f>MMULT(B4:D4,$H$17:$H$19)/H17</f>
        <v>3.0406374501992031</v>
      </c>
      <c r="J17" s="7">
        <f>G17/3</f>
        <v>0.56787330316742091</v>
      </c>
      <c r="K17" s="7"/>
      <c r="L17" s="7"/>
      <c r="M17" s="7">
        <f>B4*H$17</f>
        <v>0.56787330316742091</v>
      </c>
      <c r="N17" s="7">
        <f>C4*H$18</f>
        <v>0.66787330316742077</v>
      </c>
      <c r="O17" s="7">
        <f>D4*H$19</f>
        <v>0.49095022624434403</v>
      </c>
      <c r="P17" s="7">
        <f>SUM(M17:O17)</f>
        <v>1.7266968325791856</v>
      </c>
      <c r="R17" s="7">
        <f>P17/M16</f>
        <v>3.0406374501992031</v>
      </c>
    </row>
    <row r="18" spans="1:18" x14ac:dyDescent="0.25">
      <c r="A18" s="1" t="s">
        <v>1</v>
      </c>
      <c r="B18" s="5">
        <f>B5/B$10</f>
        <v>0.29411764705882354</v>
      </c>
      <c r="C18" s="5">
        <f>C5/C$10</f>
        <v>0.30769230769230771</v>
      </c>
      <c r="D18" s="1">
        <f>D5/D$10</f>
        <v>0.4</v>
      </c>
      <c r="E18" s="1"/>
      <c r="F18" s="1"/>
      <c r="G18" s="7">
        <f>SUM(B18:D18)</f>
        <v>1.0018099547511312</v>
      </c>
      <c r="H18" s="5">
        <f t="shared" ref="H18:H19" si="1">AVERAGE(B18:D18)</f>
        <v>0.33393665158371039</v>
      </c>
      <c r="I18" s="4">
        <f>MMULT(B5:D5,$H$17:$H$19)/H18</f>
        <v>3.0264227642276431</v>
      </c>
      <c r="K18" s="7"/>
      <c r="L18" s="7"/>
      <c r="M18" s="7">
        <f t="shared" ref="M18:M19" si="2">B5*H18</f>
        <v>0.16696832579185519</v>
      </c>
      <c r="N18" s="7">
        <f t="shared" ref="N18:N19" si="3">C5*H$18</f>
        <v>0.33393665158371039</v>
      </c>
      <c r="O18" s="7">
        <f t="shared" ref="O18:O19" si="4">D5*H$19</f>
        <v>0.39276018099547522</v>
      </c>
      <c r="P18" s="7">
        <f t="shared" ref="P18:P19" si="5">SUM(M18:O18)</f>
        <v>0.89366515837104088</v>
      </c>
      <c r="R18" s="7">
        <f>P18/N16</f>
        <v>2.676151761517616</v>
      </c>
    </row>
    <row r="19" spans="1:18" x14ac:dyDescent="0.25">
      <c r="A19" s="1" t="s">
        <v>2</v>
      </c>
      <c r="B19" s="5">
        <f>B6/B$10</f>
        <v>0.11764705882352942</v>
      </c>
      <c r="C19" s="5">
        <f>C6/C$10</f>
        <v>7.6923076923076927E-2</v>
      </c>
      <c r="D19" s="1">
        <f>D6/D$10</f>
        <v>0.1</v>
      </c>
      <c r="E19" s="1"/>
      <c r="F19" s="1"/>
      <c r="G19" s="8">
        <f>SUM(B19:D19)</f>
        <v>0.2945701357466064</v>
      </c>
      <c r="H19" s="5">
        <f t="shared" si="1"/>
        <v>9.8190045248868804E-2</v>
      </c>
      <c r="I19" s="4">
        <f>MMULT(B6:D6,$H$17:$H$19)/H19</f>
        <v>3.0069124423963132</v>
      </c>
      <c r="M19" s="7">
        <f>B6*H17</f>
        <v>0.11357466063348419</v>
      </c>
      <c r="N19" s="7">
        <f t="shared" si="3"/>
        <v>8.3484162895927597E-2</v>
      </c>
      <c r="O19" s="7">
        <f t="shared" si="4"/>
        <v>9.8190045248868804E-2</v>
      </c>
      <c r="P19" s="7">
        <f t="shared" si="5"/>
        <v>0.2952488687782806</v>
      </c>
      <c r="R19" s="7">
        <f>P19/O16</f>
        <v>3.0069124423963132</v>
      </c>
    </row>
    <row r="20" spans="1:18" x14ac:dyDescent="0.25">
      <c r="A20" s="1"/>
      <c r="B20" s="1"/>
      <c r="C20" s="1"/>
      <c r="D20" s="1"/>
      <c r="E20" s="1"/>
      <c r="F20" s="1"/>
      <c r="G20" s="1"/>
      <c r="H20" s="5">
        <f>SUM(H17:H19)</f>
        <v>1.0000000000000002</v>
      </c>
      <c r="I20" s="2"/>
      <c r="M20" s="7"/>
      <c r="R20">
        <f>(I17+I18+I19)/3</f>
        <v>3.0246575522743862</v>
      </c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2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2"/>
    </row>
    <row r="23" spans="1:18" x14ac:dyDescent="0.25">
      <c r="H23" s="1" t="s">
        <v>16</v>
      </c>
      <c r="I23" s="4">
        <f>((SUM(I17:I19)/COUNT(I17:I19))-COUNT(I17:I19))/(COUNT(I17:I19)-1)</f>
        <v>1.2328776137193076E-2</v>
      </c>
    </row>
    <row r="24" spans="1:18" x14ac:dyDescent="0.25">
      <c r="H24" s="1" t="s">
        <v>19</v>
      </c>
      <c r="I24" s="2">
        <f>HLOOKUP(COUNT(I17:I19),$L$4:$W$5,2,1)</f>
        <v>0.57999999999999996</v>
      </c>
      <c r="K24" s="6"/>
    </row>
    <row r="25" spans="1:18" x14ac:dyDescent="0.25">
      <c r="H25" s="1" t="s">
        <v>20</v>
      </c>
      <c r="I25" s="5">
        <f>I23/I24</f>
        <v>2.1256510581367374E-2</v>
      </c>
      <c r="J25" t="str">
        <f>IF(I25&lt;=0.1,"Konsisten","Tidak Konsisten")</f>
        <v>Konsisten</v>
      </c>
    </row>
    <row r="27" spans="1:18" x14ac:dyDescent="0.25">
      <c r="A27" s="1" t="s">
        <v>9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24</v>
      </c>
      <c r="H27" s="3"/>
      <c r="I27" s="3"/>
    </row>
    <row r="28" spans="1:18" x14ac:dyDescent="0.25">
      <c r="A28" s="1" t="s">
        <v>10</v>
      </c>
      <c r="B28" s="1">
        <v>7</v>
      </c>
      <c r="C28" s="1">
        <v>10</v>
      </c>
      <c r="D28" s="1">
        <v>8</v>
      </c>
      <c r="E28" s="1">
        <v>1</v>
      </c>
      <c r="F28" s="1">
        <v>8</v>
      </c>
      <c r="G28" s="1">
        <v>5</v>
      </c>
      <c r="H28" s="3"/>
      <c r="I28" s="3"/>
    </row>
    <row r="29" spans="1:18" x14ac:dyDescent="0.25">
      <c r="A29" s="1" t="s">
        <v>11</v>
      </c>
      <c r="B29" s="1">
        <v>8</v>
      </c>
      <c r="C29" s="1">
        <v>6</v>
      </c>
      <c r="D29" s="1">
        <v>3</v>
      </c>
      <c r="E29" s="1">
        <v>1</v>
      </c>
      <c r="F29" s="1">
        <v>7</v>
      </c>
      <c r="G29" s="1">
        <v>7</v>
      </c>
      <c r="H29" s="3"/>
      <c r="I29" s="3"/>
    </row>
    <row r="30" spans="1:18" x14ac:dyDescent="0.25">
      <c r="A30" s="1" t="s">
        <v>12</v>
      </c>
      <c r="B30" s="1">
        <v>2</v>
      </c>
      <c r="C30" s="1">
        <v>9</v>
      </c>
      <c r="D30" s="1">
        <v>3</v>
      </c>
      <c r="E30" s="1">
        <v>1</v>
      </c>
      <c r="F30" s="1">
        <v>4</v>
      </c>
      <c r="G30" s="1">
        <v>9</v>
      </c>
      <c r="H30" s="3"/>
      <c r="I30" s="3"/>
    </row>
    <row r="31" spans="1:18" x14ac:dyDescent="0.25">
      <c r="A31" s="1" t="s">
        <v>13</v>
      </c>
      <c r="B31" s="1">
        <v>6</v>
      </c>
      <c r="C31" s="1">
        <v>5</v>
      </c>
      <c r="D31" s="1">
        <v>8</v>
      </c>
      <c r="E31" s="1">
        <v>4</v>
      </c>
      <c r="F31" s="1">
        <v>5</v>
      </c>
      <c r="G31" s="1">
        <v>9</v>
      </c>
      <c r="H31" s="3"/>
      <c r="I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1" t="s">
        <v>9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24</v>
      </c>
      <c r="H33" s="3"/>
      <c r="I33" s="3"/>
    </row>
    <row r="34" spans="1:9" x14ac:dyDescent="0.25">
      <c r="A34" s="1" t="s">
        <v>10</v>
      </c>
      <c r="B34" s="1">
        <f t="shared" ref="B34:G37" si="6">B28*B28</f>
        <v>49</v>
      </c>
      <c r="C34" s="1">
        <f t="shared" si="6"/>
        <v>100</v>
      </c>
      <c r="D34" s="1">
        <f t="shared" si="6"/>
        <v>64</v>
      </c>
      <c r="E34" s="1">
        <f t="shared" si="6"/>
        <v>1</v>
      </c>
      <c r="F34" s="1">
        <f t="shared" si="6"/>
        <v>64</v>
      </c>
      <c r="G34" s="1">
        <f t="shared" si="6"/>
        <v>25</v>
      </c>
      <c r="H34" s="3"/>
      <c r="I34" s="3"/>
    </row>
    <row r="35" spans="1:9" x14ac:dyDescent="0.25">
      <c r="A35" s="1" t="s">
        <v>11</v>
      </c>
      <c r="B35" s="1">
        <f t="shared" si="6"/>
        <v>64</v>
      </c>
      <c r="C35" s="1">
        <f t="shared" si="6"/>
        <v>36</v>
      </c>
      <c r="D35" s="1">
        <f t="shared" si="6"/>
        <v>9</v>
      </c>
      <c r="E35" s="1">
        <f t="shared" si="6"/>
        <v>1</v>
      </c>
      <c r="F35" s="1">
        <f t="shared" si="6"/>
        <v>49</v>
      </c>
      <c r="G35" s="1">
        <f t="shared" si="6"/>
        <v>49</v>
      </c>
      <c r="H35" s="3"/>
      <c r="I35" s="3"/>
    </row>
    <row r="36" spans="1:9" x14ac:dyDescent="0.25">
      <c r="A36" s="1" t="s">
        <v>12</v>
      </c>
      <c r="B36" s="1">
        <f t="shared" si="6"/>
        <v>4</v>
      </c>
      <c r="C36" s="1">
        <f t="shared" si="6"/>
        <v>81</v>
      </c>
      <c r="D36" s="1">
        <f t="shared" si="6"/>
        <v>9</v>
      </c>
      <c r="E36" s="1">
        <f t="shared" si="6"/>
        <v>1</v>
      </c>
      <c r="F36" s="1">
        <f t="shared" si="6"/>
        <v>16</v>
      </c>
      <c r="G36" s="1">
        <f t="shared" si="6"/>
        <v>81</v>
      </c>
      <c r="H36" s="3"/>
      <c r="I36" s="3"/>
    </row>
    <row r="37" spans="1:9" x14ac:dyDescent="0.25">
      <c r="A37" s="1" t="s">
        <v>13</v>
      </c>
      <c r="B37" s="1">
        <f t="shared" si="6"/>
        <v>36</v>
      </c>
      <c r="C37" s="1">
        <f t="shared" si="6"/>
        <v>25</v>
      </c>
      <c r="D37" s="1">
        <f t="shared" si="6"/>
        <v>64</v>
      </c>
      <c r="E37" s="1">
        <f t="shared" si="6"/>
        <v>16</v>
      </c>
      <c r="F37" s="1">
        <f t="shared" si="6"/>
        <v>25</v>
      </c>
      <c r="G37" s="1">
        <f t="shared" si="6"/>
        <v>81</v>
      </c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B39">
        <f>H17</f>
        <v>0.56787330316742091</v>
      </c>
      <c r="C39">
        <f>H18</f>
        <v>0.33393665158371039</v>
      </c>
      <c r="D39">
        <f>H19</f>
        <v>9.8190045248868804E-2</v>
      </c>
      <c r="E39">
        <f>H20</f>
        <v>1.0000000000000002</v>
      </c>
      <c r="F39">
        <f>H21</f>
        <v>0</v>
      </c>
      <c r="G39">
        <f>H22</f>
        <v>0</v>
      </c>
      <c r="H39" s="3"/>
      <c r="I39" s="3"/>
    </row>
    <row r="40" spans="1:9" x14ac:dyDescent="0.25">
      <c r="A40" s="1" t="s">
        <v>9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24</v>
      </c>
      <c r="H40" s="3"/>
      <c r="I40" s="3"/>
    </row>
    <row r="41" spans="1:9" x14ac:dyDescent="0.25">
      <c r="A41" s="1" t="s">
        <v>10</v>
      </c>
      <c r="B41" s="1">
        <f>B28/SQRT(SUM(B$34:B$37))</f>
        <v>0.56591645841811034</v>
      </c>
      <c r="C41" s="1">
        <f>C28/SQRT(SUM(C$34:C$37))</f>
        <v>0.64282434653322507</v>
      </c>
      <c r="D41" s="1">
        <f>D28/SQRT(SUM(D$34:D$37))</f>
        <v>0.66208471088189436</v>
      </c>
      <c r="E41" s="1">
        <f>E28/SQRT(SUM(E$34:E$37))</f>
        <v>0.22941573387056174</v>
      </c>
      <c r="F41" s="1">
        <f>F28/SQRT(SUM(F$34:F$37))</f>
        <v>0.64465837122030423</v>
      </c>
      <c r="G41" s="1">
        <f>G28/SQRT(SUM(G$34:G$37))</f>
        <v>0.3254722774520597</v>
      </c>
      <c r="H41" s="3"/>
      <c r="I41" s="3"/>
    </row>
    <row r="42" spans="1:9" x14ac:dyDescent="0.25">
      <c r="A42" s="1" t="s">
        <v>11</v>
      </c>
      <c r="B42" s="1">
        <f>B29/SQRT(SUM(B$34:B$37))</f>
        <v>0.64676166676355462</v>
      </c>
      <c r="C42" s="1">
        <f>C29/SQRT(SUM(C$34:C$37))</f>
        <v>0.38569460791993504</v>
      </c>
      <c r="D42" s="1">
        <f>D29/SQRT(SUM(D$34:D$37))</f>
        <v>0.24828176658071038</v>
      </c>
      <c r="E42" s="1">
        <f>E29/SQRT(SUM(E$34:E$37))</f>
        <v>0.22941573387056174</v>
      </c>
      <c r="F42" s="1">
        <f>F29/SQRT(SUM(F$34:F$37))</f>
        <v>0.56407607481776623</v>
      </c>
      <c r="G42" s="1">
        <f>G29/SQRT(SUM(G$34:G$37))</f>
        <v>0.45566118843288356</v>
      </c>
      <c r="H42" s="3"/>
      <c r="I42" s="3"/>
    </row>
    <row r="43" spans="1:9" x14ac:dyDescent="0.25">
      <c r="A43" s="1" t="s">
        <v>12</v>
      </c>
      <c r="B43" s="1">
        <f>B30/SQRT(SUM(B$34:B$37))</f>
        <v>0.16169041669088866</v>
      </c>
      <c r="C43" s="1">
        <f>C30/SQRT(SUM(C$34:C$37))</f>
        <v>0.57854191187990256</v>
      </c>
      <c r="D43" s="1">
        <f>D30/SQRT(SUM(D$34:D$37))</f>
        <v>0.24828176658071038</v>
      </c>
      <c r="E43" s="1">
        <f>E30/SQRT(SUM(E$34:E$37))</f>
        <v>0.22941573387056174</v>
      </c>
      <c r="F43" s="1">
        <f>F30/SQRT(SUM(F$34:F$37))</f>
        <v>0.32232918561015211</v>
      </c>
      <c r="G43" s="1">
        <f>G30/SQRT(SUM(G$34:G$37))</f>
        <v>0.58585009941370747</v>
      </c>
      <c r="H43" s="3"/>
      <c r="I43" s="3"/>
    </row>
    <row r="44" spans="1:9" x14ac:dyDescent="0.25">
      <c r="A44" s="1" t="s">
        <v>13</v>
      </c>
      <c r="B44" s="1">
        <f>B31/SQRT(SUM(B$34:B$37))</f>
        <v>0.48507125007266599</v>
      </c>
      <c r="C44" s="1">
        <f>C31/SQRT(SUM(C$34:C$37))</f>
        <v>0.32141217326661253</v>
      </c>
      <c r="D44" s="1">
        <f>D31/SQRT(SUM(D$34:D$37))</f>
        <v>0.66208471088189436</v>
      </c>
      <c r="E44" s="1">
        <f>E31/SQRT(SUM(E$34:E$37))</f>
        <v>0.91766293548224698</v>
      </c>
      <c r="F44" s="1">
        <f>F31/SQRT(SUM(F$34:F$37))</f>
        <v>0.40291148201269011</v>
      </c>
      <c r="G44" s="1">
        <f>G31/SQRT(SUM(G$34:G$37))</f>
        <v>0.58585009941370747</v>
      </c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G46" s="3"/>
      <c r="H46" s="3"/>
      <c r="I46" s="3"/>
    </row>
    <row r="47" spans="1:9" x14ac:dyDescent="0.25">
      <c r="A47" s="1" t="s">
        <v>9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24</v>
      </c>
      <c r="H47" s="3"/>
      <c r="I47" s="3"/>
    </row>
    <row r="48" spans="1:9" x14ac:dyDescent="0.25">
      <c r="A48" s="1" t="s">
        <v>10</v>
      </c>
      <c r="B48" s="1">
        <f>B41*B$39</f>
        <v>0.32136884855870074</v>
      </c>
      <c r="C48" s="1">
        <f>C41*C$39</f>
        <v>0.2146626098377919</v>
      </c>
      <c r="D48" s="1">
        <f>D41*D$39</f>
        <v>6.5010127720077429E-2</v>
      </c>
      <c r="E48" s="1">
        <f>E41*E$39</f>
        <v>0.2294157338705618</v>
      </c>
      <c r="F48" s="1">
        <f>F41*F$39</f>
        <v>0</v>
      </c>
      <c r="G48" s="1">
        <f>G41*G$39</f>
        <v>0</v>
      </c>
      <c r="H48" s="3"/>
      <c r="I48" s="3"/>
    </row>
    <row r="49" spans="1:7" x14ac:dyDescent="0.25">
      <c r="A49" s="1" t="s">
        <v>11</v>
      </c>
      <c r="B49" s="1">
        <f>B42*B$39</f>
        <v>0.36727868406708652</v>
      </c>
      <c r="C49" s="1">
        <f>C42*C$39</f>
        <v>0.12879756590267513</v>
      </c>
      <c r="D49" s="1">
        <f>D42*D$39</f>
        <v>2.4378797895029034E-2</v>
      </c>
      <c r="E49" s="1">
        <f>E42*E$39</f>
        <v>0.2294157338705618</v>
      </c>
      <c r="F49" s="1">
        <f>F42*F$39</f>
        <v>0</v>
      </c>
      <c r="G49" s="1">
        <f>G42*G$39</f>
        <v>0</v>
      </c>
    </row>
    <row r="50" spans="1:7" x14ac:dyDescent="0.25">
      <c r="A50" s="1" t="s">
        <v>12</v>
      </c>
      <c r="B50" s="1">
        <f>B43*B$39</f>
        <v>9.1819671016771631E-2</v>
      </c>
      <c r="C50" s="1">
        <f>C43*C$39</f>
        <v>0.19319634885401271</v>
      </c>
      <c r="D50" s="1">
        <f>D43*D$39</f>
        <v>2.4378797895029034E-2</v>
      </c>
      <c r="E50" s="1">
        <f>E43*E$39</f>
        <v>0.2294157338705618</v>
      </c>
      <c r="F50" s="1">
        <f>F43*F$39</f>
        <v>0</v>
      </c>
      <c r="G50" s="1">
        <f>G43*G$39</f>
        <v>0</v>
      </c>
    </row>
    <row r="51" spans="1:7" x14ac:dyDescent="0.25">
      <c r="A51" s="1" t="s">
        <v>13</v>
      </c>
      <c r="B51" s="1">
        <f>B44*B$39</f>
        <v>0.27545901305031489</v>
      </c>
      <c r="C51" s="1">
        <f>C44*C$39</f>
        <v>0.10733130491889595</v>
      </c>
      <c r="D51" s="1">
        <f>D44*D$39</f>
        <v>6.5010127720077429E-2</v>
      </c>
      <c r="E51" s="1">
        <f>E44*E$39</f>
        <v>0.9176629354822472</v>
      </c>
      <c r="F51" s="1">
        <f>F44*F$39</f>
        <v>0</v>
      </c>
      <c r="G51" s="1">
        <f>G44*G$39</f>
        <v>0</v>
      </c>
    </row>
    <row r="52" spans="1:7" x14ac:dyDescent="0.25">
      <c r="A52" s="2" t="s">
        <v>21</v>
      </c>
      <c r="B52" s="2">
        <f>MAX(B48:B51)</f>
        <v>0.36727868406708652</v>
      </c>
      <c r="C52" s="2">
        <f t="shared" ref="C52:G52" si="7">MAX(C48:C51)</f>
        <v>0.2146626098377919</v>
      </c>
      <c r="D52" s="2">
        <f t="shared" si="7"/>
        <v>6.5010127720077429E-2</v>
      </c>
      <c r="E52" s="2">
        <f t="shared" si="7"/>
        <v>0.9176629354822472</v>
      </c>
      <c r="F52" s="2">
        <f t="shared" si="7"/>
        <v>0</v>
      </c>
      <c r="G52" s="2">
        <f t="shared" si="7"/>
        <v>0</v>
      </c>
    </row>
    <row r="53" spans="1:7" x14ac:dyDescent="0.25">
      <c r="A53" s="2" t="s">
        <v>22</v>
      </c>
      <c r="B53" s="2">
        <f t="shared" ref="B53:G53" si="8">MIN(B48:B51)</f>
        <v>9.1819671016771631E-2</v>
      </c>
      <c r="C53" s="2">
        <f t="shared" si="8"/>
        <v>0.10733130491889595</v>
      </c>
      <c r="D53" s="2">
        <f t="shared" si="8"/>
        <v>2.4378797895029034E-2</v>
      </c>
      <c r="E53" s="2">
        <f t="shared" si="8"/>
        <v>0.2294157338705618</v>
      </c>
      <c r="F53" s="2">
        <f t="shared" si="8"/>
        <v>0</v>
      </c>
      <c r="G53" s="2">
        <f t="shared" si="8"/>
        <v>0</v>
      </c>
    </row>
    <row r="55" spans="1:7" x14ac:dyDescent="0.25">
      <c r="B55" t="s">
        <v>6</v>
      </c>
      <c r="C55" t="s">
        <v>6</v>
      </c>
      <c r="D55" t="s">
        <v>6</v>
      </c>
      <c r="E55" t="s">
        <v>6</v>
      </c>
      <c r="F55" t="s">
        <v>6</v>
      </c>
      <c r="G55" t="s">
        <v>6</v>
      </c>
    </row>
    <row r="56" spans="1:7" x14ac:dyDescent="0.25">
      <c r="A56" s="1"/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24</v>
      </c>
    </row>
    <row r="57" spans="1:7" x14ac:dyDescent="0.25">
      <c r="A57" s="1" t="s">
        <v>7</v>
      </c>
      <c r="B57" s="1">
        <f t="shared" ref="B57:G57" si="9">IF(B55="benefit",B52,B53)</f>
        <v>0.36727868406708652</v>
      </c>
      <c r="C57" s="1">
        <f t="shared" si="9"/>
        <v>0.2146626098377919</v>
      </c>
      <c r="D57" s="1">
        <f t="shared" si="9"/>
        <v>6.5010127720077429E-2</v>
      </c>
      <c r="E57" s="1">
        <f t="shared" si="9"/>
        <v>0.9176629354822472</v>
      </c>
      <c r="F57" s="1">
        <f t="shared" si="9"/>
        <v>0</v>
      </c>
      <c r="G57" s="1">
        <f t="shared" si="9"/>
        <v>0</v>
      </c>
    </row>
    <row r="58" spans="1:7" x14ac:dyDescent="0.25">
      <c r="A58" s="1" t="s">
        <v>8</v>
      </c>
      <c r="B58" s="1">
        <f t="shared" ref="B58:G58" si="10">IF(B55="cost",B52,B53)</f>
        <v>9.1819671016771631E-2</v>
      </c>
      <c r="C58" s="1">
        <f t="shared" si="10"/>
        <v>0.10733130491889595</v>
      </c>
      <c r="D58" s="1">
        <f t="shared" si="10"/>
        <v>2.4378797895029034E-2</v>
      </c>
      <c r="E58" s="1">
        <f t="shared" si="10"/>
        <v>0.2294157338705618</v>
      </c>
      <c r="F58" s="1">
        <f t="shared" si="10"/>
        <v>0</v>
      </c>
      <c r="G58" s="1">
        <f t="shared" si="10"/>
        <v>0</v>
      </c>
    </row>
    <row r="60" spans="1:7" x14ac:dyDescent="0.25">
      <c r="A60" t="s">
        <v>7</v>
      </c>
    </row>
    <row r="61" spans="1:7" x14ac:dyDescent="0.25">
      <c r="A61" s="1" t="s">
        <v>9</v>
      </c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24</v>
      </c>
    </row>
    <row r="62" spans="1:7" x14ac:dyDescent="0.25">
      <c r="A62" s="1" t="s">
        <v>10</v>
      </c>
      <c r="B62" s="1">
        <f>(B48-B$57)^2</f>
        <v>2.1077129964070405E-3</v>
      </c>
      <c r="C62" s="1">
        <f>(C48-C$57)^2</f>
        <v>0</v>
      </c>
      <c r="D62" s="1">
        <f>(D48-D$57)^2</f>
        <v>0</v>
      </c>
      <c r="E62" s="1">
        <f>(E48-E$57)^2</f>
        <v>0.47368421052631593</v>
      </c>
      <c r="F62" s="1">
        <f>(F48-F$57)^2</f>
        <v>0</v>
      </c>
      <c r="G62" s="1">
        <f>(G48-G$57)^2</f>
        <v>0</v>
      </c>
    </row>
    <row r="63" spans="1:7" x14ac:dyDescent="0.25">
      <c r="A63" s="1" t="s">
        <v>11</v>
      </c>
      <c r="B63" s="1">
        <f>(B49-B$57)^2</f>
        <v>0</v>
      </c>
      <c r="C63" s="1">
        <f>(C49-C$57)^2</f>
        <v>7.372805769979532E-3</v>
      </c>
      <c r="D63" s="1">
        <f>(D49-D$57)^2</f>
        <v>1.6509049633518676E-3</v>
      </c>
      <c r="E63" s="1">
        <f>(E49-E$57)^2</f>
        <v>0.47368421052631593</v>
      </c>
      <c r="F63" s="1">
        <f>(F49-F$57)^2</f>
        <v>0</v>
      </c>
      <c r="G63" s="1">
        <f>(G49-G$57)^2</f>
        <v>0</v>
      </c>
    </row>
    <row r="64" spans="1:7" x14ac:dyDescent="0.25">
      <c r="A64" s="1" t="s">
        <v>12</v>
      </c>
      <c r="B64" s="1">
        <f>(B50-B$57)^2</f>
        <v>7.5877667870653545E-2</v>
      </c>
      <c r="C64" s="1">
        <f>(C50-C$57)^2</f>
        <v>4.6080036062372048E-4</v>
      </c>
      <c r="D64" s="1">
        <f>(D50-D$57)^2</f>
        <v>1.6509049633518676E-3</v>
      </c>
      <c r="E64" s="1">
        <f>(E50-E$57)^2</f>
        <v>0.47368421052631593</v>
      </c>
      <c r="F64" s="1">
        <f>(F50-F$57)^2</f>
        <v>0</v>
      </c>
      <c r="G64" s="1">
        <f>(G50-G$57)^2</f>
        <v>0</v>
      </c>
    </row>
    <row r="65" spans="1:7" x14ac:dyDescent="0.25">
      <c r="A65" s="1" t="s">
        <v>13</v>
      </c>
      <c r="B65" s="1">
        <f>(B51-B$57)^2</f>
        <v>8.4308519856281725E-3</v>
      </c>
      <c r="C65" s="1">
        <f>(C51-C$57)^2</f>
        <v>1.1520009015593018E-2</v>
      </c>
      <c r="D65" s="1">
        <f>(D51-D$57)^2</f>
        <v>0</v>
      </c>
      <c r="E65" s="1">
        <f>(E51-E$57)^2</f>
        <v>0</v>
      </c>
      <c r="F65" s="1">
        <f>(F51-F$57)^2</f>
        <v>0</v>
      </c>
      <c r="G65" s="1">
        <f>(G51-G$57)^2</f>
        <v>0</v>
      </c>
    </row>
    <row r="67" spans="1:7" x14ac:dyDescent="0.25">
      <c r="A67" t="s">
        <v>8</v>
      </c>
    </row>
    <row r="68" spans="1:7" x14ac:dyDescent="0.25">
      <c r="A68" s="1" t="s">
        <v>9</v>
      </c>
      <c r="B68" s="1" t="s">
        <v>0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24</v>
      </c>
    </row>
    <row r="69" spans="1:7" x14ac:dyDescent="0.25">
      <c r="A69" s="1" t="s">
        <v>10</v>
      </c>
      <c r="B69" s="1">
        <f>(B48-B$58)^2</f>
        <v>5.2692824910176086E-2</v>
      </c>
      <c r="C69" s="1">
        <f>(C48-C$58)^2</f>
        <v>1.1520009015593018E-2</v>
      </c>
      <c r="D69" s="1">
        <f>(D48-D$58)^2</f>
        <v>1.6509049633518676E-3</v>
      </c>
      <c r="E69" s="1">
        <f>(E48-E$58)^2</f>
        <v>0</v>
      </c>
      <c r="F69" s="1">
        <f>(F48-F$58)^2</f>
        <v>0</v>
      </c>
      <c r="G69" s="1">
        <f>(G48-G$58)^2</f>
        <v>0</v>
      </c>
    </row>
    <row r="70" spans="1:7" x14ac:dyDescent="0.25">
      <c r="A70" s="1" t="s">
        <v>11</v>
      </c>
      <c r="B70" s="1">
        <f>(B49-B$58)^2</f>
        <v>7.5877667870653545E-2</v>
      </c>
      <c r="C70" s="1">
        <f>(C49-C$58)^2</f>
        <v>4.6080036062372048E-4</v>
      </c>
      <c r="D70" s="1">
        <f>(D49-D$58)^2</f>
        <v>0</v>
      </c>
      <c r="E70" s="1">
        <f>(E49-E$58)^2</f>
        <v>0</v>
      </c>
      <c r="F70" s="1">
        <f>(F49-F$58)^2</f>
        <v>0</v>
      </c>
      <c r="G70" s="1">
        <f>(G49-G$58)^2</f>
        <v>0</v>
      </c>
    </row>
    <row r="71" spans="1:7" x14ac:dyDescent="0.25">
      <c r="A71" s="1" t="s">
        <v>12</v>
      </c>
      <c r="B71" s="1">
        <f>(B50-B$58)^2</f>
        <v>0</v>
      </c>
      <c r="C71" s="1">
        <f>(C50-C$58)^2</f>
        <v>7.372805769979532E-3</v>
      </c>
      <c r="D71" s="1">
        <f>(D50-D$58)^2</f>
        <v>0</v>
      </c>
      <c r="E71" s="1">
        <f>(E50-E$58)^2</f>
        <v>0</v>
      </c>
      <c r="F71" s="1">
        <f>(F50-F$58)^2</f>
        <v>0</v>
      </c>
      <c r="G71" s="1">
        <f>(G50-G$58)^2</f>
        <v>0</v>
      </c>
    </row>
    <row r="72" spans="1:7" x14ac:dyDescent="0.25">
      <c r="A72" s="1" t="s">
        <v>13</v>
      </c>
      <c r="B72" s="1">
        <f>(B51-B$58)^2</f>
        <v>3.372340794251269E-2</v>
      </c>
      <c r="C72" s="1">
        <f>(C51-C$58)^2</f>
        <v>0</v>
      </c>
      <c r="D72" s="1">
        <f>(D51-D$58)^2</f>
        <v>1.6509049633518676E-3</v>
      </c>
      <c r="E72" s="1">
        <f>(E51-E$58)^2</f>
        <v>0.47368421052631593</v>
      </c>
      <c r="F72" s="1">
        <f>(F51-F$58)^2</f>
        <v>0</v>
      </c>
      <c r="G72" s="1">
        <f>(G51-G$58)^2</f>
        <v>0</v>
      </c>
    </row>
    <row r="74" spans="1:7" x14ac:dyDescent="0.25">
      <c r="A74" t="s">
        <v>25</v>
      </c>
    </row>
    <row r="75" spans="1:7" x14ac:dyDescent="0.25">
      <c r="A75" s="1" t="s">
        <v>9</v>
      </c>
      <c r="B75" s="1" t="s">
        <v>7</v>
      </c>
      <c r="C75" s="1" t="s">
        <v>8</v>
      </c>
      <c r="D75" s="1" t="s">
        <v>23</v>
      </c>
      <c r="E75" s="1" t="s">
        <v>5</v>
      </c>
    </row>
    <row r="76" spans="1:7" x14ac:dyDescent="0.25">
      <c r="A76" s="1" t="s">
        <v>10</v>
      </c>
      <c r="B76" s="1">
        <f>SQRT(SUM(B62:G62))</f>
        <v>0.68977672004984558</v>
      </c>
      <c r="C76" s="1">
        <f>SQRT(SUM(B69:G69))</f>
        <v>0.25663931672508983</v>
      </c>
      <c r="D76" s="1">
        <f>C76/(B76+C76)</f>
        <v>0.27116966191700376</v>
      </c>
      <c r="E76" s="1">
        <f>_xlfn.RANK.EQ(D76,$D$76:$D$79)</f>
        <v>3</v>
      </c>
    </row>
    <row r="77" spans="1:7" x14ac:dyDescent="0.25">
      <c r="A77" s="1" t="s">
        <v>11</v>
      </c>
      <c r="B77" s="1">
        <f t="shared" ref="B77:B79" si="11">SQRT(SUM(B63:G63))</f>
        <v>0.69477184834997985</v>
      </c>
      <c r="C77" s="1">
        <f t="shared" ref="C77:C79" si="12">SQRT(SUM(B70:G70))</f>
        <v>0.27629416973812038</v>
      </c>
      <c r="D77" s="1">
        <f t="shared" ref="D77:D79" si="13">C77/(B77+C77)</f>
        <v>0.28452665894138363</v>
      </c>
      <c r="E77" s="1">
        <f>_xlfn.RANK.EQ(D77,$D$76:$D$79)</f>
        <v>2</v>
      </c>
    </row>
    <row r="78" spans="1:7" x14ac:dyDescent="0.25">
      <c r="A78" s="1" t="s">
        <v>12</v>
      </c>
      <c r="B78" s="1">
        <f t="shared" si="11"/>
        <v>0.74274732158449763</v>
      </c>
      <c r="C78" s="1">
        <f t="shared" si="12"/>
        <v>8.5865043935116764E-2</v>
      </c>
      <c r="D78" s="1">
        <f t="shared" si="13"/>
        <v>0.10362510566840463</v>
      </c>
      <c r="E78" s="1">
        <f>_xlfn.RANK.EQ(D78,$D$76:$D$79)</f>
        <v>4</v>
      </c>
    </row>
    <row r="79" spans="1:7" x14ac:dyDescent="0.25">
      <c r="A79" s="1" t="s">
        <v>13</v>
      </c>
      <c r="B79" s="1">
        <f t="shared" si="11"/>
        <v>0.14124751679665448</v>
      </c>
      <c r="C79" s="1">
        <f t="shared" si="12"/>
        <v>0.7134833729192156</v>
      </c>
      <c r="D79" s="1">
        <f t="shared" si="13"/>
        <v>0.83474621252590042</v>
      </c>
      <c r="E79" s="1">
        <f>_xlfn.RANK.EQ(D79,$D$76:$D$79)</f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AHP-TOPSIS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2019-10-01T15:31:53Z</dcterms:modified>
</cp:coreProperties>
</file>