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4900E1B0-E4D7-B743-AF5E-847A5C3BCEC4}" xr6:coauthVersionLast="47" xr6:coauthVersionMax="47" xr10:uidLastSave="{00000000-0000-0000-0000-000000000000}"/>
  <bookViews>
    <workbookView xWindow="51200" yWindow="500" windowWidth="51200" windowHeight="27040" activeTab="3" xr2:uid="{00000000-000D-0000-FFFF-FFFF00000000}"/>
  </bookViews>
  <sheets>
    <sheet name="INFO" sheetId="1" r:id="rId1"/>
    <sheet name="DCF" sheetId="2" r:id="rId2"/>
    <sheet name="WACC" sheetId="3" r:id="rId3"/>
    <sheet name="TRADING_COMPETITORS" sheetId="15" r:id="rId4"/>
    <sheet name="REVENUE_BREAKDOWN" sheetId="4" r:id="rId5"/>
    <sheet name="IS" sheetId="9" r:id="rId6"/>
    <sheet name="BS" sheetId="10" r:id="rId7"/>
    <sheet name="CF" sheetId="11" r:id="rId8"/>
    <sheet name="RESEARCH" sheetId="13" r:id="rId9"/>
    <sheet name="EBITDA_MULTIPLE" sheetId="6" r:id="rId10"/>
    <sheet name="RATIOS" sheetId="12" r:id="rId11"/>
  </sheets>
  <definedNames>
    <definedName name="_bdm.2ce96c87f19a450da146a0c4aa3f4f37.edm" hidden="1">#REF!</definedName>
    <definedName name="_bdm.fcdcb85f66d84a7aac098aaed3657232.edm" hidden="1">#REF!</definedName>
    <definedName name="_xlnm._FilterDatabase" localSheetId="3" hidden="1">TRADING_COMPETITORS!#REF!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5" l="1"/>
  <c r="C5" i="4"/>
  <c r="I17" i="4"/>
  <c r="K17" i="4"/>
  <c r="M17" i="4"/>
  <c r="H17" i="4"/>
  <c r="J17" i="4"/>
  <c r="H26" i="4"/>
  <c r="G26" i="4"/>
  <c r="F26" i="4"/>
  <c r="E26" i="4"/>
  <c r="N23" i="4"/>
  <c r="M23" i="4"/>
  <c r="L23" i="4"/>
  <c r="K23" i="4"/>
  <c r="J23" i="4"/>
  <c r="I23" i="4"/>
  <c r="H23" i="4"/>
  <c r="G23" i="4"/>
  <c r="F23" i="4"/>
  <c r="E23" i="4"/>
  <c r="D23" i="4"/>
  <c r="N14" i="4"/>
  <c r="E14" i="4"/>
  <c r="F14" i="4"/>
  <c r="G14" i="4"/>
  <c r="H14" i="4"/>
  <c r="I14" i="4"/>
  <c r="J14" i="4"/>
  <c r="K14" i="4"/>
  <c r="L14" i="4"/>
  <c r="M14" i="4"/>
  <c r="D14" i="4"/>
  <c r="N9" i="4"/>
  <c r="E9" i="4"/>
  <c r="F9" i="4"/>
  <c r="G9" i="4"/>
  <c r="H9" i="4"/>
  <c r="I9" i="4"/>
  <c r="J9" i="4"/>
  <c r="K9" i="4"/>
  <c r="L9" i="4"/>
  <c r="M9" i="4"/>
  <c r="D9" i="4"/>
  <c r="B2" i="4"/>
  <c r="B2" i="15"/>
  <c r="S24" i="15"/>
  <c r="L17" i="4" l="1"/>
  <c r="K26" i="4"/>
  <c r="B26" i="4"/>
  <c r="J26" i="4"/>
  <c r="L26" i="4"/>
  <c r="M26" i="4"/>
  <c r="B27" i="4"/>
  <c r="I26" i="4"/>
  <c r="G5" i="2"/>
  <c r="Z87" i="2"/>
  <c r="Z85" i="2"/>
  <c r="Z84" i="2"/>
  <c r="U87" i="2"/>
  <c r="U85" i="2"/>
  <c r="U84" i="2"/>
  <c r="S25" i="2"/>
  <c r="R25" i="2"/>
  <c r="Q25" i="2"/>
  <c r="S22" i="2"/>
  <c r="R22" i="2"/>
  <c r="Q22" i="2" l="1"/>
  <c r="B2" i="3"/>
  <c r="B2" i="2"/>
  <c r="D8" i="3"/>
  <c r="D16" i="3" l="1"/>
  <c r="D13" i="3" l="1"/>
  <c r="D17" i="3"/>
  <c r="D11" i="3" l="1"/>
  <c r="D10" i="3"/>
  <c r="S19" i="15" l="1"/>
  <c r="Z19" i="15"/>
  <c r="W21" i="6"/>
  <c r="V21" i="6"/>
  <c r="U21" i="6"/>
  <c r="N14" i="6"/>
  <c r="N11" i="6"/>
  <c r="N10" i="6"/>
  <c r="N9" i="6"/>
  <c r="J14" i="6"/>
  <c r="J10" i="6"/>
  <c r="F14" i="6"/>
  <c r="F11" i="6"/>
  <c r="F10" i="6"/>
  <c r="F9" i="6"/>
  <c r="B2" i="6"/>
  <c r="F27" i="3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T19" i="15" l="1"/>
  <c r="AA19" i="1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U19" i="15" l="1"/>
  <c r="AB19" i="15"/>
  <c r="E46" i="9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V19" i="15" l="1"/>
  <c r="AC19" i="15"/>
  <c r="Z25" i="15"/>
  <c r="Z24" i="15"/>
  <c r="S25" i="15"/>
  <c r="F70" i="2"/>
  <c r="P25" i="6"/>
  <c r="J25" i="6"/>
  <c r="H25" i="6"/>
  <c r="G25" i="6"/>
  <c r="F25" i="6"/>
  <c r="J50" i="2"/>
  <c r="H50" i="2"/>
  <c r="G50" i="2"/>
  <c r="F50" i="2"/>
  <c r="P22" i="6"/>
  <c r="H27" i="4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17" i="4"/>
  <c r="F17" i="4"/>
  <c r="E17" i="4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W19" i="15" l="1"/>
  <c r="AD19" i="15"/>
  <c r="T24" i="15"/>
  <c r="T25" i="15"/>
  <c r="D10" i="15"/>
  <c r="L10" i="15" s="1"/>
  <c r="T10" i="15" s="1"/>
  <c r="X10" i="15" s="1"/>
  <c r="D13" i="15"/>
  <c r="L13" i="15" s="1"/>
  <c r="T13" i="15" s="1"/>
  <c r="X13" i="15" s="1"/>
  <c r="AA24" i="15"/>
  <c r="D11" i="15" s="1"/>
  <c r="L11" i="15" s="1"/>
  <c r="T11" i="15" s="1"/>
  <c r="X11" i="15" s="1"/>
  <c r="AA25" i="15"/>
  <c r="D12" i="15" s="1"/>
  <c r="L12" i="15" s="1"/>
  <c r="T12" i="15" s="1"/>
  <c r="X12" i="15" s="1"/>
  <c r="H65" i="2"/>
  <c r="I33" i="2"/>
  <c r="H34" i="2"/>
  <c r="H51" i="2"/>
  <c r="I44" i="2"/>
  <c r="I45" i="2" s="1"/>
  <c r="I37" i="2"/>
  <c r="G34" i="2"/>
  <c r="F36" i="6"/>
  <c r="Q35" i="6"/>
  <c r="I76" i="2"/>
  <c r="I40" i="2"/>
  <c r="F21" i="6"/>
  <c r="F28" i="6" s="1"/>
  <c r="J76" i="2"/>
  <c r="J41" i="2"/>
  <c r="F29" i="2"/>
  <c r="F56" i="2"/>
  <c r="J21" i="6"/>
  <c r="J28" i="6" s="1"/>
  <c r="J43" i="2"/>
  <c r="P64" i="2"/>
  <c r="P65" i="2" s="1"/>
  <c r="P34" i="2"/>
  <c r="P40" i="2"/>
  <c r="F34" i="2"/>
  <c r="J22" i="6"/>
  <c r="J23" i="6" s="1"/>
  <c r="I70" i="2"/>
  <c r="I71" i="2" s="1"/>
  <c r="G21" i="6"/>
  <c r="G28" i="6" s="1"/>
  <c r="P29" i="2"/>
  <c r="G11" i="4"/>
  <c r="P26" i="6"/>
  <c r="H43" i="2"/>
  <c r="J33" i="2"/>
  <c r="H33" i="2"/>
  <c r="M25" i="6"/>
  <c r="O25" i="6"/>
  <c r="M31" i="2"/>
  <c r="O30" i="6"/>
  <c r="N56" i="2"/>
  <c r="N36" i="6"/>
  <c r="H40" i="2"/>
  <c r="H76" i="2"/>
  <c r="H77" i="2" s="1"/>
  <c r="H29" i="2"/>
  <c r="H56" i="2"/>
  <c r="H57" i="2" s="1"/>
  <c r="G76" i="2"/>
  <c r="K22" i="6"/>
  <c r="J26" i="2"/>
  <c r="M21" i="6"/>
  <c r="M28" i="6" s="1"/>
  <c r="P56" i="2"/>
  <c r="G22" i="6"/>
  <c r="G33" i="2"/>
  <c r="G43" i="2"/>
  <c r="G31" i="2"/>
  <c r="I34" i="2"/>
  <c r="I64" i="2"/>
  <c r="M43" i="2"/>
  <c r="F57" i="2"/>
  <c r="G56" i="2"/>
  <c r="G57" i="2" s="1"/>
  <c r="G29" i="2"/>
  <c r="U32" i="6"/>
  <c r="T30" i="6"/>
  <c r="K36" i="6"/>
  <c r="D18" i="3"/>
  <c r="D15" i="3" s="1"/>
  <c r="N9" i="3"/>
  <c r="J64" i="2"/>
  <c r="J34" i="2"/>
  <c r="H11" i="4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R29" i="6"/>
  <c r="S29" i="6" s="1"/>
  <c r="H26" i="2"/>
  <c r="H70" i="2"/>
  <c r="H71" i="2" s="1"/>
  <c r="H37" i="2"/>
  <c r="T33" i="6"/>
  <c r="U33" i="6" s="1"/>
  <c r="V33" i="6" s="1"/>
  <c r="W33" i="6" s="1"/>
  <c r="X33" i="6" s="1"/>
  <c r="Y33" i="6" s="1"/>
  <c r="U38" i="6"/>
  <c r="I21" i="6"/>
  <c r="I28" i="6" s="1"/>
  <c r="G64" i="2"/>
  <c r="I41" i="2"/>
  <c r="P76" i="2"/>
  <c r="P77" i="2" s="1"/>
  <c r="H18" i="4"/>
  <c r="J36" i="6"/>
  <c r="R36" i="6"/>
  <c r="P33" i="2"/>
  <c r="I11" i="4" l="1"/>
  <c r="I27" i="4"/>
  <c r="B18" i="4"/>
  <c r="E11" i="4"/>
  <c r="X19" i="15"/>
  <c r="AE19" i="15"/>
  <c r="U24" i="15"/>
  <c r="U25" i="15"/>
  <c r="AB24" i="15"/>
  <c r="AB25" i="15"/>
  <c r="I65" i="2"/>
  <c r="F11" i="4"/>
  <c r="I77" i="2"/>
  <c r="J23" i="2"/>
  <c r="J26" i="6"/>
  <c r="G41" i="2"/>
  <c r="J40" i="2"/>
  <c r="J44" i="2"/>
  <c r="J71" i="2" s="1"/>
  <c r="J37" i="2"/>
  <c r="K23" i="6"/>
  <c r="P26" i="2"/>
  <c r="P50" i="2"/>
  <c r="P51" i="2" s="1"/>
  <c r="L22" i="6"/>
  <c r="H41" i="2"/>
  <c r="G23" i="2"/>
  <c r="F43" i="2"/>
  <c r="F31" i="2"/>
  <c r="J65" i="2"/>
  <c r="G5" i="6"/>
  <c r="R35" i="6"/>
  <c r="L25" i="6"/>
  <c r="L29" i="2"/>
  <c r="L21" i="6"/>
  <c r="L28" i="6" s="1"/>
  <c r="L23" i="6"/>
  <c r="O44" i="2"/>
  <c r="O22" i="6"/>
  <c r="O26" i="6" s="1"/>
  <c r="M27" i="4"/>
  <c r="O21" i="6"/>
  <c r="K37" i="2"/>
  <c r="Q36" i="2"/>
  <c r="K70" i="2"/>
  <c r="K76" i="2"/>
  <c r="K40" i="2"/>
  <c r="K41" i="2"/>
  <c r="K21" i="6"/>
  <c r="K28" i="6" s="1"/>
  <c r="N22" i="6"/>
  <c r="L27" i="4"/>
  <c r="N40" i="2"/>
  <c r="U36" i="6"/>
  <c r="V38" i="6"/>
  <c r="L40" i="2"/>
  <c r="L41" i="2"/>
  <c r="L76" i="2"/>
  <c r="N76" i="2"/>
  <c r="K27" i="4"/>
  <c r="M37" i="2"/>
  <c r="M22" i="6"/>
  <c r="N25" i="6"/>
  <c r="B17" i="4"/>
  <c r="G40" i="2"/>
  <c r="O64" i="2"/>
  <c r="O33" i="2"/>
  <c r="O34" i="2"/>
  <c r="L70" i="2"/>
  <c r="L37" i="2"/>
  <c r="R36" i="2"/>
  <c r="S36" i="2" s="1"/>
  <c r="N21" i="6"/>
  <c r="N28" i="6" s="1"/>
  <c r="L56" i="2"/>
  <c r="L34" i="2"/>
  <c r="L33" i="2"/>
  <c r="L64" i="2"/>
  <c r="M64" i="2"/>
  <c r="M34" i="2"/>
  <c r="O70" i="2"/>
  <c r="M50" i="2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O76" i="2"/>
  <c r="O50" i="2"/>
  <c r="K56" i="2"/>
  <c r="I43" i="2"/>
  <c r="I31" i="2"/>
  <c r="L18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G44" i="2"/>
  <c r="G65" i="2" s="1"/>
  <c r="H23" i="2"/>
  <c r="G37" i="2"/>
  <c r="G26" i="2"/>
  <c r="N70" i="2"/>
  <c r="O56" i="2"/>
  <c r="O29" i="2"/>
  <c r="I18" i="4"/>
  <c r="G23" i="6"/>
  <c r="H23" i="6"/>
  <c r="G26" i="6"/>
  <c r="Q25" i="6" s="1"/>
  <c r="J18" i="4" l="1"/>
  <c r="J27" i="4"/>
  <c r="J11" i="4"/>
  <c r="E13" i="15"/>
  <c r="M13" i="15" s="1"/>
  <c r="U13" i="15" s="1"/>
  <c r="Y13" i="15" s="1"/>
  <c r="AC25" i="15"/>
  <c r="E12" i="15" s="1"/>
  <c r="M12" i="15" s="1"/>
  <c r="U12" i="15" s="1"/>
  <c r="Y12" i="15" s="1"/>
  <c r="AC24" i="15"/>
  <c r="E11" i="15" s="1"/>
  <c r="M11" i="15" s="1"/>
  <c r="U11" i="15" s="1"/>
  <c r="Y11" i="15" s="1"/>
  <c r="E10" i="15"/>
  <c r="M10" i="15" s="1"/>
  <c r="U10" i="15" s="1"/>
  <c r="Y10" i="15" s="1"/>
  <c r="V25" i="15"/>
  <c r="V24" i="1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O77" i="2"/>
  <c r="O37" i="2"/>
  <c r="M41" i="2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M18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6" i="2"/>
  <c r="Q53" i="2" s="1"/>
  <c r="G77" i="2"/>
  <c r="K11" i="4"/>
  <c r="K18" i="4"/>
  <c r="M11" i="4"/>
  <c r="L11" i="4"/>
  <c r="K71" i="2"/>
  <c r="AD25" i="15" l="1"/>
  <c r="AD24" i="15"/>
  <c r="W24" i="15"/>
  <c r="W25" i="15"/>
  <c r="L51" i="2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67" i="2"/>
  <c r="Q65" i="2"/>
  <c r="S25" i="6"/>
  <c r="N71" i="2"/>
  <c r="W36" i="6"/>
  <c r="X38" i="6"/>
  <c r="V29" i="6"/>
  <c r="V35" i="6" s="1"/>
  <c r="Q23" i="2"/>
  <c r="Q47" i="2" s="1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F10" i="15" l="1"/>
  <c r="V10" i="15" s="1"/>
  <c r="Z10" i="15" s="1"/>
  <c r="AE24" i="15"/>
  <c r="F11" i="15" s="1"/>
  <c r="V11" i="15" s="1"/>
  <c r="Z11" i="15" s="1"/>
  <c r="F13" i="15"/>
  <c r="V13" i="15" s="1"/>
  <c r="Z13" i="15" s="1"/>
  <c r="AE25" i="15"/>
  <c r="F12" i="15" s="1"/>
  <c r="V12" i="15" s="1"/>
  <c r="Z12" i="15" s="1"/>
  <c r="X24" i="15"/>
  <c r="X25" i="15"/>
  <c r="R73" i="2"/>
  <c r="Q74" i="2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<sst xmlns="http://schemas.openxmlformats.org/spreadsheetml/2006/main" count="726" uniqueCount="457">
  <si>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</si>
  <si>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</si>
  <si>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</si>
  <si>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</si>
  <si>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</si>
  <si>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</si>
  <si>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</si>
  <si>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</si>
  <si>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</si>
  <si>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</si>
  <si>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</si>
  <si>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</si>
  <si>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</si>
  <si>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</si>
  <si>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</si>
  <si>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</si>
  <si>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</si>
  <si>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</si>
  <si>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</si>
  <si>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</si>
  <si>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</si>
  <si>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</si>
  <si>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</si>
  <si>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</si>
  <si>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</si>
  <si>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</si>
  <si>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</si>
  <si>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</si>
  <si>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</si>
  <si>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</si>
  <si>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</si>
  <si>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</si>
  <si>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</si>
  <si>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</si>
  <si>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</si>
  <si>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</si>
  <si>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</si>
  <si>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</si>
  <si>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</si>
  <si>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</si>
  <si>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</si>
  <si>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</si>
  <si>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</si>
  <si>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</si>
  <si>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</si>
  <si>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</si>
  <si>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</si>
  <si>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</si>
  <si>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</si>
  <si>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</si>
  <si>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</si>
  <si>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</si>
  <si>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</si>
  <si>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</si>
  <si>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</si>
  <si>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</si>
  <si>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</si>
  <si>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</si>
  <si>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</si>
  <si>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</si>
  <si>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</si>
  <si>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</si>
  <si>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</si>
  <si>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</si>
  <si>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</si>
  <si>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</si>
  <si>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</si>
  <si>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</si>
  <si>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</si>
  <si>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</si>
  <si>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</si>
  <si>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</si>
  <si>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</si>
  <si>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</si>
  <si>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</si>
  <si>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</si>
  <si>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</si>
  <si>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</si>
  <si>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</si>
  <si>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</si>
  <si>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</si>
  <si>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</si>
  <si>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</si>
  <si>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</si>
  <si>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</si>
  <si>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</si>
  <si>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</si>
  <si>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</si>
  <si>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</si>
  <si>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</si>
  <si>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</si>
  <si>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</si>
  <si>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</si>
  <si>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</si>
  <si>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</si>
  <si>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</si>
  <si>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</si>
  <si>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</si>
  <si>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</si>
  <si>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</si>
  <si>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Financials</t>
  </si>
  <si>
    <t>Median</t>
  </si>
  <si>
    <t>Net Debt</t>
  </si>
  <si>
    <t>Shares Outstanding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</si>
  <si>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</si>
  <si>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</si>
  <si>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</si>
  <si>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</si>
  <si>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</si>
  <si>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</si>
  <si>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</si>
  <si>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</si>
  <si>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</si>
  <si>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</si>
  <si>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</si>
  <si>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</si>
  <si>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</si>
  <si>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</si>
  <si>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</si>
  <si>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</si>
  <si>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</si>
  <si>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</si>
  <si>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</si>
  <si>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</si>
  <si>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</si>
  <si>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</si>
  <si>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</si>
  <si>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</si>
  <si>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</si>
  <si>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</si>
  <si>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</si>
  <si>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</si>
  <si>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</si>
  <si>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</si>
  <si>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</si>
  <si>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</si>
  <si>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</si>
  <si>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</si>
  <si>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</si>
  <si>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</si>
  <si>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</si>
  <si>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</si>
  <si>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</si>
  <si>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</si>
  <si>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</si>
  <si>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</si>
  <si>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</si>
  <si>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</si>
  <si>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</si>
  <si>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</si>
  <si>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</si>
  <si>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</si>
  <si>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</si>
  <si>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</si>
  <si>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</si>
  <si>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</si>
  <si>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</si>
  <si>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</si>
  <si>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</si>
  <si>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</si>
  <si>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</si>
  <si>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</si>
  <si>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</si>
  <si>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</si>
  <si>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</si>
  <si>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</si>
  <si>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</si>
  <si>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</si>
  <si>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</si>
  <si>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</si>
  <si>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</si>
  <si>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</si>
  <si>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</si>
  <si>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</si>
  <si>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</si>
  <si>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</si>
  <si>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</si>
  <si>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</si>
  <si>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</si>
  <si>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</si>
  <si>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</si>
  <si>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</si>
  <si>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</si>
  <si>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</si>
  <si>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</si>
  <si>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</si>
  <si>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</si>
  <si>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</si>
  <si>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</si>
  <si>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</si>
  <si>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</si>
  <si>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</si>
  <si>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</si>
  <si>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</si>
  <si>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</si>
  <si>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</si>
  <si>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</si>
  <si>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</si>
  <si>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</si>
  <si>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</si>
  <si>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</si>
  <si>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</si>
  <si>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</si>
  <si>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</si>
  <si>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</si>
  <si>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</si>
  <si>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</si>
  <si>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</si>
  <si>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</si>
  <si>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</si>
  <si>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</si>
  <si>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</si>
  <si>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</si>
  <si>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</si>
  <si>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</si>
  <si>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</si>
  <si>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</si>
  <si>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</si>
  <si>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</si>
  <si>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</si>
  <si>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</si>
  <si>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</si>
  <si>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</si>
  <si>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</si>
  <si>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</si>
  <si>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</si>
  <si>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</si>
  <si>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</si>
  <si>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</si>
  <si>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</si>
  <si>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</si>
  <si>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</si>
  <si>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</si>
  <si>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</si>
  <si>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</si>
  <si>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</si>
  <si>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</si>
  <si>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</si>
  <si>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</si>
  <si>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</si>
  <si>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</si>
  <si>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</si>
  <si>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</si>
  <si>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</si>
  <si>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</si>
  <si>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</si>
  <si>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</si>
  <si>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</si>
  <si>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</si>
  <si>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</si>
  <si>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</si>
  <si>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</si>
  <si>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</si>
  <si>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</si>
  <si>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</si>
  <si>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</si>
  <si>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</si>
  <si>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</si>
  <si>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</si>
  <si>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</si>
  <si>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</si>
  <si>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</si>
  <si>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</si>
  <si>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</si>
  <si>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</si>
  <si>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</si>
  <si>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</si>
  <si>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</si>
  <si>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</si>
  <si>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</si>
  <si>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</si>
  <si>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</si>
  <si>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</si>
  <si>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</si>
  <si>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</si>
  <si>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</si>
  <si>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</si>
  <si>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</si>
  <si>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</si>
  <si>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</si>
  <si>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</si>
  <si>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</si>
  <si>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</si>
  <si>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</si>
  <si>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</si>
  <si>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</si>
  <si>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</si>
  <si>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</si>
  <si>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</si>
  <si>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</si>
  <si>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</si>
  <si>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</si>
  <si>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</si>
  <si>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</si>
  <si>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</si>
  <si>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</si>
  <si>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</si>
  <si>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</si>
  <si>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</si>
  <si>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</si>
  <si>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</si>
  <si>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</si>
  <si>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</si>
  <si>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</si>
  <si>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</si>
  <si>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</si>
  <si>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</si>
  <si>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</si>
  <si>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</si>
  <si>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</si>
  <si>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</si>
  <si>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</si>
  <si>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</si>
  <si>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</si>
  <si>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</si>
  <si>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</si>
  <si>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</si>
  <si>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</si>
  <si>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</si>
  <si>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</si>
  <si>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</si>
  <si>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</si>
  <si>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</si>
  <si>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</si>
  <si>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</si>
  <si>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</si>
  <si>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</si>
  <si>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</si>
  <si>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</si>
  <si>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</si>
  <si>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</si>
  <si>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</si>
  <si>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</si>
  <si>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</si>
  <si>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</si>
  <si>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</si>
  <si>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</si>
  <si>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</si>
  <si>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</si>
  <si>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</si>
  <si>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</si>
  <si>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</si>
  <si>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</si>
  <si>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</si>
  <si>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</si>
  <si>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</si>
  <si>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</si>
  <si>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</si>
  <si>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</si>
  <si>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</si>
  <si>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</si>
  <si>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</si>
  <si>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</si>
  <si>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</si>
  <si>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</si>
  <si>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</si>
  <si>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</si>
  <si>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</si>
  <si>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</si>
  <si>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</si>
  <si>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</si>
  <si>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</si>
  <si>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</si>
  <si>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</si>
  <si>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</si>
  <si>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</si>
  <si>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</si>
  <si>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</si>
  <si>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</si>
  <si>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</si>
  <si>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</si>
  <si>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</si>
  <si>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</si>
  <si>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</si>
  <si>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</si>
  <si>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</si>
  <si>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</si>
  <si>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</si>
  <si>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</si>
  <si>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</si>
  <si>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</si>
  <si>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</si>
  <si>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</si>
  <si>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</si>
  <si>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</si>
  <si>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</si>
  <si>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</si>
  <si>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</si>
  <si>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</si>
  <si>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</si>
  <si>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</si>
  <si>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</si>
  <si>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</si>
  <si>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</si>
  <si>
    <t>Analysis</t>
  </si>
  <si>
    <t>Earnings Estimate</t>
  </si>
  <si>
    <t xml:space="preserve">  Year Ago EPS</t>
  </si>
  <si>
    <t xml:space="preserve">  High Estimate</t>
  </si>
  <si>
    <t xml:space="preserve">  Low Estimate</t>
  </si>
  <si>
    <t xml:space="preserve">  Avg. Estimate</t>
  </si>
  <si>
    <t xml:space="preserve">  No. of Analysts</t>
  </si>
  <si>
    <t xml:space="preserve"> Revenue Estimate</t>
  </si>
  <si>
    <t xml:space="preserve">  Year Ago Sales</t>
  </si>
  <si>
    <t xml:space="preserve">  Sales Growth (year/est)</t>
  </si>
  <si>
    <t>Growth Estimates</t>
  </si>
  <si>
    <t xml:space="preserve">  Current Qtr.</t>
  </si>
  <si>
    <t xml:space="preserve">  Next Qtr.</t>
  </si>
  <si>
    <t xml:space="preserve">  Current Year</t>
  </si>
  <si>
    <t xml:space="preserve">  Next Year</t>
  </si>
  <si>
    <t xml:space="preserve">  Next 5 Years (per annum)</t>
  </si>
  <si>
    <t xml:space="preserve">  Past 5 Years (per annum)</t>
  </si>
  <si>
    <t>Earnings History</t>
  </si>
  <si>
    <t xml:space="preserve">  EPS Estimated</t>
  </si>
  <si>
    <t xml:space="preserve">  EPS Actual</t>
  </si>
  <si>
    <t xml:space="preserve">  Difference</t>
  </si>
  <si>
    <t xml:space="preserve">  Surprise (%)</t>
  </si>
  <si>
    <t>EPS Revisions</t>
  </si>
  <si>
    <t xml:space="preserve">  Up Last 7 Days</t>
  </si>
  <si>
    <t xml:space="preserve">  Up Last 30 Days</t>
  </si>
  <si>
    <t xml:space="preserve">  Down Last 7 Days</t>
  </si>
  <si>
    <t xml:space="preserve">  Down Last 30 Days</t>
  </si>
  <si>
    <t>EPS Trend</t>
  </si>
  <si>
    <t>Current Quarter</t>
  </si>
  <si>
    <t>Next Quarter</t>
  </si>
  <si>
    <t>Current Year</t>
  </si>
  <si>
    <t>Next Year</t>
  </si>
  <si>
    <t xml:space="preserve">  Current Estimate</t>
  </si>
  <si>
    <t xml:space="preserve">  7 Days Ago</t>
  </si>
  <si>
    <t xml:space="preserve">  30 Days Ago</t>
  </si>
  <si>
    <t xml:space="preserve">  60 Days Ago</t>
  </si>
  <si>
    <t xml:space="preserve">  90 Days Ago</t>
  </si>
  <si>
    <t>Price / Earnings</t>
  </si>
  <si>
    <t>FIXME | TBD</t>
  </si>
  <si>
    <t>Trading Multiples</t>
  </si>
  <si>
    <t>Net Income</t>
  </si>
  <si>
    <t>Profit Margin</t>
  </si>
  <si>
    <t>EV / Revenue</t>
  </si>
  <si>
    <t>EV / EBITDA</t>
  </si>
  <si>
    <t>P / E</t>
  </si>
  <si>
    <t>Company Name</t>
  </si>
  <si>
    <t>Mean</t>
  </si>
  <si>
    <t>2023 Trading Multiple</t>
  </si>
  <si>
    <t>2023 Financial Metric</t>
  </si>
  <si>
    <t>Calculating Implied Share Price</t>
  </si>
  <si>
    <t>EPS</t>
  </si>
  <si>
    <t>Cash</t>
  </si>
  <si>
    <t>Shares</t>
  </si>
  <si>
    <t>Minimum</t>
  </si>
  <si>
    <t>Maximum</t>
  </si>
  <si>
    <t>Current Price</t>
  </si>
  <si>
    <t>Margins</t>
  </si>
  <si>
    <t>Market Data (millions)</t>
  </si>
  <si>
    <t>From 52 Week High</t>
  </si>
  <si>
    <t>Revenue by Products and Services</t>
  </si>
  <si>
    <t>Revenue by Regions</t>
  </si>
  <si>
    <t>Revenue by Segment</t>
  </si>
  <si>
    <t>Revenue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</si>
</sst>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  <numFmt numFmtId="177" formatCode="yyyy\-mm\-dd;@"/>
    <numFmt numFmtId="178" formatCode="0%;\(0%\)"/>
    <numFmt numFmtId="179" formatCode="_([$$-409]* #,##0.00_);_([$$-409]* \(#,##0.00\);_([$$-409]* &quot;-&quot;??_);_(@_)"/>
  </numFmts>
  <fonts count="5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</font>
    <font>
      <b/>
      <sz val="16"/>
      <color theme="1"/>
      <name val="Calibri"/>
      <family val="2"/>
    </font>
    <font>
      <b/>
      <sz val="12"/>
      <color rgb="FFC00000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  <font>
      <sz val="12"/>
      <color theme="0"/>
      <name val="Calibri"/>
      <family val="2"/>
    </font>
    <font>
      <b/>
      <u val="singleAccounting"/>
      <sz val="12"/>
      <color theme="0"/>
      <name val="Calibri"/>
      <family val="2"/>
    </font>
    <font>
      <sz val="10"/>
      <color rgb="FF000000"/>
      <name val="Calibri"/>
      <family val="2"/>
    </font>
    <font>
      <b/>
      <u val="singleAccounting"/>
      <sz val="12"/>
      <color rgb="FFFFFFFF"/>
      <name val="Calibri"/>
      <family val="2"/>
    </font>
    <font>
      <b/>
      <u/>
      <sz val="12"/>
      <color rgb="FFFFFFFF"/>
      <name val="Calibri"/>
      <family val="2"/>
    </font>
    <font>
      <b/>
      <u/>
      <sz val="12"/>
      <color theme="0"/>
      <name val="Calibri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4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 style="thin">
        <color indexed="9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/>
      <top style="thin">
        <color indexed="9"/>
      </top>
      <bottom style="hair">
        <color rgb="FF000000"/>
      </bottom>
      <diagonal/>
    </border>
    <border>
      <left/>
      <right style="hair">
        <color rgb="FF000000"/>
      </right>
      <top style="thin">
        <color indexed="9"/>
      </top>
      <bottom style="hair">
        <color rgb="FF000000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</borders>
  <cellStyleXfs count="6">
    <xf numFmtId="0" fontId="0" fillId="0" borderId="0"/>
    <xf numFmtId="0" fontId="23" fillId="0" borderId="0"/>
    <xf numFmtId="0" fontId="24" fillId="0" borderId="0"/>
    <xf numFmtId="0" fontId="3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2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8" fillId="0" borderId="2" xfId="0" applyFont="1" applyBorder="1"/>
    <xf numFmtId="0" fontId="10" fillId="0" borderId="0" xfId="0" applyFont="1"/>
    <xf numFmtId="164" fontId="2" fillId="0" borderId="0" xfId="0" applyNumberFormat="1" applyFont="1" applyAlignment="1">
      <alignment horizontal="right"/>
    </xf>
    <xf numFmtId="0" fontId="11" fillId="3" borderId="0" xfId="0" applyFont="1" applyFill="1"/>
    <xf numFmtId="165" fontId="2" fillId="2" borderId="3" xfId="0" applyNumberFormat="1" applyFont="1" applyFill="1" applyBorder="1" applyAlignment="1">
      <alignment horizontal="center"/>
    </xf>
    <xf numFmtId="166" fontId="2" fillId="0" borderId="0" xfId="0" applyNumberFormat="1" applyFont="1"/>
    <xf numFmtId="167" fontId="2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7" fontId="2" fillId="2" borderId="3" xfId="0" applyNumberFormat="1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168" fontId="12" fillId="0" borderId="0" xfId="0" applyNumberFormat="1" applyFont="1" applyAlignment="1">
      <alignment horizontal="right"/>
    </xf>
    <xf numFmtId="168" fontId="12" fillId="0" borderId="4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13" fillId="0" borderId="0" xfId="0" applyFont="1"/>
    <xf numFmtId="9" fontId="13" fillId="0" borderId="0" xfId="0" applyNumberFormat="1" applyFont="1" applyAlignment="1">
      <alignment horizontal="right"/>
    </xf>
    <xf numFmtId="9" fontId="13" fillId="0" borderId="4" xfId="0" applyNumberFormat="1" applyFont="1" applyBorder="1" applyAlignment="1">
      <alignment horizontal="right"/>
    </xf>
    <xf numFmtId="9" fontId="13" fillId="0" borderId="6" xfId="0" applyNumberFormat="1" applyFont="1" applyBorder="1" applyAlignment="1">
      <alignment horizontal="right"/>
    </xf>
    <xf numFmtId="0" fontId="4" fillId="0" borderId="4" xfId="0" applyFont="1" applyBorder="1"/>
    <xf numFmtId="0" fontId="2" fillId="0" borderId="6" xfId="0" applyFont="1" applyBorder="1"/>
    <xf numFmtId="0" fontId="2" fillId="0" borderId="4" xfId="0" applyFont="1" applyBorder="1"/>
    <xf numFmtId="168" fontId="14" fillId="0" borderId="4" xfId="0" applyNumberFormat="1" applyFont="1" applyBorder="1" applyAlignment="1">
      <alignment horizontal="right"/>
    </xf>
    <xf numFmtId="168" fontId="14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168" fontId="16" fillId="0" borderId="0" xfId="0" applyNumberFormat="1" applyFont="1" applyAlignment="1">
      <alignment horizontal="right"/>
    </xf>
    <xf numFmtId="168" fontId="16" fillId="0" borderId="4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167" fontId="13" fillId="0" borderId="0" xfId="0" applyNumberFormat="1" applyFont="1" applyAlignment="1">
      <alignment horizontal="right"/>
    </xf>
    <xf numFmtId="167" fontId="13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7" fillId="2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0" fontId="13" fillId="2" borderId="8" xfId="0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0" fontId="17" fillId="2" borderId="9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17" fillId="2" borderId="10" xfId="0" applyFont="1" applyFill="1" applyBorder="1" applyAlignment="1">
      <alignment horizontal="right"/>
    </xf>
    <xf numFmtId="0" fontId="18" fillId="2" borderId="8" xfId="0" applyFont="1" applyFill="1" applyBorder="1" applyAlignment="1">
      <alignment horizontal="right"/>
    </xf>
    <xf numFmtId="167" fontId="17" fillId="2" borderId="9" xfId="0" applyNumberFormat="1" applyFont="1" applyFill="1" applyBorder="1" applyAlignment="1">
      <alignment horizontal="right"/>
    </xf>
    <xf numFmtId="167" fontId="18" fillId="2" borderId="7" xfId="0" applyNumberFormat="1" applyFont="1" applyFill="1" applyBorder="1" applyAlignment="1">
      <alignment horizontal="right"/>
    </xf>
    <xf numFmtId="167" fontId="13" fillId="2" borderId="10" xfId="0" applyNumberFormat="1" applyFont="1" applyFill="1" applyBorder="1" applyAlignment="1">
      <alignment horizontal="right"/>
    </xf>
    <xf numFmtId="167" fontId="18" fillId="2" borderId="8" xfId="0" applyNumberFormat="1" applyFont="1" applyFill="1" applyBorder="1" applyAlignment="1">
      <alignment horizontal="right"/>
    </xf>
    <xf numFmtId="167" fontId="17" fillId="2" borderId="10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19" fillId="4" borderId="0" xfId="0" applyFont="1" applyFill="1"/>
    <xf numFmtId="0" fontId="19" fillId="4" borderId="0" xfId="0" applyFont="1" applyFill="1" applyAlignment="1">
      <alignment horizontal="right"/>
    </xf>
    <xf numFmtId="168" fontId="20" fillId="0" borderId="4" xfId="0" applyNumberFormat="1" applyFont="1" applyBorder="1" applyAlignment="1">
      <alignment horizontal="right"/>
    </xf>
    <xf numFmtId="167" fontId="17" fillId="2" borderId="1" xfId="0" applyNumberFormat="1" applyFont="1" applyFill="1" applyBorder="1" applyAlignment="1">
      <alignment horizontal="right"/>
    </xf>
    <xf numFmtId="168" fontId="20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4" fillId="0" borderId="2" xfId="0" applyFont="1" applyBorder="1"/>
    <xf numFmtId="0" fontId="2" fillId="3" borderId="0" xfId="0" applyFont="1" applyFill="1"/>
    <xf numFmtId="167" fontId="2" fillId="0" borderId="0" xfId="0" applyNumberFormat="1" applyFont="1" applyAlignment="1">
      <alignment horizontal="right"/>
    </xf>
    <xf numFmtId="167" fontId="10" fillId="0" borderId="0" xfId="0" applyNumberFormat="1" applyFont="1"/>
    <xf numFmtId="167" fontId="3" fillId="0" borderId="0" xfId="0" applyNumberFormat="1" applyFont="1"/>
    <xf numFmtId="167" fontId="2" fillId="2" borderId="1" xfId="0" applyNumberFormat="1" applyFont="1" applyFill="1" applyBorder="1" applyAlignment="1">
      <alignment horizontal="right"/>
    </xf>
    <xf numFmtId="167" fontId="2" fillId="2" borderId="3" xfId="0" applyNumberFormat="1" applyFont="1" applyFill="1" applyBorder="1" applyAlignment="1">
      <alignment horizontal="right"/>
    </xf>
    <xf numFmtId="9" fontId="2" fillId="0" borderId="0" xfId="0" applyNumberFormat="1" applyFont="1" applyAlignment="1">
      <alignment horizontal="right"/>
    </xf>
    <xf numFmtId="0" fontId="3" fillId="0" borderId="0" xfId="0" applyFont="1"/>
    <xf numFmtId="0" fontId="2" fillId="2" borderId="3" xfId="0" applyFont="1" applyFill="1" applyBorder="1" applyAlignment="1">
      <alignment horizontal="right"/>
    </xf>
    <xf numFmtId="167" fontId="2" fillId="0" borderId="0" xfId="0" applyNumberFormat="1" applyFont="1"/>
    <xf numFmtId="0" fontId="10" fillId="5" borderId="11" xfId="0" applyFont="1" applyFill="1" applyBorder="1"/>
    <xf numFmtId="0" fontId="2" fillId="5" borderId="12" xfId="0" applyFont="1" applyFill="1" applyBorder="1"/>
    <xf numFmtId="10" fontId="10" fillId="5" borderId="13" xfId="0" applyNumberFormat="1" applyFont="1" applyFill="1" applyBorder="1" applyAlignment="1">
      <alignment horizontal="right"/>
    </xf>
    <xf numFmtId="168" fontId="3" fillId="0" borderId="0" xfId="0" applyNumberFormat="1" applyFont="1"/>
    <xf numFmtId="167" fontId="4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4" xfId="0" applyFont="1" applyBorder="1" applyAlignment="1">
      <alignment horizontal="right"/>
    </xf>
    <xf numFmtId="167" fontId="16" fillId="0" borderId="0" xfId="0" applyNumberFormat="1" applyFont="1" applyAlignment="1">
      <alignment horizontal="right"/>
    </xf>
    <xf numFmtId="167" fontId="16" fillId="0" borderId="4" xfId="0" applyNumberFormat="1" applyFont="1" applyBorder="1" applyAlignment="1">
      <alignment horizontal="right"/>
    </xf>
    <xf numFmtId="0" fontId="13" fillId="2" borderId="10" xfId="0" applyFont="1" applyFill="1" applyBorder="1" applyAlignment="1">
      <alignment horizontal="right"/>
    </xf>
    <xf numFmtId="0" fontId="25" fillId="0" borderId="0" xfId="2" applyFont="1" applyAlignment="1">
      <alignment horizontal="left" vertical="top"/>
    </xf>
    <xf numFmtId="170" fontId="26" fillId="0" borderId="0" xfId="2" applyNumberFormat="1" applyFont="1" applyAlignment="1">
      <alignment horizontal="right" vertical="top"/>
    </xf>
    <xf numFmtId="0" fontId="27" fillId="0" borderId="21" xfId="2" applyFont="1" applyBorder="1" applyAlignment="1">
      <alignment horizontal="left" vertical="top"/>
    </xf>
    <xf numFmtId="170" fontId="27" fillId="0" borderId="17" xfId="2" applyNumberFormat="1" applyFont="1" applyBorder="1" applyAlignment="1">
      <alignment horizontal="right" vertical="top"/>
    </xf>
    <xf numFmtId="167" fontId="25" fillId="6" borderId="0" xfId="2" applyNumberFormat="1" applyFont="1" applyFill="1" applyAlignment="1">
      <alignment horizontal="left" vertical="top"/>
    </xf>
    <xf numFmtId="170" fontId="28" fillId="0" borderId="0" xfId="2" applyNumberFormat="1" applyFont="1" applyAlignment="1">
      <alignment horizontal="right" vertical="top"/>
    </xf>
    <xf numFmtId="170" fontId="25" fillId="0" borderId="0" xfId="2" applyNumberFormat="1" applyFont="1" applyAlignment="1">
      <alignment horizontal="left" vertical="top"/>
    </xf>
    <xf numFmtId="0" fontId="27" fillId="0" borderId="0" xfId="2" applyFont="1" applyAlignment="1">
      <alignment horizontal="left" vertical="top"/>
    </xf>
    <xf numFmtId="170" fontId="27" fillId="0" borderId="0" xfId="2" applyNumberFormat="1" applyFont="1" applyAlignment="1">
      <alignment horizontal="right" vertical="top"/>
    </xf>
    <xf numFmtId="170" fontId="26" fillId="0" borderId="0" xfId="2" applyNumberFormat="1" applyFont="1" applyAlignment="1">
      <alignment horizontal="left" vertical="top"/>
    </xf>
    <xf numFmtId="0" fontId="27" fillId="0" borderId="22" xfId="2" applyFont="1" applyBorder="1" applyAlignment="1">
      <alignment horizontal="left" vertical="top"/>
    </xf>
    <xf numFmtId="170" fontId="27" fillId="0" borderId="22" xfId="2" applyNumberFormat="1" applyFont="1" applyBorder="1" applyAlignment="1">
      <alignment horizontal="right" vertical="top"/>
    </xf>
    <xf numFmtId="171" fontId="26" fillId="0" borderId="0" xfId="2" applyNumberFormat="1" applyFont="1" applyAlignment="1">
      <alignment horizontal="right" vertical="top"/>
    </xf>
    <xf numFmtId="172" fontId="26" fillId="0" borderId="0" xfId="2" applyNumberFormat="1" applyFont="1" applyAlignment="1">
      <alignment horizontal="right" vertical="top"/>
    </xf>
    <xf numFmtId="0" fontId="29" fillId="7" borderId="16" xfId="1" applyFont="1" applyFill="1" applyBorder="1" applyAlignment="1">
      <alignment horizontal="center" vertical="center"/>
    </xf>
    <xf numFmtId="0" fontId="29" fillId="7" borderId="17" xfId="1" applyFont="1" applyFill="1" applyBorder="1" applyAlignment="1">
      <alignment horizontal="center" vertical="center"/>
    </xf>
    <xf numFmtId="0" fontId="30" fillId="7" borderId="19" xfId="1" applyFont="1" applyFill="1" applyBorder="1" applyAlignment="1">
      <alignment horizontal="center" vertical="center"/>
    </xf>
    <xf numFmtId="0" fontId="30" fillId="7" borderId="20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67" fontId="2" fillId="8" borderId="0" xfId="0" applyNumberFormat="1" applyFont="1" applyFill="1" applyAlignment="1">
      <alignment horizontal="left" vertical="top"/>
    </xf>
    <xf numFmtId="0" fontId="32" fillId="0" borderId="0" xfId="0" applyFont="1"/>
    <xf numFmtId="0" fontId="31" fillId="0" borderId="0" xfId="3"/>
    <xf numFmtId="0" fontId="27" fillId="0" borderId="0" xfId="2" applyFont="1" applyAlignment="1">
      <alignment vertical="center" wrapText="1"/>
    </xf>
    <xf numFmtId="170" fontId="36" fillId="0" borderId="0" xfId="2" applyNumberFormat="1" applyFont="1" applyAlignment="1">
      <alignment horizontal="right" vertical="top"/>
    </xf>
    <xf numFmtId="170" fontId="37" fillId="0" borderId="17" xfId="2" applyNumberFormat="1" applyFont="1" applyBorder="1" applyAlignment="1">
      <alignment horizontal="right" vertical="top"/>
    </xf>
    <xf numFmtId="170" fontId="38" fillId="0" borderId="0" xfId="2" applyNumberFormat="1" applyFont="1" applyAlignment="1">
      <alignment horizontal="left" vertical="top"/>
    </xf>
    <xf numFmtId="0" fontId="25" fillId="0" borderId="23" xfId="2" applyFont="1" applyBorder="1" applyAlignment="1">
      <alignment horizontal="left" vertical="top"/>
    </xf>
    <xf numFmtId="170" fontId="26" fillId="0" borderId="23" xfId="2" applyNumberFormat="1" applyFont="1" applyBorder="1" applyAlignment="1">
      <alignment horizontal="right" vertical="top"/>
    </xf>
    <xf numFmtId="0" fontId="34" fillId="7" borderId="16" xfId="1" applyFont="1" applyFill="1" applyBorder="1" applyAlignment="1">
      <alignment horizontal="center" vertical="center"/>
    </xf>
    <xf numFmtId="0" fontId="34" fillId="7" borderId="17" xfId="1" applyFont="1" applyFill="1" applyBorder="1" applyAlignment="1">
      <alignment horizontal="center" vertical="center"/>
    </xf>
    <xf numFmtId="0" fontId="35" fillId="7" borderId="19" xfId="1" applyFont="1" applyFill="1" applyBorder="1" applyAlignment="1">
      <alignment horizontal="center" vertical="center"/>
    </xf>
    <xf numFmtId="0" fontId="35" fillId="7" borderId="20" xfId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39" fillId="9" borderId="0" xfId="0" applyFont="1" applyFill="1"/>
    <xf numFmtId="173" fontId="40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left" vertical="top"/>
    </xf>
    <xf numFmtId="173" fontId="39" fillId="9" borderId="0" xfId="0" applyNumberFormat="1" applyFont="1" applyFill="1"/>
    <xf numFmtId="174" fontId="40" fillId="0" borderId="0" xfId="0" applyNumberFormat="1" applyFont="1" applyAlignment="1">
      <alignment horizontal="right" vertical="top" wrapText="1"/>
    </xf>
    <xf numFmtId="175" fontId="40" fillId="0" borderId="0" xfId="0" applyNumberFormat="1" applyFont="1" applyAlignment="1">
      <alignment horizontal="right" vertical="top" wrapText="1"/>
    </xf>
    <xf numFmtId="176" fontId="41" fillId="0" borderId="0" xfId="0" applyNumberFormat="1" applyFont="1" applyAlignment="1">
      <alignment horizontal="right" vertical="top" wrapText="1"/>
    </xf>
    <xf numFmtId="0" fontId="29" fillId="10" borderId="14" xfId="0" applyFont="1" applyFill="1" applyBorder="1" applyAlignment="1">
      <alignment horizontal="center" vertical="center"/>
    </xf>
    <xf numFmtId="0" fontId="30" fillId="10" borderId="15" xfId="0" applyFont="1" applyFill="1" applyBorder="1" applyAlignment="1">
      <alignment horizontal="center" vertical="center"/>
    </xf>
    <xf numFmtId="170" fontId="10" fillId="0" borderId="14" xfId="0" applyNumberFormat="1" applyFont="1" applyBorder="1" applyAlignment="1">
      <alignment horizontal="right" vertical="top"/>
    </xf>
    <xf numFmtId="170" fontId="25" fillId="0" borderId="0" xfId="2" applyNumberFormat="1" applyFont="1" applyAlignment="1">
      <alignment horizontal="right" vertical="top"/>
    </xf>
    <xf numFmtId="0" fontId="27" fillId="0" borderId="26" xfId="2" applyFont="1" applyBorder="1" applyAlignment="1">
      <alignment horizontal="left" vertical="top"/>
    </xf>
    <xf numFmtId="170" fontId="27" fillId="0" borderId="26" xfId="2" applyNumberFormat="1" applyFont="1" applyBorder="1" applyAlignment="1">
      <alignment horizontal="right" vertical="top"/>
    </xf>
    <xf numFmtId="170" fontId="37" fillId="0" borderId="0" xfId="2" applyNumberFormat="1" applyFont="1" applyAlignment="1">
      <alignment horizontal="right" vertical="top"/>
    </xf>
    <xf numFmtId="0" fontId="10" fillId="0" borderId="26" xfId="0" applyFont="1" applyBorder="1" applyAlignment="1">
      <alignment horizontal="left" vertical="top"/>
    </xf>
    <xf numFmtId="170" fontId="42" fillId="0" borderId="0" xfId="2" applyNumberFormat="1" applyFont="1" applyAlignment="1">
      <alignment horizontal="left" vertical="top"/>
    </xf>
    <xf numFmtId="170" fontId="37" fillId="0" borderId="26" xfId="2" applyNumberFormat="1" applyFont="1" applyBorder="1" applyAlignment="1">
      <alignment horizontal="right" vertical="top"/>
    </xf>
    <xf numFmtId="170" fontId="10" fillId="0" borderId="0" xfId="0" applyNumberFormat="1" applyFont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7" fillId="0" borderId="30" xfId="2" applyFont="1" applyBorder="1" applyAlignment="1">
      <alignment vertical="center" wrapText="1"/>
    </xf>
    <xf numFmtId="0" fontId="27" fillId="0" borderId="31" xfId="2" applyFont="1" applyBorder="1" applyAlignment="1">
      <alignment vertical="center" wrapText="1"/>
    </xf>
    <xf numFmtId="0" fontId="27" fillId="0" borderId="32" xfId="2" applyFont="1" applyBorder="1" applyAlignment="1">
      <alignment vertical="center"/>
    </xf>
    <xf numFmtId="0" fontId="27" fillId="0" borderId="31" xfId="2" applyFont="1" applyBorder="1" applyAlignment="1">
      <alignment vertical="center"/>
    </xf>
    <xf numFmtId="0" fontId="10" fillId="2" borderId="3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71" fontId="2" fillId="0" borderId="0" xfId="0" applyNumberFormat="1" applyFont="1" applyAlignment="1">
      <alignment horizontal="right" vertical="top"/>
    </xf>
    <xf numFmtId="177" fontId="10" fillId="2" borderId="33" xfId="0" applyNumberFormat="1" applyFont="1" applyFill="1" applyBorder="1" applyAlignment="1">
      <alignment horizontal="center"/>
    </xf>
    <xf numFmtId="171" fontId="42" fillId="0" borderId="0" xfId="2" applyNumberFormat="1" applyFont="1" applyAlignment="1">
      <alignment horizontal="right" vertical="top"/>
    </xf>
    <xf numFmtId="167" fontId="13" fillId="2" borderId="1" xfId="0" applyNumberFormat="1" applyFont="1" applyFill="1" applyBorder="1" applyAlignment="1">
      <alignment horizontal="right"/>
    </xf>
    <xf numFmtId="167" fontId="13" fillId="2" borderId="8" xfId="0" applyNumberFormat="1" applyFont="1" applyFill="1" applyBorder="1" applyAlignment="1">
      <alignment horizontal="right"/>
    </xf>
    <xf numFmtId="167" fontId="13" fillId="2" borderId="7" xfId="0" applyNumberFormat="1" applyFont="1" applyFill="1" applyBorder="1" applyAlignment="1">
      <alignment horizontal="right"/>
    </xf>
    <xf numFmtId="0" fontId="2" fillId="0" borderId="23" xfId="0" applyFont="1" applyBorder="1"/>
    <xf numFmtId="0" fontId="0" fillId="0" borderId="23" xfId="0" applyBorder="1"/>
    <xf numFmtId="0" fontId="1" fillId="0" borderId="0" xfId="4"/>
    <xf numFmtId="0" fontId="1" fillId="0" borderId="0" xfId="4" applyAlignment="1">
      <alignment horizontal="center"/>
    </xf>
    <xf numFmtId="0" fontId="1" fillId="0" borderId="23" xfId="4" applyBorder="1"/>
    <xf numFmtId="0" fontId="29" fillId="10" borderId="27" xfId="0" applyFont="1" applyFill="1" applyBorder="1" applyAlignment="1">
      <alignment horizontal="center" vertical="center"/>
    </xf>
    <xf numFmtId="0" fontId="29" fillId="10" borderId="28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10" fillId="0" borderId="0" xfId="0" applyFont="1"/>
    <xf numFmtId="0" fontId="0" fillId="0" borderId="0" xfId="0"/>
    <xf numFmtId="0" fontId="2" fillId="0" borderId="0" xfId="0" applyFont="1"/>
    <xf numFmtId="0" fontId="8" fillId="0" borderId="2" xfId="0" applyFont="1" applyBorder="1"/>
    <xf numFmtId="0" fontId="9" fillId="0" borderId="2" xfId="0" applyFont="1" applyBorder="1"/>
    <xf numFmtId="0" fontId="11" fillId="3" borderId="0" xfId="0" applyFont="1" applyFill="1"/>
    <xf numFmtId="0" fontId="0" fillId="7" borderId="0" xfId="0" applyFill="1"/>
    <xf numFmtId="0" fontId="13" fillId="0" borderId="0" xfId="0" applyFont="1"/>
    <xf numFmtId="0" fontId="19" fillId="4" borderId="0" xfId="0" applyFont="1" applyFill="1"/>
    <xf numFmtId="0" fontId="11" fillId="7" borderId="16" xfId="1" applyFont="1" applyFill="1" applyBorder="1" applyAlignment="1">
      <alignment horizontal="center" vertical="center"/>
    </xf>
    <xf numFmtId="0" fontId="11" fillId="7" borderId="18" xfId="1" applyFont="1" applyFill="1" applyBorder="1" applyAlignment="1">
      <alignment horizontal="center" vertical="center"/>
    </xf>
    <xf numFmtId="0" fontId="33" fillId="7" borderId="16" xfId="1" applyFont="1" applyFill="1" applyBorder="1" applyAlignment="1">
      <alignment horizontal="center" vertical="center"/>
    </xf>
    <xf numFmtId="0" fontId="33" fillId="7" borderId="18" xfId="1" applyFont="1" applyFill="1" applyBorder="1" applyAlignment="1">
      <alignment horizontal="center" vertical="center"/>
    </xf>
    <xf numFmtId="171" fontId="26" fillId="0" borderId="0" xfId="2" applyNumberFormat="1" applyFont="1" applyAlignment="1">
      <alignment horizontal="right" vertical="top"/>
    </xf>
    <xf numFmtId="171" fontId="26" fillId="0" borderId="38" xfId="2" applyNumberFormat="1" applyFont="1" applyBorder="1" applyAlignment="1">
      <alignment horizontal="right" vertical="top"/>
    </xf>
    <xf numFmtId="0" fontId="33" fillId="7" borderId="17" xfId="1" applyFont="1" applyFill="1" applyBorder="1" applyAlignment="1">
      <alignment horizontal="center" vertical="center"/>
    </xf>
    <xf numFmtId="0" fontId="33" fillId="7" borderId="19" xfId="1" applyFont="1" applyFill="1" applyBorder="1" applyAlignment="1">
      <alignment horizontal="center" vertical="center"/>
    </xf>
    <xf numFmtId="0" fontId="33" fillId="7" borderId="20" xfId="1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172" fontId="26" fillId="0" borderId="38" xfId="2" applyNumberFormat="1" applyFont="1" applyBorder="1" applyAlignment="1">
      <alignment horizontal="right" vertical="top"/>
    </xf>
    <xf numFmtId="172" fontId="26" fillId="0" borderId="0" xfId="2" applyNumberFormat="1" applyFont="1" applyAlignment="1">
      <alignment horizontal="right" vertical="top"/>
    </xf>
    <xf numFmtId="171" fontId="2" fillId="0" borderId="38" xfId="0" applyNumberFormat="1" applyFont="1" applyBorder="1" applyAlignment="1">
      <alignment horizontal="right" vertical="top"/>
    </xf>
    <xf numFmtId="171" fontId="2" fillId="0" borderId="0" xfId="0" applyNumberFormat="1" applyFont="1" applyAlignment="1">
      <alignment horizontal="right" vertical="top"/>
    </xf>
    <xf numFmtId="177" fontId="10" fillId="2" borderId="36" xfId="0" applyNumberFormat="1" applyFont="1" applyFill="1" applyBorder="1" applyAlignment="1">
      <alignment horizontal="center"/>
    </xf>
    <xf numFmtId="177" fontId="10" fillId="2" borderId="37" xfId="0" applyNumberFormat="1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43" fillId="11" borderId="15" xfId="0" applyFont="1" applyFill="1" applyBorder="1" applyAlignment="1">
      <alignment horizontal="center"/>
    </xf>
    <xf numFmtId="0" fontId="22" fillId="0" borderId="0" xfId="4" applyFont="1" applyAlignment="1">
      <alignment horizontal="center"/>
    </xf>
    <xf numFmtId="0" fontId="22" fillId="0" borderId="0" xfId="4" applyFont="1"/>
    <xf numFmtId="0" fontId="22" fillId="0" borderId="23" xfId="4" applyFont="1" applyBorder="1" applyAlignment="1">
      <alignment horizontal="center"/>
    </xf>
    <xf numFmtId="0" fontId="44" fillId="0" borderId="23" xfId="4" applyFont="1" applyBorder="1"/>
    <xf numFmtId="0" fontId="22" fillId="0" borderId="23" xfId="4" applyFont="1" applyBorder="1"/>
    <xf numFmtId="0" fontId="45" fillId="0" borderId="23" xfId="4" applyFont="1" applyBorder="1" applyAlignment="1">
      <alignment horizontal="center"/>
    </xf>
    <xf numFmtId="0" fontId="45" fillId="0" borderId="0" xfId="4" applyFont="1"/>
    <xf numFmtId="0" fontId="46" fillId="0" borderId="0" xfId="4" applyFont="1" applyAlignment="1">
      <alignment vertical="center"/>
    </xf>
    <xf numFmtId="0" fontId="46" fillId="0" borderId="0" xfId="4" applyFont="1" applyAlignment="1">
      <alignment horizontal="center" vertical="center"/>
    </xf>
    <xf numFmtId="0" fontId="46" fillId="0" borderId="0" xfId="4" quotePrefix="1" applyFont="1" applyAlignment="1">
      <alignment horizontal="center" vertical="center"/>
    </xf>
    <xf numFmtId="0" fontId="21" fillId="0" borderId="0" xfId="4" applyFont="1" applyAlignment="1">
      <alignment horizontal="center"/>
    </xf>
    <xf numFmtId="169" fontId="22" fillId="0" borderId="0" xfId="4" applyNumberFormat="1" applyFont="1" applyAlignment="1">
      <alignment horizontal="center" vertical="center"/>
    </xf>
    <xf numFmtId="3" fontId="22" fillId="0" borderId="0" xfId="4" applyNumberFormat="1" applyFont="1" applyAlignment="1">
      <alignment horizontal="center" vertical="center"/>
    </xf>
    <xf numFmtId="4" fontId="47" fillId="0" borderId="0" xfId="4" applyNumberFormat="1" applyFont="1" applyAlignment="1">
      <alignment horizontal="center" vertical="center"/>
    </xf>
    <xf numFmtId="3" fontId="47" fillId="0" borderId="0" xfId="4" applyNumberFormat="1" applyFont="1" applyAlignment="1">
      <alignment horizontal="center" vertical="center"/>
    </xf>
    <xf numFmtId="1" fontId="47" fillId="0" borderId="0" xfId="4" quotePrefix="1" applyNumberFormat="1" applyFont="1" applyAlignment="1">
      <alignment horizontal="center" vertical="center"/>
    </xf>
    <xf numFmtId="3" fontId="22" fillId="0" borderId="0" xfId="4" applyNumberFormat="1" applyFont="1"/>
    <xf numFmtId="3" fontId="22" fillId="0" borderId="0" xfId="4" quotePrefix="1" applyNumberFormat="1" applyFont="1" applyAlignment="1">
      <alignment horizontal="center" vertical="center"/>
    </xf>
    <xf numFmtId="179" fontId="22" fillId="0" borderId="0" xfId="4" quotePrefix="1" applyNumberFormat="1" applyFont="1" applyAlignment="1">
      <alignment vertical="center"/>
    </xf>
    <xf numFmtId="3" fontId="22" fillId="0" borderId="0" xfId="4" applyNumberFormat="1" applyFont="1" applyAlignment="1">
      <alignment horizontal="center"/>
    </xf>
    <xf numFmtId="1" fontId="22" fillId="0" borderId="0" xfId="4" quotePrefix="1" applyNumberFormat="1" applyFont="1" applyAlignment="1">
      <alignment horizontal="center" vertical="center"/>
    </xf>
    <xf numFmtId="0" fontId="43" fillId="7" borderId="0" xfId="4" applyFont="1" applyFill="1" applyAlignment="1">
      <alignment vertical="center"/>
    </xf>
    <xf numFmtId="0" fontId="48" fillId="7" borderId="0" xfId="4" applyFont="1" applyFill="1" applyAlignment="1">
      <alignment horizontal="right" vertical="center"/>
    </xf>
    <xf numFmtId="0" fontId="43" fillId="7" borderId="0" xfId="4" applyFont="1" applyFill="1" applyAlignment="1">
      <alignment horizontal="center" vertical="center"/>
    </xf>
    <xf numFmtId="0" fontId="49" fillId="7" borderId="0" xfId="4" applyFont="1" applyFill="1" applyAlignment="1">
      <alignment horizontal="centerContinuous" vertical="center"/>
    </xf>
    <xf numFmtId="0" fontId="43" fillId="7" borderId="23" xfId="4" applyFont="1" applyFill="1" applyBorder="1" applyAlignment="1">
      <alignment vertical="center"/>
    </xf>
    <xf numFmtId="0" fontId="43" fillId="7" borderId="23" xfId="4" applyFont="1" applyFill="1" applyBorder="1" applyAlignment="1">
      <alignment horizontal="center" vertical="center"/>
    </xf>
    <xf numFmtId="0" fontId="47" fillId="0" borderId="39" xfId="4" applyFont="1" applyBorder="1"/>
    <xf numFmtId="0" fontId="22" fillId="0" borderId="40" xfId="4" applyFont="1" applyBorder="1"/>
    <xf numFmtId="0" fontId="22" fillId="0" borderId="40" xfId="4" applyFont="1" applyBorder="1" applyAlignment="1">
      <alignment horizontal="center"/>
    </xf>
    <xf numFmtId="3" fontId="22" fillId="0" borderId="40" xfId="4" applyNumberFormat="1" applyFont="1" applyBorder="1" applyAlignment="1">
      <alignment horizontal="center" vertical="center"/>
    </xf>
    <xf numFmtId="178" fontId="50" fillId="0" borderId="40" xfId="5" applyNumberFormat="1" applyFont="1" applyBorder="1" applyAlignment="1">
      <alignment horizontal="center"/>
    </xf>
    <xf numFmtId="169" fontId="22" fillId="0" borderId="40" xfId="4" applyNumberFormat="1" applyFont="1" applyBorder="1" applyAlignment="1">
      <alignment horizontal="center"/>
    </xf>
    <xf numFmtId="0" fontId="47" fillId="0" borderId="0" xfId="4" applyFont="1"/>
    <xf numFmtId="178" fontId="50" fillId="0" borderId="0" xfId="5" applyNumberFormat="1" applyFont="1" applyAlignment="1">
      <alignment horizontal="center"/>
    </xf>
    <xf numFmtId="169" fontId="22" fillId="0" borderId="0" xfId="4" applyNumberFormat="1" applyFont="1" applyAlignment="1">
      <alignment horizontal="center"/>
    </xf>
    <xf numFmtId="0" fontId="43" fillId="7" borderId="41" xfId="4" applyFont="1" applyFill="1" applyBorder="1"/>
    <xf numFmtId="0" fontId="48" fillId="7" borderId="26" xfId="4" applyFont="1" applyFill="1" applyBorder="1"/>
    <xf numFmtId="178" fontId="43" fillId="7" borderId="26" xfId="4" applyNumberFormat="1" applyFont="1" applyFill="1" applyBorder="1" applyAlignment="1">
      <alignment horizontal="center"/>
    </xf>
    <xf numFmtId="169" fontId="43" fillId="7" borderId="26" xfId="4" applyNumberFormat="1" applyFont="1" applyFill="1" applyBorder="1" applyAlignment="1">
      <alignment horizontal="center"/>
    </xf>
    <xf numFmtId="169" fontId="43" fillId="7" borderId="42" xfId="4" applyNumberFormat="1" applyFont="1" applyFill="1" applyBorder="1" applyAlignment="1">
      <alignment horizontal="center"/>
    </xf>
    <xf numFmtId="0" fontId="43" fillId="7" borderId="43" xfId="4" applyFont="1" applyFill="1" applyBorder="1"/>
    <xf numFmtId="0" fontId="48" fillId="7" borderId="23" xfId="4" applyFont="1" applyFill="1" applyBorder="1"/>
    <xf numFmtId="178" fontId="43" fillId="7" borderId="23" xfId="4" applyNumberFormat="1" applyFont="1" applyFill="1" applyBorder="1" applyAlignment="1">
      <alignment horizontal="center"/>
    </xf>
    <xf numFmtId="169" fontId="43" fillId="7" borderId="23" xfId="4" applyNumberFormat="1" applyFont="1" applyFill="1" applyBorder="1" applyAlignment="1">
      <alignment horizontal="center"/>
    </xf>
    <xf numFmtId="169" fontId="43" fillId="7" borderId="44" xfId="4" applyNumberFormat="1" applyFont="1" applyFill="1" applyBorder="1" applyAlignment="1">
      <alignment horizontal="center"/>
    </xf>
    <xf numFmtId="0" fontId="43" fillId="7" borderId="0" xfId="4" applyFont="1" applyFill="1" applyBorder="1" applyAlignment="1">
      <alignment vertical="center"/>
    </xf>
    <xf numFmtId="0" fontId="51" fillId="10" borderId="0" xfId="0" applyFont="1" applyFill="1" applyAlignment="1">
      <alignment horizontal="centerContinuous" vertical="center"/>
    </xf>
    <xf numFmtId="0" fontId="53" fillId="7" borderId="0" xfId="4" applyFont="1" applyFill="1" applyAlignment="1">
      <alignment horizontal="center" vertical="center"/>
    </xf>
    <xf numFmtId="0" fontId="52" fillId="10" borderId="0" xfId="0" applyFont="1" applyFill="1" applyAlignment="1">
      <alignment horizontal="center" vertical="center"/>
    </xf>
    <xf numFmtId="0" fontId="43" fillId="7" borderId="23" xfId="4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/>
    </xf>
    <xf numFmtId="165" fontId="21" fillId="2" borderId="3" xfId="0" applyNumberFormat="1" applyFont="1" applyFill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8" fillId="0" borderId="23" xfId="0" applyFont="1" applyBorder="1"/>
    <xf numFmtId="0" fontId="21" fillId="0" borderId="23" xfId="0" applyFont="1" applyBorder="1"/>
    <xf numFmtId="0" fontId="45" fillId="0" borderId="0" xfId="0" applyFont="1"/>
    <xf numFmtId="0" fontId="45" fillId="0" borderId="23" xfId="0" applyFont="1" applyBorder="1" applyAlignment="1">
      <alignment horizontal="center"/>
    </xf>
    <xf numFmtId="0" fontId="0" fillId="0" borderId="45" xfId="0" applyBorder="1"/>
    <xf numFmtId="0" fontId="29" fillId="3" borderId="0" xfId="0" applyFont="1" applyFill="1"/>
    <xf numFmtId="0" fontId="32" fillId="0" borderId="45" xfId="0" applyFont="1" applyBorder="1"/>
    <xf numFmtId="0" fontId="54" fillId="0" borderId="0" xfId="0" applyFont="1"/>
    <xf numFmtId="168" fontId="54" fillId="0" borderId="0" xfId="0" applyNumberFormat="1" applyFont="1"/>
    <xf numFmtId="167" fontId="32" fillId="0" borderId="0" xfId="0" applyNumberFormat="1" applyFont="1"/>
  </cellXfs>
  <cellStyles count="6">
    <cellStyle name="Hyperlink" xfId="3" builtinId="8"/>
    <cellStyle name="Normal" xfId="0" builtinId="0"/>
    <cellStyle name="Normal 2" xfId="4" xr:uid="{9531A775-BF28-BD4E-ABC2-AEF42FF094FB}"/>
    <cellStyle name="Normal 3" xfId="2" xr:uid="{CA566678-261E-7F45-A7FC-707DCC7B6B34}"/>
    <cellStyle name="Normal 71" xfId="1" xr:uid="{A673B3E5-1F2E-434A-BAC6-DE0E8F778988}"/>
    <cellStyle name="Per cent 2" xfId="5" xr:uid="{DF6FDC13-EEEA-4748-A43B-C562A12DCD44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030A0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 x14ac:dyDescent="0.15">
      <c r="B2" s="158" t="s">
        <v>385</v>
      </c>
      <c r="C2" s="159"/>
      <c r="D2" s="160" t="s">
        <v>386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V2" s="158" t="s">
        <v>387</v>
      </c>
      <c r="W2" s="159"/>
    </row>
    <row r="3" spans="2:23" ht="15" x14ac:dyDescent="0.2">
      <c r="B3" s="1" t="s">
        <v>0</v>
      </c>
      <c r="C3" s="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V3" s="3" t="s">
        <v>4</v>
      </c>
      <c r="W3" s="4" t="s">
        <v>5</v>
      </c>
    </row>
    <row r="4" spans="2:23" ht="15" x14ac:dyDescent="0.2">
      <c r="B4" s="1" t="s">
        <v>377</v>
      </c>
      <c r="C4" s="138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V4" s="3"/>
      <c r="W4" s="4"/>
    </row>
    <row r="5" spans="2:23" ht="15" x14ac:dyDescent="0.15">
      <c r="B5" s="108" t="s">
        <v>390</v>
      </c>
      <c r="C5" s="138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V5" s="3" t="s">
        <v>7</v>
      </c>
      <c r="W5" s="4" t="s">
        <v>8</v>
      </c>
    </row>
    <row r="6" spans="2:23" ht="15" x14ac:dyDescent="0.15">
      <c r="B6" s="108" t="s">
        <v>378</v>
      </c>
      <c r="C6" s="138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V6" s="3" t="s">
        <v>134</v>
      </c>
      <c r="W6" s="109" t="s">
        <v>135</v>
      </c>
    </row>
    <row r="7" spans="2:23" ht="15" x14ac:dyDescent="0.15">
      <c r="B7" s="108" t="s">
        <v>379</v>
      </c>
      <c r="C7" s="138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</row>
    <row r="8" spans="2:23" ht="15" x14ac:dyDescent="0.15">
      <c r="B8" s="108" t="s">
        <v>380</v>
      </c>
      <c r="C8" s="138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</row>
    <row r="9" spans="2:23" ht="15" x14ac:dyDescent="0.15">
      <c r="B9" s="108" t="s">
        <v>381</v>
      </c>
      <c r="C9" s="138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</row>
    <row r="10" spans="2:23" ht="15" x14ac:dyDescent="0.15">
      <c r="B10" s="108" t="s">
        <v>382</v>
      </c>
      <c r="C10" s="138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</row>
    <row r="11" spans="2:23" ht="15" x14ac:dyDescent="0.15">
      <c r="B11" s="108" t="s">
        <v>383</v>
      </c>
      <c r="C11" s="138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</row>
    <row r="12" spans="2:23" ht="15" x14ac:dyDescent="0.2">
      <c r="B12" s="108" t="s">
        <v>384</v>
      </c>
      <c r="C12" s="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</row>
    <row r="13" spans="2:23" ht="13" x14ac:dyDescent="0.15"/>
    <row r="14" spans="2:23" ht="15" x14ac:dyDescent="0.15">
      <c r="B14" s="158" t="s">
        <v>389</v>
      </c>
      <c r="C14" s="159"/>
      <c r="E14" s="160" t="s">
        <v>1</v>
      </c>
      <c r="F14" s="161"/>
      <c r="G14" s="161"/>
    </row>
    <row r="15" spans="2:23" ht="15" x14ac:dyDescent="0.2">
      <c r="B15" s="108" t="s">
        <v>388</v>
      </c>
      <c r="C15" s="2"/>
      <c r="D15" s="108"/>
      <c r="F15" s="3" t="s">
        <v>2</v>
      </c>
      <c r="G15" s="3" t="s">
        <v>3</v>
      </c>
    </row>
    <row r="16" spans="2:23" ht="15" x14ac:dyDescent="0.2">
      <c r="B16" s="108" t="s">
        <v>376</v>
      </c>
      <c r="C16" s="2"/>
      <c r="E16" s="3" t="s">
        <v>6</v>
      </c>
      <c r="F16" s="2"/>
      <c r="H16" s="108" t="s">
        <v>393</v>
      </c>
    </row>
    <row r="17" spans="2:8" ht="15" x14ac:dyDescent="0.2">
      <c r="B17" s="108" t="s">
        <v>95</v>
      </c>
      <c r="C17" s="2"/>
      <c r="E17" s="3" t="s">
        <v>9</v>
      </c>
      <c r="F17" s="2">
        <v>16</v>
      </c>
      <c r="H17" s="108" t="s">
        <v>393</v>
      </c>
    </row>
    <row r="18" spans="2:8" ht="15" x14ac:dyDescent="0.2">
      <c r="B18" s="108" t="s">
        <v>103</v>
      </c>
      <c r="C18" s="2">
        <v>3184790000</v>
      </c>
      <c r="D18" s="108" t="s">
        <v>432</v>
      </c>
      <c r="E18" s="3" t="s">
        <v>10</v>
      </c>
      <c r="F18" s="2"/>
      <c r="H18" s="108" t="s">
        <v>393</v>
      </c>
    </row>
    <row r="19" spans="2:8" ht="15" x14ac:dyDescent="0.2">
      <c r="B19" s="108" t="s">
        <v>431</v>
      </c>
      <c r="C19" s="2"/>
      <c r="D19" s="108" t="s">
        <v>393</v>
      </c>
      <c r="E19" s="3" t="s">
        <v>11</v>
      </c>
      <c r="F19" s="2"/>
      <c r="H19" s="108" t="s">
        <v>393</v>
      </c>
    </row>
    <row r="20" spans="2:8" ht="15" x14ac:dyDescent="0.2">
      <c r="B20" s="108" t="s">
        <v>92</v>
      </c>
      <c r="C20" s="2"/>
      <c r="D20" s="108" t="s">
        <v>393</v>
      </c>
      <c r="E20" s="3" t="s">
        <v>12</v>
      </c>
      <c r="F20" s="2"/>
      <c r="H20" s="108" t="s">
        <v>393</v>
      </c>
    </row>
    <row r="21" spans="2:8" ht="15" x14ac:dyDescent="0.2">
      <c r="B21" s="108" t="s">
        <v>391</v>
      </c>
      <c r="C21" s="2"/>
      <c r="D21" s="108" t="s">
        <v>393</v>
      </c>
      <c r="E21" s="3" t="s">
        <v>13</v>
      </c>
      <c r="F21" s="2"/>
      <c r="H21" s="108" t="s">
        <v>393</v>
      </c>
    </row>
    <row r="22" spans="2:8" ht="15" x14ac:dyDescent="0.2">
      <c r="B22" s="108" t="s">
        <v>392</v>
      </c>
      <c r="C22" s="2"/>
      <c r="D22" s="108" t="s">
        <v>393</v>
      </c>
      <c r="E22" s="3" t="s">
        <v>14</v>
      </c>
      <c r="F22" s="2"/>
      <c r="H22" s="108" t="s">
        <v>393</v>
      </c>
    </row>
    <row r="23" spans="2:8" ht="15" x14ac:dyDescent="0.2">
      <c r="E23" s="3" t="s">
        <v>15</v>
      </c>
      <c r="F23" s="2" t="b">
        <v>1</v>
      </c>
      <c r="H23" s="108" t="s">
        <v>393</v>
      </c>
    </row>
    <row r="24" spans="2:8" ht="15" x14ac:dyDescent="0.2">
      <c r="E24" s="3" t="s">
        <v>16</v>
      </c>
      <c r="F24" s="2"/>
      <c r="H24" s="108" t="s">
        <v>393</v>
      </c>
    </row>
    <row r="25" spans="2:8" ht="15" x14ac:dyDescent="0.2">
      <c r="E25" s="3" t="s">
        <v>17</v>
      </c>
      <c r="F25" s="2"/>
      <c r="H25" s="108" t="s">
        <v>393</v>
      </c>
    </row>
    <row r="26" spans="2:8" ht="15" x14ac:dyDescent="0.2">
      <c r="E26" s="3" t="s">
        <v>18</v>
      </c>
      <c r="F26" s="2"/>
      <c r="H26" s="108" t="s">
        <v>393</v>
      </c>
    </row>
    <row r="27" spans="2:8" ht="15" x14ac:dyDescent="0.2">
      <c r="E27" s="3" t="s">
        <v>19</v>
      </c>
      <c r="F27" s="7">
        <v>0.2</v>
      </c>
      <c r="H27" s="108" t="s">
        <v>393</v>
      </c>
    </row>
    <row r="28" spans="2:8" ht="15" x14ac:dyDescent="0.2">
      <c r="E28" s="3" t="s">
        <v>20</v>
      </c>
      <c r="F28" s="2"/>
      <c r="H28" s="108" t="s">
        <v>393</v>
      </c>
    </row>
    <row r="29" spans="2:8" ht="15" x14ac:dyDescent="0.2">
      <c r="E29" s="3" t="s">
        <v>21</v>
      </c>
      <c r="F29" s="7">
        <v>0.15</v>
      </c>
      <c r="H29" s="108" t="s">
        <v>393</v>
      </c>
    </row>
    <row r="30" spans="2:8" ht="15.75" customHeight="1" x14ac:dyDescent="0.2">
      <c r="E30" s="3"/>
      <c r="F30" s="7"/>
      <c r="H30" s="108" t="s">
        <v>393</v>
      </c>
    </row>
    <row r="31" spans="2:8" ht="15.75" customHeight="1" x14ac:dyDescent="0.2">
      <c r="E31" s="3"/>
      <c r="F31" s="7"/>
      <c r="H31" s="108" t="s">
        <v>393</v>
      </c>
    </row>
    <row r="32" spans="2:8" ht="15.75" customHeight="1" x14ac:dyDescent="0.2">
      <c r="E32" s="3"/>
      <c r="F32" s="7"/>
      <c r="H32" s="108" t="s">
        <v>393</v>
      </c>
    </row>
    <row r="33" spans="5:8" ht="15.75" customHeight="1" x14ac:dyDescent="0.2">
      <c r="E33" s="3" t="s">
        <v>22</v>
      </c>
      <c r="F33" s="2"/>
      <c r="H33" s="108" t="s">
        <v>393</v>
      </c>
    </row>
    <row r="34" spans="5:8" ht="15.75" customHeight="1" x14ac:dyDescent="0.2">
      <c r="E34" s="3" t="s">
        <v>23</v>
      </c>
      <c r="F34" s="2"/>
      <c r="G34" s="4" t="s">
        <v>24</v>
      </c>
      <c r="H34" s="108" t="s">
        <v>393</v>
      </c>
    </row>
    <row r="35" spans="5:8" ht="15.75" customHeight="1" x14ac:dyDescent="0.2">
      <c r="E35" s="3" t="s">
        <v>25</v>
      </c>
      <c r="F35" s="2"/>
      <c r="H35" s="108" t="s">
        <v>393</v>
      </c>
    </row>
    <row r="36" spans="5:8" ht="15.75" customHeight="1" x14ac:dyDescent="0.2">
      <c r="E36" s="3" t="s">
        <v>26</v>
      </c>
      <c r="F36" s="2"/>
      <c r="H36" s="108" t="s">
        <v>393</v>
      </c>
    </row>
    <row r="37" spans="5:8" ht="15.75" customHeight="1" x14ac:dyDescent="0.2">
      <c r="E37" s="3" t="s">
        <v>27</v>
      </c>
      <c r="F37" s="2"/>
      <c r="H37" s="108" t="s">
        <v>393</v>
      </c>
    </row>
    <row r="38" spans="5:8" ht="15.75" customHeight="1" x14ac:dyDescent="0.2">
      <c r="E38" s="3" t="s">
        <v>28</v>
      </c>
      <c r="F38" s="2"/>
      <c r="H38" s="108" t="s">
        <v>393</v>
      </c>
    </row>
    <row r="39" spans="5:8" ht="15.75" customHeight="1" x14ac:dyDescent="0.2">
      <c r="E39" s="3" t="s">
        <v>29</v>
      </c>
      <c r="F39" s="2"/>
      <c r="H39" s="108" t="s">
        <v>393</v>
      </c>
    </row>
    <row r="40" spans="5:8" ht="15.75" customHeight="1" x14ac:dyDescent="0.2">
      <c r="E40" s="3" t="s">
        <v>30</v>
      </c>
      <c r="F40" s="2"/>
      <c r="H40" s="108" t="s">
        <v>393</v>
      </c>
    </row>
    <row r="41" spans="5:8" ht="15.75" customHeight="1" x14ac:dyDescent="0.2">
      <c r="E41" s="3" t="s">
        <v>31</v>
      </c>
      <c r="F41" s="2"/>
      <c r="H41" s="108" t="s">
        <v>393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 x14ac:dyDescent="0.15"/>
  <cols>
    <col min="1" max="1" width="1.83203125" customWidth="1"/>
    <col min="9" max="9" width="15" customWidth="1"/>
    <col min="10" max="10" width="19.33203125" customWidth="1"/>
  </cols>
  <sheetData>
    <row r="1" spans="2:23" ht="15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 x14ac:dyDescent="0.25">
      <c r="B2" s="166" t="e">
        <f>CONCATENATE(#REF!," EBITDA Multiple")</f>
        <v>#REF!</v>
      </c>
      <c r="C2" s="167"/>
      <c r="D2" s="16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 x14ac:dyDescent="0.2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 x14ac:dyDescent="0.2">
      <c r="B4" s="1" t="s">
        <v>0</v>
      </c>
      <c r="C4" s="2">
        <f>INFO!C3</f>
        <v>0</v>
      </c>
      <c r="D4" s="1"/>
      <c r="E4" s="165" t="s">
        <v>33</v>
      </c>
      <c r="F4" s="164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x14ac:dyDescent="0.2">
      <c r="B5" s="1" t="s">
        <v>36</v>
      </c>
      <c r="C5" s="13">
        <f ca="1">TODAY()</f>
        <v>45355</v>
      </c>
      <c r="D5" s="1"/>
      <c r="E5" s="165" t="s">
        <v>37</v>
      </c>
      <c r="F5" s="164"/>
      <c r="G5" s="14" t="e">
        <f>#REF!</f>
        <v>#REF!</v>
      </c>
      <c r="H5" s="1"/>
      <c r="I5" s="165" t="s">
        <v>38</v>
      </c>
      <c r="J5" s="164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 x14ac:dyDescent="0.2">
      <c r="B7" s="168" t="s">
        <v>39</v>
      </c>
      <c r="C7" s="16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 x14ac:dyDescent="0.2">
      <c r="B8" s="10" t="s">
        <v>40</v>
      </c>
      <c r="C8" s="1"/>
      <c r="D8" s="1"/>
      <c r="E8" s="1"/>
      <c r="F8" s="163" t="s">
        <v>41</v>
      </c>
      <c r="G8" s="164"/>
      <c r="H8" s="1"/>
      <c r="I8" s="1"/>
      <c r="J8" s="10" t="s">
        <v>42</v>
      </c>
      <c r="K8" s="1"/>
      <c r="L8" s="1"/>
      <c r="M8" s="1"/>
      <c r="N8" s="163" t="s">
        <v>43</v>
      </c>
      <c r="O8" s="164"/>
      <c r="P8" s="10"/>
      <c r="Q8" s="1"/>
      <c r="R8" s="1"/>
      <c r="S8" s="1"/>
      <c r="T8" s="1"/>
      <c r="U8" s="1"/>
      <c r="V8" s="1"/>
      <c r="W8" s="1"/>
    </row>
    <row r="9" spans="2:23" ht="15" x14ac:dyDescent="0.2">
      <c r="B9" s="165" t="s">
        <v>44</v>
      </c>
      <c r="C9" s="164"/>
      <c r="D9" s="2">
        <v>2</v>
      </c>
      <c r="E9" s="1"/>
      <c r="F9" s="165" t="e">
        <f>CONCATENATE("Revenue ", Q39)</f>
        <v>#REF!</v>
      </c>
      <c r="G9" s="164"/>
      <c r="H9" s="2">
        <f>Q43-1%</f>
        <v>-0.01</v>
      </c>
      <c r="I9" s="1"/>
      <c r="J9" s="1"/>
      <c r="K9" s="1"/>
      <c r="L9" s="1"/>
      <c r="M9" s="1"/>
      <c r="N9" s="165" t="e">
        <f>CONCATENATE("Revenue ", Q39)</f>
        <v>#REF!</v>
      </c>
      <c r="O9" s="164"/>
      <c r="P9" s="2">
        <f>Q43+1%</f>
        <v>0.01</v>
      </c>
      <c r="R9" s="1"/>
      <c r="S9" s="1"/>
      <c r="T9" s="1"/>
      <c r="U9" s="1"/>
      <c r="V9" s="1"/>
      <c r="W9" s="1"/>
    </row>
    <row r="10" spans="2:23" ht="15" x14ac:dyDescent="0.2">
      <c r="B10" s="165" t="s">
        <v>105</v>
      </c>
      <c r="C10" s="164"/>
      <c r="D10" s="16">
        <v>2</v>
      </c>
      <c r="E10" s="1"/>
      <c r="F10" s="165" t="e">
        <f>CONCATENATE("Revenue ", Z39)</f>
        <v>#REF!</v>
      </c>
      <c r="G10" s="164"/>
      <c r="H10" s="17">
        <v>0.03</v>
      </c>
      <c r="I10" s="1"/>
      <c r="J10" s="165" t="e">
        <f>CONCATENATE("Revenue ", Z39)</f>
        <v>#REF!</v>
      </c>
      <c r="K10" s="164"/>
      <c r="L10" s="18">
        <v>0.05</v>
      </c>
      <c r="M10" s="1"/>
      <c r="N10" s="165" t="e">
        <f>CONCATENATE("Revenue ", Z39)</f>
        <v>#REF!</v>
      </c>
      <c r="O10" s="164"/>
      <c r="P10" s="17">
        <v>7.0000000000000007E-2</v>
      </c>
      <c r="R10" s="1"/>
      <c r="S10" s="1"/>
      <c r="T10" s="1"/>
      <c r="U10" s="1"/>
      <c r="V10" s="1"/>
      <c r="W10" s="1"/>
    </row>
    <row r="11" spans="2:23" ht="15" x14ac:dyDescent="0.2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 x14ac:dyDescent="0.2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 x14ac:dyDescent="0.2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 x14ac:dyDescent="0.2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165" t="e">
        <f>CONCATENATE("CapEx ", Z39)</f>
        <v>#REF!</v>
      </c>
      <c r="K14" s="164"/>
      <c r="L14" s="18">
        <v>7.0000000000000007E-2</v>
      </c>
      <c r="M14" s="1"/>
      <c r="N14" s="165" t="e">
        <f>CONCATENATE("CapEx ", Z39)</f>
        <v>#REF!</v>
      </c>
      <c r="O14" s="164"/>
      <c r="P14" s="17">
        <v>0.05</v>
      </c>
      <c r="R14" s="1"/>
      <c r="S14" s="1"/>
      <c r="T14" s="1"/>
      <c r="U14" s="1"/>
      <c r="V14" s="1"/>
      <c r="W14" s="1"/>
    </row>
    <row r="15" spans="2:23" ht="15" x14ac:dyDescent="0.2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 x14ac:dyDescent="0.2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 x14ac:dyDescent="0.2">
      <c r="B17" s="163" t="s">
        <v>52</v>
      </c>
      <c r="C17" s="16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 x14ac:dyDescent="0.2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 x14ac:dyDescent="0.2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 x14ac:dyDescent="0.2">
      <c r="A21" s="3" t="s">
        <v>32</v>
      </c>
      <c r="B21" s="168" t="s">
        <v>53</v>
      </c>
      <c r="C21" s="164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 x14ac:dyDescent="0.2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 x14ac:dyDescent="0.2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 x14ac:dyDescent="0.2">
      <c r="B25" s="1" t="s">
        <v>104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 x14ac:dyDescent="0.2">
      <c r="B26" s="170" t="s">
        <v>58</v>
      </c>
      <c r="C26" s="164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 x14ac:dyDescent="0.2">
      <c r="A28" s="1" t="s">
        <v>32</v>
      </c>
      <c r="B28" s="12" t="s">
        <v>106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 x14ac:dyDescent="0.2">
      <c r="A29" s="1"/>
      <c r="B29" s="1" t="s">
        <v>55</v>
      </c>
      <c r="C29" s="1"/>
      <c r="D29" s="1"/>
      <c r="E29" s="1"/>
      <c r="F29" s="83" t="e">
        <f t="shared" ref="F29:P29" si="7">F11</f>
        <v>#REF!</v>
      </c>
      <c r="G29" s="83">
        <f t="shared" si="7"/>
        <v>0</v>
      </c>
      <c r="H29" s="83">
        <f t="shared" si="7"/>
        <v>-0.01</v>
      </c>
      <c r="I29" s="83">
        <f t="shared" si="7"/>
        <v>0</v>
      </c>
      <c r="J29" s="83" t="str">
        <f t="shared" si="7"/>
        <v>Last 5Y Revenue Average</v>
      </c>
      <c r="K29" s="83">
        <f t="shared" si="7"/>
        <v>0</v>
      </c>
      <c r="L29" s="83" t="e">
        <f t="shared" si="7"/>
        <v>#REF!</v>
      </c>
      <c r="M29" s="83">
        <f t="shared" si="7"/>
        <v>0</v>
      </c>
      <c r="N29" s="83" t="e">
        <f t="shared" si="7"/>
        <v>#REF!</v>
      </c>
      <c r="O29" s="83">
        <f t="shared" si="7"/>
        <v>0</v>
      </c>
      <c r="P29" s="84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 x14ac:dyDescent="0.2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 x14ac:dyDescent="0.2">
      <c r="A31" s="1"/>
      <c r="B31" s="165" t="s">
        <v>41</v>
      </c>
      <c r="C31" s="164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 x14ac:dyDescent="0.2">
      <c r="A32" s="1"/>
      <c r="B32" s="165" t="s">
        <v>65</v>
      </c>
      <c r="C32" s="164"/>
      <c r="D32" s="164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5" t="e">
        <f t="shared" si="15"/>
        <v>#REF!</v>
      </c>
      <c r="V32" s="45" t="e">
        <f t="shared" si="15"/>
        <v>#REF!</v>
      </c>
      <c r="W32" s="45" t="e">
        <f t="shared" si="15"/>
        <v>#REF!</v>
      </c>
      <c r="X32" s="45" t="e">
        <f t="shared" si="15"/>
        <v>#REF!</v>
      </c>
      <c r="Y32" s="45" t="e">
        <f t="shared" si="15"/>
        <v>#REF!</v>
      </c>
      <c r="Z32" s="46" t="e">
        <f t="shared" si="13"/>
        <v>#REF!</v>
      </c>
    </row>
    <row r="33" spans="1:26" ht="15" x14ac:dyDescent="0.2">
      <c r="A33" s="1"/>
      <c r="B33" s="165" t="s">
        <v>43</v>
      </c>
      <c r="C33" s="164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5" t="e">
        <f t="shared" si="17"/>
        <v>#REF!</v>
      </c>
      <c r="V33" s="45" t="e">
        <f t="shared" si="17"/>
        <v>#REF!</v>
      </c>
      <c r="W33" s="45" t="e">
        <f t="shared" si="17"/>
        <v>#REF!</v>
      </c>
      <c r="X33" s="45" t="e">
        <f t="shared" si="17"/>
        <v>#REF!</v>
      </c>
      <c r="Y33" s="45" t="e">
        <f t="shared" si="17"/>
        <v>#REF!</v>
      </c>
      <c r="Z33" s="46" t="e">
        <f t="shared" si="13"/>
        <v>#REF!</v>
      </c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 x14ac:dyDescent="0.2">
      <c r="A35" s="1"/>
      <c r="B35" s="1" t="s">
        <v>57</v>
      </c>
      <c r="C35" s="1"/>
      <c r="D35" s="1"/>
      <c r="E35" s="1"/>
      <c r="F35" s="83" t="e">
        <f t="shared" ref="F35:P35" si="18">F14</f>
        <v>#REF!</v>
      </c>
      <c r="G35" s="83">
        <f t="shared" si="18"/>
        <v>0</v>
      </c>
      <c r="H35" s="85">
        <f t="shared" si="18"/>
        <v>0.09</v>
      </c>
      <c r="I35" s="83">
        <f t="shared" si="18"/>
        <v>0</v>
      </c>
      <c r="J35" s="83" t="e">
        <f t="shared" si="18"/>
        <v>#REF!</v>
      </c>
      <c r="K35" s="83">
        <f t="shared" si="18"/>
        <v>0</v>
      </c>
      <c r="L35" s="85">
        <f t="shared" si="18"/>
        <v>7.0000000000000007E-2</v>
      </c>
      <c r="M35" s="83">
        <f t="shared" si="18"/>
        <v>0</v>
      </c>
      <c r="N35" s="83" t="e">
        <f t="shared" si="18"/>
        <v>#REF!</v>
      </c>
      <c r="O35" s="83">
        <f t="shared" si="18"/>
        <v>0</v>
      </c>
      <c r="P35" s="86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 x14ac:dyDescent="0.2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 x14ac:dyDescent="0.2">
      <c r="A37" s="1"/>
      <c r="B37" s="165" t="s">
        <v>41</v>
      </c>
      <c r="C37" s="164"/>
      <c r="D37" s="1"/>
      <c r="E37" s="1"/>
      <c r="F37" s="1"/>
      <c r="G37" s="1"/>
      <c r="H37" s="1"/>
      <c r="I37" s="1"/>
      <c r="J37" s="1"/>
      <c r="K37" s="1"/>
      <c r="L37" s="1"/>
      <c r="P37" s="27"/>
      <c r="Q37" s="47" t="e">
        <f>#REF!</f>
        <v>#REF!</v>
      </c>
      <c r="R37" s="48" t="e">
        <f>Q37+(R38-Q38)</f>
        <v>#REF!</v>
      </c>
      <c r="S37" s="49" t="e">
        <f t="shared" ref="S37:Z37" si="22">R37</f>
        <v>#REF!</v>
      </c>
      <c r="T37" s="49" t="e">
        <f t="shared" si="22"/>
        <v>#REF!</v>
      </c>
      <c r="U37" s="49" t="e">
        <f t="shared" si="22"/>
        <v>#REF!</v>
      </c>
      <c r="V37" s="49" t="e">
        <f t="shared" si="22"/>
        <v>#REF!</v>
      </c>
      <c r="W37" s="49" t="e">
        <f t="shared" si="22"/>
        <v>#REF!</v>
      </c>
      <c r="X37" s="49" t="e">
        <f t="shared" si="22"/>
        <v>#REF!</v>
      </c>
      <c r="Y37" s="49" t="e">
        <f t="shared" si="22"/>
        <v>#REF!</v>
      </c>
      <c r="Z37" s="49" t="e">
        <f t="shared" si="22"/>
        <v>#REF!</v>
      </c>
    </row>
    <row r="38" spans="1:26" ht="15" x14ac:dyDescent="0.2">
      <c r="A38" s="1"/>
      <c r="B38" s="165" t="s">
        <v>65</v>
      </c>
      <c r="C38" s="164"/>
      <c r="D38" s="164"/>
      <c r="E38" s="1"/>
      <c r="F38" s="1"/>
      <c r="G38" s="1"/>
      <c r="H38" s="1"/>
      <c r="I38" s="1"/>
      <c r="J38" s="1"/>
      <c r="K38" s="1"/>
      <c r="L38" s="1"/>
      <c r="P38" s="27"/>
      <c r="Q38" s="87">
        <f t="shared" ref="Q38:S38" si="23">Q15</f>
        <v>0</v>
      </c>
      <c r="R38" s="87">
        <f t="shared" si="23"/>
        <v>0</v>
      </c>
      <c r="S38" s="87">
        <f t="shared" si="23"/>
        <v>0</v>
      </c>
      <c r="T38" s="51">
        <f t="shared" ref="T38:Z38" si="24">S38</f>
        <v>0</v>
      </c>
      <c r="U38" s="51">
        <f t="shared" si="24"/>
        <v>0</v>
      </c>
      <c r="V38" s="51">
        <f t="shared" si="24"/>
        <v>0</v>
      </c>
      <c r="W38" s="51">
        <f t="shared" si="24"/>
        <v>0</v>
      </c>
      <c r="X38" s="51">
        <f t="shared" si="24"/>
        <v>0</v>
      </c>
      <c r="Y38" s="51">
        <f t="shared" si="24"/>
        <v>0</v>
      </c>
      <c r="Z38" s="51">
        <f t="shared" si="24"/>
        <v>0</v>
      </c>
    </row>
    <row r="39" spans="1:26" ht="15" x14ac:dyDescent="0.2">
      <c r="A39" s="1"/>
      <c r="B39" s="165" t="s">
        <v>43</v>
      </c>
      <c r="C39" s="164"/>
      <c r="D39" s="1"/>
      <c r="E39" s="1"/>
      <c r="F39" s="1"/>
      <c r="G39" s="1"/>
      <c r="H39" s="1"/>
      <c r="I39" s="1"/>
      <c r="J39" s="1"/>
      <c r="K39" s="1"/>
      <c r="L39" s="1"/>
      <c r="P39" s="27"/>
      <c r="Q39" s="50" t="e">
        <f>#REF!</f>
        <v>#REF!</v>
      </c>
      <c r="R39" s="45" t="e">
        <f t="shared" ref="R39:S39" si="25">Q39+(R38-Q38)</f>
        <v>#REF!</v>
      </c>
      <c r="S39" s="45" t="e">
        <f t="shared" si="25"/>
        <v>#REF!</v>
      </c>
      <c r="T39" s="51" t="e">
        <f t="shared" ref="T39:Z39" si="26">S39</f>
        <v>#REF!</v>
      </c>
      <c r="U39" s="51" t="e">
        <f t="shared" si="26"/>
        <v>#REF!</v>
      </c>
      <c r="V39" s="51" t="e">
        <f t="shared" si="26"/>
        <v>#REF!</v>
      </c>
      <c r="W39" s="51" t="e">
        <f t="shared" si="26"/>
        <v>#REF!</v>
      </c>
      <c r="X39" s="51" t="e">
        <f t="shared" si="26"/>
        <v>#REF!</v>
      </c>
      <c r="Y39" s="51" t="e">
        <f t="shared" si="26"/>
        <v>#REF!</v>
      </c>
      <c r="Z39" s="51" t="e">
        <f t="shared" si="26"/>
        <v>#REF!</v>
      </c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 x14ac:dyDescent="0.15"/>
  <cols>
    <col min="1" max="1" width="4" customWidth="1"/>
    <col min="2" max="2" width="25.83203125" bestFit="1" customWidth="1"/>
  </cols>
  <sheetData>
    <row r="2" spans="2:15" ht="15" x14ac:dyDescent="0.15">
      <c r="B2" s="191" t="s">
        <v>178</v>
      </c>
      <c r="C2" s="128" t="s">
        <v>137</v>
      </c>
      <c r="D2" s="128" t="s">
        <v>138</v>
      </c>
      <c r="E2" s="128" t="s">
        <v>139</v>
      </c>
      <c r="F2" s="128" t="s">
        <v>140</v>
      </c>
      <c r="G2" s="128" t="s">
        <v>141</v>
      </c>
      <c r="H2" s="128" t="s">
        <v>142</v>
      </c>
      <c r="I2" s="128" t="s">
        <v>143</v>
      </c>
      <c r="J2" s="128" t="s">
        <v>144</v>
      </c>
      <c r="K2" s="128" t="s">
        <v>145</v>
      </c>
      <c r="L2" s="128" t="s">
        <v>146</v>
      </c>
      <c r="M2" s="128" t="s">
        <v>147</v>
      </c>
      <c r="N2" s="128" t="s">
        <v>94</v>
      </c>
      <c r="O2" s="128" t="s">
        <v>101</v>
      </c>
    </row>
    <row r="3" spans="2:15" ht="14" x14ac:dyDescent="0.15">
      <c r="B3" s="192"/>
      <c r="C3" s="129">
        <v>40446</v>
      </c>
      <c r="D3" s="129">
        <v>40810</v>
      </c>
      <c r="E3" s="129">
        <v>41181</v>
      </c>
      <c r="F3" s="129">
        <v>41545</v>
      </c>
      <c r="G3" s="129">
        <v>41909</v>
      </c>
      <c r="H3" s="129">
        <v>42273</v>
      </c>
      <c r="I3" s="129">
        <v>42637</v>
      </c>
      <c r="J3" s="129">
        <v>43008</v>
      </c>
      <c r="K3" s="129">
        <v>43372</v>
      </c>
      <c r="L3" s="129">
        <v>43736</v>
      </c>
      <c r="M3" s="129">
        <v>44100</v>
      </c>
      <c r="N3" s="129"/>
      <c r="O3" s="129"/>
    </row>
    <row r="4" spans="2:15" ht="15" x14ac:dyDescent="0.15">
      <c r="B4" s="120" t="s">
        <v>179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21"/>
      <c r="O4" s="121"/>
    </row>
    <row r="5" spans="2:15" ht="15" x14ac:dyDescent="0.15">
      <c r="B5" s="106" t="s">
        <v>180</v>
      </c>
      <c r="C5" s="122">
        <v>0.22800000000000001</v>
      </c>
      <c r="D5" s="122">
        <v>0.27100000000000002</v>
      </c>
      <c r="E5" s="122">
        <v>0.28499999999999998</v>
      </c>
      <c r="F5" s="122">
        <v>0.193</v>
      </c>
      <c r="G5" s="122">
        <v>0.18</v>
      </c>
      <c r="H5" s="122">
        <v>0.20499999999999999</v>
      </c>
      <c r="I5" s="122">
        <v>0.14899999999999999</v>
      </c>
      <c r="J5" s="122">
        <v>0.13900000000000001</v>
      </c>
      <c r="K5" s="122">
        <v>0.161</v>
      </c>
      <c r="L5" s="122">
        <v>0.157</v>
      </c>
      <c r="M5" s="122">
        <v>0.17299999999999999</v>
      </c>
      <c r="N5" s="121"/>
      <c r="O5" s="121"/>
    </row>
    <row r="6" spans="2:15" ht="15" x14ac:dyDescent="0.15">
      <c r="B6" s="106" t="s">
        <v>181</v>
      </c>
      <c r="C6" s="122">
        <v>0.35299999999999998</v>
      </c>
      <c r="D6" s="122">
        <v>0.41699999999999998</v>
      </c>
      <c r="E6" s="122">
        <v>0.42799999999999999</v>
      </c>
      <c r="F6" s="122">
        <v>0.28699999999999998</v>
      </c>
      <c r="G6" s="122">
        <v>0.27700000000000002</v>
      </c>
      <c r="H6" s="122">
        <v>0.32600000000000001</v>
      </c>
      <c r="I6" s="122">
        <v>0.23400000000000001</v>
      </c>
      <c r="J6" s="122">
        <v>0.215</v>
      </c>
      <c r="K6" s="122">
        <v>0.26400000000000001</v>
      </c>
      <c r="L6" s="122">
        <v>0.27700000000000002</v>
      </c>
      <c r="M6" s="122">
        <v>0.31</v>
      </c>
      <c r="N6" s="121"/>
      <c r="O6" s="121"/>
    </row>
    <row r="7" spans="2:15" ht="15" x14ac:dyDescent="0.15">
      <c r="B7" s="106" t="s">
        <v>182</v>
      </c>
      <c r="C7" s="122">
        <v>0.35299999999999998</v>
      </c>
      <c r="D7" s="122">
        <v>0.41699999999999998</v>
      </c>
      <c r="E7" s="122">
        <v>0.42799999999999999</v>
      </c>
      <c r="F7" s="122">
        <v>0.30599999999999999</v>
      </c>
      <c r="G7" s="122">
        <v>0.33600000000000002</v>
      </c>
      <c r="H7" s="122">
        <v>0.46200000000000002</v>
      </c>
      <c r="I7" s="122">
        <v>0.36899999999999999</v>
      </c>
      <c r="J7" s="122">
        <v>0.36899999999999999</v>
      </c>
      <c r="K7" s="122">
        <v>0.49399999999999999</v>
      </c>
      <c r="L7" s="122">
        <v>0.55900000000000005</v>
      </c>
      <c r="M7" s="122">
        <v>0.73699999999999999</v>
      </c>
      <c r="N7" s="121"/>
      <c r="O7" s="121"/>
    </row>
    <row r="8" spans="2:15" ht="15" x14ac:dyDescent="0.15">
      <c r="B8" s="10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1"/>
      <c r="O8" s="121"/>
    </row>
    <row r="9" spans="2:15" ht="15" x14ac:dyDescent="0.15">
      <c r="B9" s="120" t="s">
        <v>183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1"/>
      <c r="O9" s="121"/>
    </row>
    <row r="10" spans="2:15" ht="15" x14ac:dyDescent="0.15">
      <c r="B10" s="106" t="s">
        <v>184</v>
      </c>
      <c r="C10" s="122">
        <v>0.39400000000000002</v>
      </c>
      <c r="D10" s="122">
        <v>0.40500000000000003</v>
      </c>
      <c r="E10" s="122">
        <v>0.439</v>
      </c>
      <c r="F10" s="122">
        <v>0.376</v>
      </c>
      <c r="G10" s="122">
        <v>0.38600000000000001</v>
      </c>
      <c r="H10" s="122">
        <v>0.40100000000000002</v>
      </c>
      <c r="I10" s="122">
        <v>0.39100000000000001</v>
      </c>
      <c r="J10" s="122">
        <v>0.38500000000000001</v>
      </c>
      <c r="K10" s="122">
        <v>0.38300000000000001</v>
      </c>
      <c r="L10" s="122">
        <v>0.378</v>
      </c>
      <c r="M10" s="122">
        <v>0.38200000000000001</v>
      </c>
      <c r="N10" s="124">
        <v>0.39300000000000002</v>
      </c>
      <c r="O10" s="124">
        <v>0.38600000000000001</v>
      </c>
    </row>
    <row r="11" spans="2:15" ht="16" x14ac:dyDescent="0.15">
      <c r="B11" s="106" t="s">
        <v>185</v>
      </c>
      <c r="C11" s="122" t="s">
        <v>168</v>
      </c>
      <c r="D11" s="122" t="s">
        <v>168</v>
      </c>
      <c r="E11" s="122" t="s">
        <v>168</v>
      </c>
      <c r="F11" s="122" t="s">
        <v>168</v>
      </c>
      <c r="G11" s="122" t="s">
        <v>168</v>
      </c>
      <c r="H11" s="122" t="s">
        <v>168</v>
      </c>
      <c r="I11" s="122" t="s">
        <v>168</v>
      </c>
      <c r="J11" s="122" t="s">
        <v>168</v>
      </c>
      <c r="K11" s="122" t="s">
        <v>168</v>
      </c>
      <c r="L11" s="122" t="s">
        <v>168</v>
      </c>
      <c r="M11" s="122" t="s">
        <v>168</v>
      </c>
      <c r="N11" s="121"/>
      <c r="O11" s="121"/>
    </row>
    <row r="12" spans="2:15" ht="15" x14ac:dyDescent="0.15">
      <c r="B12" s="106" t="s">
        <v>186</v>
      </c>
      <c r="C12" s="122">
        <v>0.29799999999999999</v>
      </c>
      <c r="D12" s="122">
        <v>0.32900000000000001</v>
      </c>
      <c r="E12" s="122">
        <v>0.374</v>
      </c>
      <c r="F12" s="122">
        <v>0.32600000000000001</v>
      </c>
      <c r="G12" s="122">
        <v>0.33100000000000002</v>
      </c>
      <c r="H12" s="122">
        <v>0.35299999999999998</v>
      </c>
      <c r="I12" s="122">
        <v>0.32700000000000001</v>
      </c>
      <c r="J12" s="122">
        <v>0.312</v>
      </c>
      <c r="K12" s="122">
        <v>0.308</v>
      </c>
      <c r="L12" s="122">
        <v>0.29399999999999998</v>
      </c>
      <c r="M12" s="122">
        <v>0.28699999999999998</v>
      </c>
      <c r="N12" s="124">
        <v>0.32200000000000001</v>
      </c>
      <c r="O12" s="124">
        <v>0.32600000000000001</v>
      </c>
    </row>
    <row r="13" spans="2:15" ht="15" x14ac:dyDescent="0.15">
      <c r="B13" s="106" t="s">
        <v>187</v>
      </c>
      <c r="C13" s="122">
        <v>0.28199999999999997</v>
      </c>
      <c r="D13" s="122">
        <v>0.312</v>
      </c>
      <c r="E13" s="122">
        <v>0.35299999999999998</v>
      </c>
      <c r="F13" s="122">
        <v>0.28699999999999998</v>
      </c>
      <c r="G13" s="122">
        <v>0.28699999999999998</v>
      </c>
      <c r="H13" s="122">
        <v>0.30499999999999999</v>
      </c>
      <c r="I13" s="122">
        <v>0.27800000000000002</v>
      </c>
      <c r="J13" s="122">
        <v>0.26800000000000002</v>
      </c>
      <c r="K13" s="122">
        <v>0.26700000000000002</v>
      </c>
      <c r="L13" s="122">
        <v>0.246</v>
      </c>
      <c r="M13" s="122">
        <v>0.24099999999999999</v>
      </c>
      <c r="N13" s="124">
        <v>0.28399999999999997</v>
      </c>
      <c r="O13" s="124">
        <v>0.28199999999999997</v>
      </c>
    </row>
    <row r="14" spans="2:15" ht="15" x14ac:dyDescent="0.15">
      <c r="B14" s="106" t="s">
        <v>188</v>
      </c>
      <c r="C14" s="122">
        <v>0.28199999999999997</v>
      </c>
      <c r="D14" s="122">
        <v>0.312</v>
      </c>
      <c r="E14" s="122">
        <v>0.35299999999999998</v>
      </c>
      <c r="F14" s="122">
        <v>0.28699999999999998</v>
      </c>
      <c r="G14" s="122">
        <v>0.28699999999999998</v>
      </c>
      <c r="H14" s="122">
        <v>0.30499999999999999</v>
      </c>
      <c r="I14" s="122">
        <v>0.27800000000000002</v>
      </c>
      <c r="J14" s="122">
        <v>0.26800000000000002</v>
      </c>
      <c r="K14" s="122">
        <v>0.26700000000000002</v>
      </c>
      <c r="L14" s="122">
        <v>0.246</v>
      </c>
      <c r="M14" s="122">
        <v>0.24099999999999999</v>
      </c>
      <c r="N14" s="121"/>
      <c r="O14" s="121"/>
    </row>
    <row r="15" spans="2:15" ht="15" x14ac:dyDescent="0.15">
      <c r="B15" s="106" t="s">
        <v>189</v>
      </c>
      <c r="C15" s="122">
        <v>0.215</v>
      </c>
      <c r="D15" s="122">
        <v>0.23899999999999999</v>
      </c>
      <c r="E15" s="122">
        <v>0.26700000000000002</v>
      </c>
      <c r="F15" s="122">
        <v>0.217</v>
      </c>
      <c r="G15" s="122">
        <v>0.216</v>
      </c>
      <c r="H15" s="122">
        <v>0.22800000000000001</v>
      </c>
      <c r="I15" s="122">
        <v>0.21199999999999999</v>
      </c>
      <c r="J15" s="122">
        <v>0.21099999999999999</v>
      </c>
      <c r="K15" s="122">
        <v>0.224</v>
      </c>
      <c r="L15" s="122">
        <v>0.21199999999999999</v>
      </c>
      <c r="M15" s="122">
        <v>0.20899999999999999</v>
      </c>
      <c r="N15" s="124">
        <v>0.223</v>
      </c>
      <c r="O15" s="124">
        <v>0.216</v>
      </c>
    </row>
    <row r="16" spans="2:15" ht="15" x14ac:dyDescent="0.15">
      <c r="B16" s="106" t="s">
        <v>190</v>
      </c>
      <c r="C16" s="122">
        <v>0.215</v>
      </c>
      <c r="D16" s="122">
        <v>0.23899999999999999</v>
      </c>
      <c r="E16" s="122">
        <v>0.26700000000000002</v>
      </c>
      <c r="F16" s="122">
        <v>0.217</v>
      </c>
      <c r="G16" s="122">
        <v>0.217</v>
      </c>
      <c r="H16" s="122">
        <v>0.22900000000000001</v>
      </c>
      <c r="I16" s="122">
        <v>0.21</v>
      </c>
      <c r="J16" s="122">
        <v>0.20899999999999999</v>
      </c>
      <c r="K16" s="122">
        <v>0.223</v>
      </c>
      <c r="L16" s="122">
        <v>0.21199999999999999</v>
      </c>
      <c r="M16" s="122">
        <v>0.20899999999999999</v>
      </c>
      <c r="N16" s="121"/>
      <c r="O16" s="121"/>
    </row>
    <row r="17" spans="2:15" ht="15" x14ac:dyDescent="0.15">
      <c r="B17" s="106" t="s">
        <v>191</v>
      </c>
      <c r="C17" s="122">
        <v>0.254</v>
      </c>
      <c r="D17" s="122">
        <v>0.307</v>
      </c>
      <c r="E17" s="122">
        <v>0.27200000000000002</v>
      </c>
      <c r="F17" s="122">
        <v>0.26600000000000001</v>
      </c>
      <c r="G17" s="122">
        <v>0.27400000000000002</v>
      </c>
      <c r="H17" s="122">
        <v>0.3</v>
      </c>
      <c r="I17" s="122">
        <v>0.248</v>
      </c>
      <c r="J17" s="122">
        <v>0.22600000000000001</v>
      </c>
      <c r="K17" s="122">
        <v>0.24099999999999999</v>
      </c>
      <c r="L17" s="122">
        <v>0.22600000000000001</v>
      </c>
      <c r="M17" s="122">
        <v>0.26700000000000002</v>
      </c>
      <c r="N17" s="124">
        <v>0.26200000000000001</v>
      </c>
      <c r="O17" s="124">
        <v>0.26600000000000001</v>
      </c>
    </row>
    <row r="18" spans="2:15" ht="15" x14ac:dyDescent="0.15">
      <c r="B18" s="106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1"/>
      <c r="O18" s="121"/>
    </row>
    <row r="19" spans="2:15" ht="15" x14ac:dyDescent="0.15">
      <c r="B19" s="120" t="s">
        <v>192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1"/>
      <c r="O19" s="121"/>
    </row>
    <row r="20" spans="2:15" ht="16" x14ac:dyDescent="0.15">
      <c r="B20" s="106" t="s">
        <v>193</v>
      </c>
      <c r="C20" s="125" t="s">
        <v>194</v>
      </c>
      <c r="D20" s="125" t="s">
        <v>194</v>
      </c>
      <c r="E20" s="125" t="s">
        <v>194</v>
      </c>
      <c r="F20" s="125" t="s">
        <v>195</v>
      </c>
      <c r="G20" s="125" t="s">
        <v>196</v>
      </c>
      <c r="H20" s="125" t="s">
        <v>195</v>
      </c>
      <c r="I20" s="125" t="s">
        <v>197</v>
      </c>
      <c r="J20" s="125" t="s">
        <v>197</v>
      </c>
      <c r="K20" s="125" t="s">
        <v>197</v>
      </c>
      <c r="L20" s="125" t="s">
        <v>197</v>
      </c>
      <c r="M20" s="125" t="s">
        <v>196</v>
      </c>
      <c r="N20" s="121"/>
      <c r="O20" s="121"/>
    </row>
    <row r="21" spans="2:15" ht="16" x14ac:dyDescent="0.15">
      <c r="B21" s="106" t="s">
        <v>198</v>
      </c>
      <c r="C21" s="125" t="s">
        <v>199</v>
      </c>
      <c r="D21" s="125" t="s">
        <v>200</v>
      </c>
      <c r="E21" s="125" t="s">
        <v>201</v>
      </c>
      <c r="F21" s="125" t="s">
        <v>202</v>
      </c>
      <c r="G21" s="125" t="s">
        <v>203</v>
      </c>
      <c r="H21" s="125" t="s">
        <v>204</v>
      </c>
      <c r="I21" s="125" t="s">
        <v>205</v>
      </c>
      <c r="J21" s="125" t="s">
        <v>206</v>
      </c>
      <c r="K21" s="125" t="s">
        <v>207</v>
      </c>
      <c r="L21" s="125" t="s">
        <v>208</v>
      </c>
      <c r="M21" s="125" t="s">
        <v>208</v>
      </c>
      <c r="N21" s="121"/>
      <c r="O21" s="121"/>
    </row>
    <row r="22" spans="2:15" ht="16" x14ac:dyDescent="0.15">
      <c r="B22" s="106" t="s">
        <v>209</v>
      </c>
      <c r="C22" s="125" t="s">
        <v>210</v>
      </c>
      <c r="D22" s="125" t="s">
        <v>211</v>
      </c>
      <c r="E22" s="125" t="s">
        <v>212</v>
      </c>
      <c r="F22" s="125" t="s">
        <v>213</v>
      </c>
      <c r="G22" s="125" t="s">
        <v>214</v>
      </c>
      <c r="H22" s="125" t="s">
        <v>215</v>
      </c>
      <c r="I22" s="125" t="s">
        <v>216</v>
      </c>
      <c r="J22" s="125" t="s">
        <v>215</v>
      </c>
      <c r="K22" s="125" t="s">
        <v>217</v>
      </c>
      <c r="L22" s="125" t="s">
        <v>218</v>
      </c>
      <c r="M22" s="125" t="s">
        <v>219</v>
      </c>
      <c r="N22" s="121"/>
      <c r="O22" s="121"/>
    </row>
    <row r="23" spans="2:15" ht="16" x14ac:dyDescent="0.15">
      <c r="B23" s="106" t="s">
        <v>220</v>
      </c>
      <c r="C23" s="125" t="s">
        <v>221</v>
      </c>
      <c r="D23" s="125" t="s">
        <v>222</v>
      </c>
      <c r="E23" s="125" t="s">
        <v>223</v>
      </c>
      <c r="F23" s="125" t="s">
        <v>224</v>
      </c>
      <c r="G23" s="125" t="s">
        <v>225</v>
      </c>
      <c r="H23" s="125" t="s">
        <v>226</v>
      </c>
      <c r="I23" s="125" t="s">
        <v>227</v>
      </c>
      <c r="J23" s="125" t="s">
        <v>228</v>
      </c>
      <c r="K23" s="125" t="s">
        <v>229</v>
      </c>
      <c r="L23" s="125" t="s">
        <v>230</v>
      </c>
      <c r="M23" s="125" t="s">
        <v>231</v>
      </c>
      <c r="N23" s="121"/>
      <c r="O23" s="121"/>
    </row>
    <row r="24" spans="2:15" ht="15" x14ac:dyDescent="0.15">
      <c r="B24" s="106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1"/>
      <c r="O24" s="121"/>
    </row>
    <row r="25" spans="2:15" ht="15" x14ac:dyDescent="0.15">
      <c r="B25" s="120" t="s">
        <v>232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1"/>
      <c r="O25" s="121"/>
    </row>
    <row r="26" spans="2:15" ht="16" x14ac:dyDescent="0.15">
      <c r="B26" s="106" t="s">
        <v>233</v>
      </c>
      <c r="C26" s="125" t="s">
        <v>234</v>
      </c>
      <c r="D26" s="125" t="s">
        <v>235</v>
      </c>
      <c r="E26" s="125" t="s">
        <v>236</v>
      </c>
      <c r="F26" s="125" t="s">
        <v>237</v>
      </c>
      <c r="G26" s="125" t="s">
        <v>194</v>
      </c>
      <c r="H26" s="125" t="s">
        <v>194</v>
      </c>
      <c r="I26" s="125" t="s">
        <v>238</v>
      </c>
      <c r="J26" s="125" t="s">
        <v>239</v>
      </c>
      <c r="K26" s="125" t="s">
        <v>194</v>
      </c>
      <c r="L26" s="125" t="s">
        <v>236</v>
      </c>
      <c r="M26" s="125" t="s">
        <v>238</v>
      </c>
      <c r="N26" s="121"/>
      <c r="O26" s="121"/>
    </row>
    <row r="27" spans="2:15" ht="16" x14ac:dyDescent="0.15">
      <c r="B27" s="106" t="s">
        <v>240</v>
      </c>
      <c r="C27" s="125" t="s">
        <v>236</v>
      </c>
      <c r="D27" s="125" t="s">
        <v>194</v>
      </c>
      <c r="E27" s="125" t="s">
        <v>241</v>
      </c>
      <c r="F27" s="125" t="s">
        <v>242</v>
      </c>
      <c r="G27" s="125" t="s">
        <v>197</v>
      </c>
      <c r="H27" s="125" t="s">
        <v>197</v>
      </c>
      <c r="I27" s="125" t="s">
        <v>241</v>
      </c>
      <c r="J27" s="125" t="s">
        <v>195</v>
      </c>
      <c r="K27" s="125" t="s">
        <v>196</v>
      </c>
      <c r="L27" s="125" t="s">
        <v>242</v>
      </c>
      <c r="M27" s="125" t="s">
        <v>241</v>
      </c>
      <c r="N27" s="121"/>
      <c r="O27" s="121"/>
    </row>
    <row r="28" spans="2:15" ht="16" x14ac:dyDescent="0.15">
      <c r="B28" s="106" t="s">
        <v>243</v>
      </c>
      <c r="C28" s="125" t="s">
        <v>242</v>
      </c>
      <c r="D28" s="125" t="s">
        <v>195</v>
      </c>
      <c r="E28" s="125" t="s">
        <v>196</v>
      </c>
      <c r="F28" s="125" t="s">
        <v>195</v>
      </c>
      <c r="G28" s="125" t="s">
        <v>244</v>
      </c>
      <c r="H28" s="125" t="s">
        <v>245</v>
      </c>
      <c r="I28" s="125" t="s">
        <v>196</v>
      </c>
      <c r="J28" s="125" t="s">
        <v>197</v>
      </c>
      <c r="K28" s="125" t="s">
        <v>246</v>
      </c>
      <c r="L28" s="125" t="s">
        <v>241</v>
      </c>
      <c r="M28" s="125" t="s">
        <v>195</v>
      </c>
      <c r="N28" s="121"/>
      <c r="O28" s="121"/>
    </row>
    <row r="29" spans="2:15" ht="16" x14ac:dyDescent="0.15">
      <c r="B29" s="106" t="s">
        <v>247</v>
      </c>
      <c r="C29" s="125" t="s">
        <v>248</v>
      </c>
      <c r="D29" s="125" t="s">
        <v>249</v>
      </c>
      <c r="E29" s="125" t="s">
        <v>250</v>
      </c>
      <c r="F29" s="125" t="s">
        <v>251</v>
      </c>
      <c r="G29" s="125" t="s">
        <v>252</v>
      </c>
      <c r="H29" s="125" t="s">
        <v>253</v>
      </c>
      <c r="I29" s="125" t="s">
        <v>254</v>
      </c>
      <c r="J29" s="125" t="s">
        <v>255</v>
      </c>
      <c r="K29" s="125" t="s">
        <v>256</v>
      </c>
      <c r="L29" s="125" t="s">
        <v>257</v>
      </c>
      <c r="M29" s="125" t="s">
        <v>258</v>
      </c>
      <c r="N29" s="121"/>
      <c r="O29" s="121"/>
    </row>
    <row r="30" spans="2:15" ht="16" x14ac:dyDescent="0.15">
      <c r="B30" s="106" t="s">
        <v>259</v>
      </c>
      <c r="C30" s="125" t="s">
        <v>260</v>
      </c>
      <c r="D30" s="125" t="s">
        <v>261</v>
      </c>
      <c r="E30" s="125" t="s">
        <v>262</v>
      </c>
      <c r="F30" s="125" t="s">
        <v>263</v>
      </c>
      <c r="G30" s="125" t="s">
        <v>264</v>
      </c>
      <c r="H30" s="125" t="s">
        <v>265</v>
      </c>
      <c r="I30" s="125" t="s">
        <v>266</v>
      </c>
      <c r="J30" s="125" t="s">
        <v>267</v>
      </c>
      <c r="K30" s="125" t="s">
        <v>203</v>
      </c>
      <c r="L30" s="125" t="s">
        <v>268</v>
      </c>
      <c r="M30" s="125" t="s">
        <v>269</v>
      </c>
      <c r="N30" s="121"/>
      <c r="O30" s="121"/>
    </row>
    <row r="31" spans="2:15" ht="16" x14ac:dyDescent="0.15">
      <c r="B31" s="106" t="s">
        <v>270</v>
      </c>
      <c r="C31" s="125" t="s">
        <v>271</v>
      </c>
      <c r="D31" s="125" t="s">
        <v>272</v>
      </c>
      <c r="E31" s="125" t="s">
        <v>272</v>
      </c>
      <c r="F31" s="125" t="s">
        <v>273</v>
      </c>
      <c r="G31" s="125" t="s">
        <v>274</v>
      </c>
      <c r="H31" s="125" t="s">
        <v>275</v>
      </c>
      <c r="I31" s="125" t="s">
        <v>276</v>
      </c>
      <c r="J31" s="125" t="s">
        <v>277</v>
      </c>
      <c r="K31" s="125" t="s">
        <v>278</v>
      </c>
      <c r="L31" s="125" t="s">
        <v>279</v>
      </c>
      <c r="M31" s="125" t="s">
        <v>280</v>
      </c>
      <c r="N31" s="121"/>
      <c r="O31" s="121"/>
    </row>
    <row r="32" spans="2:15" ht="16" x14ac:dyDescent="0.15">
      <c r="B32" s="106" t="s">
        <v>281</v>
      </c>
      <c r="C32" s="125" t="s">
        <v>282</v>
      </c>
      <c r="D32" s="125" t="s">
        <v>283</v>
      </c>
      <c r="E32" s="125" t="s">
        <v>284</v>
      </c>
      <c r="F32" s="125" t="s">
        <v>285</v>
      </c>
      <c r="G32" s="125" t="s">
        <v>282</v>
      </c>
      <c r="H32" s="125" t="s">
        <v>286</v>
      </c>
      <c r="I32" s="125" t="s">
        <v>287</v>
      </c>
      <c r="J32" s="125" t="s">
        <v>288</v>
      </c>
      <c r="K32" s="125" t="s">
        <v>289</v>
      </c>
      <c r="L32" s="125" t="s">
        <v>290</v>
      </c>
      <c r="M32" s="125" t="s">
        <v>291</v>
      </c>
      <c r="N32" s="121"/>
      <c r="O32" s="121"/>
    </row>
    <row r="33" spans="2:15" ht="15" x14ac:dyDescent="0.15">
      <c r="B33" s="106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1"/>
      <c r="O33" s="121"/>
    </row>
    <row r="34" spans="2:15" ht="15" x14ac:dyDescent="0.15">
      <c r="B34" s="120" t="s">
        <v>292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1"/>
      <c r="O34" s="121"/>
    </row>
    <row r="35" spans="2:15" ht="15" x14ac:dyDescent="0.15">
      <c r="B35" s="106" t="s">
        <v>293</v>
      </c>
      <c r="C35" s="122">
        <v>0</v>
      </c>
      <c r="D35" s="122">
        <v>0</v>
      </c>
      <c r="E35" s="122">
        <v>0</v>
      </c>
      <c r="F35" s="122">
        <v>0.13700000000000001</v>
      </c>
      <c r="G35" s="122">
        <v>0.316</v>
      </c>
      <c r="H35" s="122">
        <v>0.53900000000000003</v>
      </c>
      <c r="I35" s="122">
        <v>0.67900000000000005</v>
      </c>
      <c r="J35" s="122">
        <v>0.86299999999999999</v>
      </c>
      <c r="K35" s="122">
        <v>1.0680000000000001</v>
      </c>
      <c r="L35" s="122">
        <v>1.194</v>
      </c>
      <c r="M35" s="122">
        <v>1.871</v>
      </c>
      <c r="N35" s="121"/>
      <c r="O35" s="121"/>
    </row>
    <row r="36" spans="2:15" ht="15" x14ac:dyDescent="0.15">
      <c r="B36" s="106" t="s">
        <v>294</v>
      </c>
      <c r="C36" s="122">
        <v>0</v>
      </c>
      <c r="D36" s="122">
        <v>0</v>
      </c>
      <c r="E36" s="122">
        <v>0</v>
      </c>
      <c r="F36" s="122">
        <v>0.121</v>
      </c>
      <c r="G36" s="122">
        <v>0.24</v>
      </c>
      <c r="H36" s="122">
        <v>0.35</v>
      </c>
      <c r="I36" s="122">
        <v>0.40400000000000003</v>
      </c>
      <c r="J36" s="122">
        <v>0.46300000000000002</v>
      </c>
      <c r="K36" s="122">
        <v>0.51700000000000002</v>
      </c>
      <c r="L36" s="122">
        <v>0.54400000000000004</v>
      </c>
      <c r="M36" s="122">
        <v>0.65200000000000002</v>
      </c>
      <c r="N36" s="121"/>
      <c r="O36" s="121"/>
    </row>
    <row r="37" spans="2:15" ht="15" x14ac:dyDescent="0.15">
      <c r="B37" s="106" t="s">
        <v>295</v>
      </c>
      <c r="C37" s="122">
        <v>0</v>
      </c>
      <c r="D37" s="122">
        <v>0</v>
      </c>
      <c r="E37" s="122">
        <v>0</v>
      </c>
      <c r="F37" s="122">
        <v>0.13700000000000001</v>
      </c>
      <c r="G37" s="122">
        <v>0.26</v>
      </c>
      <c r="H37" s="122">
        <v>0.44700000000000001</v>
      </c>
      <c r="I37" s="122">
        <v>0.58799999999999997</v>
      </c>
      <c r="J37" s="122">
        <v>0.72499999999999998</v>
      </c>
      <c r="K37" s="122">
        <v>0.875</v>
      </c>
      <c r="L37" s="122">
        <v>1.0149999999999999</v>
      </c>
      <c r="M37" s="122">
        <v>1.6379999999999999</v>
      </c>
      <c r="N37" s="121"/>
      <c r="O37" s="121"/>
    </row>
    <row r="38" spans="2:15" ht="15" x14ac:dyDescent="0.15">
      <c r="B38" s="106" t="s">
        <v>296</v>
      </c>
      <c r="C38" s="122">
        <v>0</v>
      </c>
      <c r="D38" s="122">
        <v>0</v>
      </c>
      <c r="E38" s="122">
        <v>0</v>
      </c>
      <c r="F38" s="122">
        <v>0.121</v>
      </c>
      <c r="G38" s="122">
        <v>0.19700000000000001</v>
      </c>
      <c r="H38" s="122">
        <v>0.28999999999999998</v>
      </c>
      <c r="I38" s="122">
        <v>0.35</v>
      </c>
      <c r="J38" s="122">
        <v>0.38900000000000001</v>
      </c>
      <c r="K38" s="122">
        <v>0.42299999999999999</v>
      </c>
      <c r="L38" s="122">
        <v>0.46200000000000002</v>
      </c>
      <c r="M38" s="122">
        <v>0.57099999999999995</v>
      </c>
      <c r="N38" s="121"/>
      <c r="O38" s="121"/>
    </row>
    <row r="39" spans="2:15" ht="15" x14ac:dyDescent="0.15">
      <c r="B39" s="106" t="s">
        <v>297</v>
      </c>
      <c r="C39" s="122">
        <v>8.8999999999999996E-2</v>
      </c>
      <c r="D39" s="122">
        <v>0.10100000000000001</v>
      </c>
      <c r="E39" s="122">
        <v>0.11</v>
      </c>
      <c r="F39" s="122">
        <v>0.192</v>
      </c>
      <c r="G39" s="122">
        <v>0.245</v>
      </c>
      <c r="H39" s="122">
        <v>0.311</v>
      </c>
      <c r="I39" s="122">
        <v>0.35599999999999998</v>
      </c>
      <c r="J39" s="122">
        <v>0.374</v>
      </c>
      <c r="K39" s="122">
        <v>0.39</v>
      </c>
      <c r="L39" s="122">
        <v>0.42</v>
      </c>
      <c r="M39" s="122">
        <v>0.47299999999999998</v>
      </c>
      <c r="N39" s="121"/>
      <c r="O39" s="121"/>
    </row>
    <row r="40" spans="2:15" ht="15" x14ac:dyDescent="0.15">
      <c r="B40" s="106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1"/>
      <c r="O40" s="121"/>
    </row>
    <row r="41" spans="2:15" ht="16" x14ac:dyDescent="0.15">
      <c r="B41" s="106" t="s">
        <v>298</v>
      </c>
      <c r="C41" s="126" t="s">
        <v>168</v>
      </c>
      <c r="D41" s="126" t="s">
        <v>168</v>
      </c>
      <c r="E41" s="126" t="s">
        <v>168</v>
      </c>
      <c r="F41" s="126" t="s">
        <v>299</v>
      </c>
      <c r="G41" s="126" t="s">
        <v>300</v>
      </c>
      <c r="H41" s="126" t="s">
        <v>301</v>
      </c>
      <c r="I41" s="126" t="s">
        <v>302</v>
      </c>
      <c r="J41" s="126" t="s">
        <v>303</v>
      </c>
      <c r="K41" s="126" t="s">
        <v>304</v>
      </c>
      <c r="L41" s="126" t="s">
        <v>305</v>
      </c>
      <c r="M41" s="126" t="s">
        <v>306</v>
      </c>
      <c r="N41" s="121"/>
      <c r="O41" s="121"/>
    </row>
    <row r="42" spans="2:15" ht="16" x14ac:dyDescent="0.15">
      <c r="B42" s="106" t="s">
        <v>307</v>
      </c>
      <c r="C42" s="126" t="s">
        <v>168</v>
      </c>
      <c r="D42" s="126" t="s">
        <v>168</v>
      </c>
      <c r="E42" s="126" t="s">
        <v>168</v>
      </c>
      <c r="F42" s="126" t="s">
        <v>308</v>
      </c>
      <c r="G42" s="126" t="s">
        <v>309</v>
      </c>
      <c r="H42" s="126" t="s">
        <v>310</v>
      </c>
      <c r="I42" s="126" t="s">
        <v>311</v>
      </c>
      <c r="J42" s="126" t="s">
        <v>312</v>
      </c>
      <c r="K42" s="126" t="s">
        <v>313</v>
      </c>
      <c r="L42" s="126" t="s">
        <v>314</v>
      </c>
      <c r="M42" s="126" t="s">
        <v>315</v>
      </c>
      <c r="N42" s="121"/>
      <c r="O42" s="121"/>
    </row>
    <row r="43" spans="2:15" ht="32" x14ac:dyDescent="0.15">
      <c r="B43" s="106" t="s">
        <v>316</v>
      </c>
      <c r="C43" s="126" t="s">
        <v>317</v>
      </c>
      <c r="D43" s="126" t="s">
        <v>317</v>
      </c>
      <c r="E43" s="126" t="s">
        <v>317</v>
      </c>
      <c r="F43" s="126" t="s">
        <v>317</v>
      </c>
      <c r="G43" s="126" t="s">
        <v>317</v>
      </c>
      <c r="H43" s="126" t="s">
        <v>317</v>
      </c>
      <c r="I43" s="126" t="s">
        <v>317</v>
      </c>
      <c r="J43" s="126" t="s">
        <v>317</v>
      </c>
      <c r="K43" s="126" t="s">
        <v>317</v>
      </c>
      <c r="L43" s="126" t="s">
        <v>317</v>
      </c>
      <c r="M43" s="126" t="s">
        <v>317</v>
      </c>
      <c r="N43" s="121"/>
      <c r="O43" s="121"/>
    </row>
    <row r="44" spans="2:15" ht="16" x14ac:dyDescent="0.15">
      <c r="B44" s="106" t="s">
        <v>318</v>
      </c>
      <c r="C44" s="126" t="s">
        <v>319</v>
      </c>
      <c r="D44" s="126" t="s">
        <v>319</v>
      </c>
      <c r="E44" s="126" t="s">
        <v>319</v>
      </c>
      <c r="F44" s="126" t="s">
        <v>320</v>
      </c>
      <c r="G44" s="126" t="s">
        <v>321</v>
      </c>
      <c r="H44" s="126" t="s">
        <v>322</v>
      </c>
      <c r="I44" s="126" t="s">
        <v>323</v>
      </c>
      <c r="J44" s="126" t="s">
        <v>324</v>
      </c>
      <c r="K44" s="126" t="s">
        <v>325</v>
      </c>
      <c r="L44" s="126" t="s">
        <v>326</v>
      </c>
      <c r="M44" s="126" t="s">
        <v>327</v>
      </c>
      <c r="N44" s="121"/>
      <c r="O44" s="121"/>
    </row>
    <row r="45" spans="2:15" ht="16" x14ac:dyDescent="0.15">
      <c r="B45" s="106" t="s">
        <v>328</v>
      </c>
      <c r="C45" s="126" t="s">
        <v>329</v>
      </c>
      <c r="D45" s="126" t="s">
        <v>330</v>
      </c>
      <c r="E45" s="126" t="s">
        <v>331</v>
      </c>
      <c r="F45" s="126" t="s">
        <v>332</v>
      </c>
      <c r="G45" s="126" t="s">
        <v>333</v>
      </c>
      <c r="H45" s="126" t="s">
        <v>334</v>
      </c>
      <c r="I45" s="126" t="s">
        <v>335</v>
      </c>
      <c r="J45" s="126" t="s">
        <v>336</v>
      </c>
      <c r="K45" s="126" t="s">
        <v>337</v>
      </c>
      <c r="L45" s="126" t="s">
        <v>338</v>
      </c>
      <c r="M45" s="126" t="s">
        <v>339</v>
      </c>
      <c r="N45" s="121"/>
      <c r="O45" s="121"/>
    </row>
    <row r="46" spans="2:15" ht="15" x14ac:dyDescent="0.15">
      <c r="B46" s="106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1"/>
      <c r="O46" s="121"/>
    </row>
    <row r="47" spans="2:15" ht="15" x14ac:dyDescent="0.15">
      <c r="B47" s="106" t="s">
        <v>340</v>
      </c>
      <c r="C47" s="127">
        <v>8.59</v>
      </c>
      <c r="D47" s="127">
        <v>8.59</v>
      </c>
      <c r="E47" s="127">
        <v>9.44</v>
      </c>
      <c r="F47" s="127">
        <v>5.71</v>
      </c>
      <c r="G47" s="127">
        <v>5.18</v>
      </c>
      <c r="H47" s="127">
        <v>4.46</v>
      </c>
      <c r="I47" s="127">
        <v>3.74</v>
      </c>
      <c r="J47" s="127">
        <v>3.62</v>
      </c>
      <c r="K47" s="127">
        <v>4.22</v>
      </c>
      <c r="L47" s="127">
        <v>4.18</v>
      </c>
      <c r="M47" s="127">
        <v>6.19</v>
      </c>
      <c r="N47" s="121"/>
      <c r="O47" s="121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workbookViewId="0">
      <selection activeCell="I52" sqref="I52"/>
    </sheetView>
  </sheetViews>
  <sheetFormatPr baseColWidth="10" defaultColWidth="12.6640625" defaultRowHeight="15.75" customHeight="1" x14ac:dyDescent="0.15"/>
  <cols>
    <col min="1" max="1" width="1.6640625" customWidth="1"/>
  </cols>
  <sheetData>
    <row r="1" spans="1:26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21" x14ac:dyDescent="0.25">
      <c r="A2" s="8"/>
      <c r="B2" s="166" t="str">
        <f>CONCATENATE(INFO!C4, " ", "DCF")</f>
        <v xml:space="preserve"> DCF</v>
      </c>
      <c r="C2" s="16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153"/>
      <c r="Y2" s="154"/>
      <c r="Z2" s="154"/>
    </row>
    <row r="3" spans="1:26" ht="15" x14ac:dyDescent="0.2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5" x14ac:dyDescent="0.2">
      <c r="A4" s="1" t="s">
        <v>32</v>
      </c>
      <c r="B4" s="1" t="s">
        <v>0</v>
      </c>
      <c r="C4" s="2">
        <f>INFO!C3</f>
        <v>0</v>
      </c>
      <c r="D4" s="1"/>
      <c r="E4" s="165" t="s">
        <v>33</v>
      </c>
      <c r="F4" s="164"/>
      <c r="G4" s="11" t="e">
        <f ca="1">Z88</f>
        <v>#DIV/0!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5" x14ac:dyDescent="0.2">
      <c r="A5" s="1"/>
      <c r="B5" s="1" t="s">
        <v>36</v>
      </c>
      <c r="C5" s="13">
        <f ca="1">TODAY()</f>
        <v>45355</v>
      </c>
      <c r="D5" s="1"/>
      <c r="E5" s="165" t="s">
        <v>37</v>
      </c>
      <c r="F5" s="164"/>
      <c r="G5" s="14">
        <f>INFO!C15</f>
        <v>0</v>
      </c>
      <c r="H5" s="1"/>
      <c r="I5" s="1" t="s">
        <v>38</v>
      </c>
      <c r="K5" s="15" t="e">
        <f ca="1">U88/G5-1</f>
        <v>#DIV/0!</v>
      </c>
      <c r="L5" s="15" t="e">
        <f ca="1">G4/G5-1</f>
        <v>#DIV/0!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5" x14ac:dyDescent="0.2">
      <c r="A7" s="1" t="s">
        <v>32</v>
      </c>
      <c r="B7" s="168" t="s">
        <v>39</v>
      </c>
      <c r="C7" s="16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6" ht="15" x14ac:dyDescent="0.2">
      <c r="A8" s="1"/>
      <c r="B8" s="10" t="s">
        <v>40</v>
      </c>
      <c r="C8" s="1"/>
      <c r="D8" s="1"/>
      <c r="E8" s="1"/>
      <c r="F8" s="163" t="s">
        <v>41</v>
      </c>
      <c r="G8" s="164"/>
      <c r="H8" s="1"/>
      <c r="I8" s="1"/>
      <c r="J8" s="10" t="s">
        <v>42</v>
      </c>
      <c r="K8" s="1"/>
      <c r="L8" s="1"/>
      <c r="M8" s="1"/>
      <c r="N8" s="163" t="s">
        <v>43</v>
      </c>
      <c r="O8" s="164"/>
      <c r="P8" s="10"/>
      <c r="Q8" s="1"/>
      <c r="R8" s="1"/>
      <c r="S8" s="1"/>
      <c r="T8" s="1"/>
      <c r="U8" s="1"/>
      <c r="V8" s="1"/>
      <c r="W8" s="1"/>
      <c r="X8" s="1"/>
    </row>
    <row r="9" spans="1:26" ht="15" x14ac:dyDescent="0.2">
      <c r="A9" s="1"/>
      <c r="B9" s="165" t="s">
        <v>44</v>
      </c>
      <c r="C9" s="164"/>
      <c r="D9" s="2">
        <v>2</v>
      </c>
      <c r="E9" s="1"/>
      <c r="F9" s="165" t="e">
        <f>CONCATENATE("Revenue", " ",Q43)</f>
        <v>#VALUE!</v>
      </c>
      <c r="G9" s="164"/>
      <c r="H9" s="18" t="e">
        <f>Q47-1%</f>
        <v>#VALUE!</v>
      </c>
      <c r="I9" s="1"/>
      <c r="J9" s="1"/>
      <c r="K9" s="1"/>
      <c r="L9" s="1"/>
      <c r="M9" s="1"/>
      <c r="N9" s="165" t="e">
        <f>CONCATENATE("Revenue ", Q43)</f>
        <v>#VALUE!</v>
      </c>
      <c r="O9" s="164"/>
      <c r="P9" s="18" t="e">
        <f>Q47+1%</f>
        <v>#VALUE!</v>
      </c>
      <c r="R9" s="1"/>
      <c r="S9" s="1"/>
      <c r="T9" s="1"/>
      <c r="U9" s="1"/>
      <c r="V9" s="1"/>
      <c r="W9" s="1"/>
      <c r="X9" s="1"/>
    </row>
    <row r="10" spans="1:26" ht="15" x14ac:dyDescent="0.2">
      <c r="A10" s="1"/>
      <c r="B10" s="165" t="s">
        <v>45</v>
      </c>
      <c r="C10" s="164"/>
      <c r="D10" s="16">
        <v>2</v>
      </c>
      <c r="E10" s="1"/>
      <c r="F10" s="165" t="e">
        <f>CONCATENATE("Revenue ", Z43)</f>
        <v>#VALUE!</v>
      </c>
      <c r="G10" s="164"/>
      <c r="H10" s="17">
        <v>0.03</v>
      </c>
      <c r="I10" s="1"/>
      <c r="J10" s="165" t="e">
        <f>CONCATENATE("Revenue ", Z43)</f>
        <v>#VALUE!</v>
      </c>
      <c r="K10" s="164"/>
      <c r="L10" s="18">
        <v>0.05</v>
      </c>
      <c r="M10" s="1"/>
      <c r="N10" s="165" t="e">
        <f>CONCATENATE("Revenue ", Z43)</f>
        <v>#VALUE!</v>
      </c>
      <c r="O10" s="164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6" ht="15" x14ac:dyDescent="0.2">
      <c r="A11" s="1"/>
      <c r="B11" s="1" t="s">
        <v>46</v>
      </c>
      <c r="C11" s="1"/>
      <c r="D11" s="16">
        <v>2</v>
      </c>
      <c r="E11" s="1"/>
      <c r="F11" s="1" t="e">
        <f>CONCATENATE("EBIT ", Q43)</f>
        <v>#VALUE!</v>
      </c>
      <c r="G11" s="1"/>
      <c r="H11" s="17" t="e">
        <f>Q53-1%</f>
        <v>#DIV/0!</v>
      </c>
      <c r="I11" s="1"/>
      <c r="J11" s="1" t="s">
        <v>47</v>
      </c>
      <c r="K11" s="1"/>
      <c r="L11" s="75" t="e">
        <f>AVERAGE(G23:O23)</f>
        <v>#DIV/0!</v>
      </c>
      <c r="M11" s="1"/>
      <c r="N11" s="1" t="e">
        <f>CONCATENATE("EBIT ", Q43)</f>
        <v>#VALUE!</v>
      </c>
      <c r="O11" s="1"/>
      <c r="P11" s="17" t="e">
        <f>Q53+1%</f>
        <v>#DIV/0!</v>
      </c>
      <c r="R11" s="1"/>
      <c r="S11" s="1"/>
      <c r="T11" s="1"/>
      <c r="U11" s="1"/>
      <c r="V11" s="1"/>
      <c r="W11" s="1"/>
      <c r="X11" s="1"/>
    </row>
    <row r="12" spans="1:26" ht="15" x14ac:dyDescent="0.2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6" ht="15" x14ac:dyDescent="0.2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6" ht="15" x14ac:dyDescent="0.2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165" t="e">
        <f>CONCATENATE("CapEx ", Z43)</f>
        <v>#VALUE!</v>
      </c>
      <c r="K14" s="164"/>
      <c r="L14" s="18">
        <v>7.0000000000000007E-2</v>
      </c>
      <c r="M14" s="1"/>
      <c r="N14" s="165" t="e">
        <f>CONCATENATE("CapEx ", Z43)</f>
        <v>#VALUE!</v>
      </c>
      <c r="O14" s="164"/>
      <c r="P14" s="17">
        <v>0.05</v>
      </c>
      <c r="R14" s="1"/>
      <c r="S14" s="1"/>
      <c r="T14" s="1"/>
      <c r="U14" s="1"/>
      <c r="V14" s="1"/>
      <c r="W14" s="1"/>
      <c r="X14" s="1"/>
    </row>
    <row r="15" spans="1:26" ht="15" x14ac:dyDescent="0.2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6" ht="15" x14ac:dyDescent="0.2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 x14ac:dyDescent="0.2">
      <c r="A17" s="1"/>
      <c r="B17" s="163" t="s">
        <v>52</v>
      </c>
      <c r="C17" s="16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x14ac:dyDescent="0.2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x14ac:dyDescent="0.2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x14ac:dyDescent="0.2">
      <c r="A21" s="1" t="s">
        <v>32</v>
      </c>
      <c r="B21" s="168" t="s">
        <v>53</v>
      </c>
      <c r="C21" s="164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 x14ac:dyDescent="0.2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IF(ISBLANK(U22),IF(OR(ISBLANK(RESEARCH!G15),RESEARCH!G13&lt;&gt;Q21),IF(OR(ISBLANK(RESEARCH!H15),RESEARCH!H13&lt;&gt;Q21),O22*(1+AVERAGE($G$23:O23)),RESEARCH!H15/1000000),RESEARCH!G15/1000000),U22)</f>
        <v>#VALUE!</v>
      </c>
      <c r="R22" s="20" t="e">
        <f>IF(ISBLANK(V22), IF(OR(ISBLANK(RESEARCH!H15),RESEARCH!H13&lt;&gt;R21), Q22*(1+AVERAGE($G$23:O23,Q23)), RESEARCH!H15/1000000), V22)</f>
        <v>#VALUE!</v>
      </c>
      <c r="S22" s="20" t="e">
        <f>IF(ISBLANK(W22), R22*(1+AVERAGE($G$23:O23,Q23:R23)), W22)</f>
        <v>#VALUE!</v>
      </c>
      <c r="T22" s="20"/>
      <c r="U22" s="22"/>
      <c r="V22" s="22"/>
      <c r="W22" s="22"/>
    </row>
    <row r="23" spans="1:24" ht="15" x14ac:dyDescent="0.2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#VALUE!</v>
      </c>
      <c r="R23" s="24" t="e">
        <f t="shared" ref="R23:S23" si="3">(R22/Q22)-1</f>
        <v>#VALUE!</v>
      </c>
      <c r="S23" s="24" t="e">
        <f t="shared" si="3"/>
        <v>#VALUE!</v>
      </c>
      <c r="T23" s="24"/>
      <c r="U23" s="26"/>
      <c r="V23" s="26"/>
      <c r="W23" s="26"/>
    </row>
    <row r="24" spans="1:24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 x14ac:dyDescent="0.2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O25*(1+AVERAGE($G$26:O26)),  U22)</f>
        <v>#DIV/0!</v>
      </c>
      <c r="R25" s="20" t="e">
        <f>IF(ISBLANK(V25),  Q25*(1+AVERAGE($G$26:O26,Q26)),  V22)</f>
        <v>#DIV/0!</v>
      </c>
      <c r="S25" s="20" t="e">
        <f>IF(ISBLANK(W25), R25*(1+AVERAGE($G$26:O26,Q26:R26)), W22)</f>
        <v>#DIV/0!</v>
      </c>
      <c r="T25" s="20"/>
      <c r="U25" s="22"/>
      <c r="V25" s="22"/>
      <c r="W25" s="22"/>
    </row>
    <row r="26" spans="1:24" ht="15" x14ac:dyDescent="0.2">
      <c r="A26" s="1"/>
      <c r="B26" s="170" t="s">
        <v>58</v>
      </c>
      <c r="C26" s="164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#DIV/0!</v>
      </c>
      <c r="R26" s="24" t="e">
        <f t="shared" si="4"/>
        <v>#DIV/0!</v>
      </c>
      <c r="S26" s="24" t="e">
        <f t="shared" si="4"/>
        <v>#DIV/0!</v>
      </c>
      <c r="T26" s="24"/>
      <c r="U26" s="24"/>
      <c r="V26" s="1"/>
    </row>
    <row r="27" spans="1:24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 x14ac:dyDescent="0.2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 x14ac:dyDescent="0.2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 x14ac:dyDescent="0.2">
      <c r="A31" s="1" t="s">
        <v>32</v>
      </c>
      <c r="B31" s="168" t="s">
        <v>60</v>
      </c>
      <c r="C31" s="164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 x14ac:dyDescent="0.2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 x14ac:dyDescent="0.2">
      <c r="A33" s="1"/>
      <c r="B33" s="170" t="s">
        <v>58</v>
      </c>
      <c r="C33" s="164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#VALUE!</v>
      </c>
      <c r="R33" s="24" t="e">
        <f t="shared" si="8"/>
        <v>#VALUE!</v>
      </c>
      <c r="S33" s="24" t="e">
        <f t="shared" si="8"/>
        <v>#VALUE!</v>
      </c>
      <c r="T33" s="1"/>
      <c r="U33" s="28"/>
      <c r="V33" s="28"/>
      <c r="W33" s="28"/>
      <c r="X33" s="1"/>
    </row>
    <row r="34" spans="1:26" ht="15" x14ac:dyDescent="0.2">
      <c r="A34" s="1"/>
      <c r="B34" s="170" t="s">
        <v>61</v>
      </c>
      <c r="C34" s="164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 x14ac:dyDescent="0.2">
      <c r="A36" s="1"/>
      <c r="B36" s="165" t="s">
        <v>62</v>
      </c>
      <c r="C36" s="164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 x14ac:dyDescent="0.2">
      <c r="A37" s="1"/>
      <c r="B37" s="170" t="s">
        <v>58</v>
      </c>
      <c r="C37" s="164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#VALUE!</v>
      </c>
      <c r="R37" s="24" t="e">
        <f t="shared" si="10"/>
        <v>#VALUE!</v>
      </c>
      <c r="S37" s="24" t="e">
        <f t="shared" si="10"/>
        <v>#VALUE!</v>
      </c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65" t="s">
        <v>63</v>
      </c>
      <c r="C39" s="164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70" t="s">
        <v>58</v>
      </c>
      <c r="C40" s="164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70" t="s">
        <v>64</v>
      </c>
      <c r="C41" s="164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 x14ac:dyDescent="0.2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 x14ac:dyDescent="0.2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#VALUE!</v>
      </c>
      <c r="R44" s="38" t="e">
        <f t="shared" ref="R44:Z44" ca="1" si="17">Q44*(1+R45)</f>
        <v>#VALUE!</v>
      </c>
      <c r="S44" s="38" t="e">
        <f t="shared" ca="1" si="17"/>
        <v>#VALUE!</v>
      </c>
      <c r="T44" s="38" t="e">
        <f t="shared" ca="1" si="17"/>
        <v>#VALUE!</v>
      </c>
      <c r="U44" s="38" t="e">
        <f t="shared" ca="1" si="17"/>
        <v>#VALUE!</v>
      </c>
      <c r="V44" s="38" t="e">
        <f t="shared" ca="1" si="17"/>
        <v>#VALUE!</v>
      </c>
      <c r="W44" s="38" t="e">
        <f t="shared" ca="1" si="17"/>
        <v>#VALUE!</v>
      </c>
      <c r="X44" s="38" t="e">
        <f t="shared" ca="1" si="17"/>
        <v>#VALUE!</v>
      </c>
      <c r="Y44" s="38" t="e">
        <f t="shared" ca="1" si="17"/>
        <v>#VALUE!</v>
      </c>
      <c r="Z44" s="38" t="e">
        <f t="shared" ca="1" si="17"/>
        <v>#VALUE!</v>
      </c>
    </row>
    <row r="45" spans="1:26" ht="15" x14ac:dyDescent="0.2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40" t="e">
        <f t="shared" ref="Q45:Z45" ca="1" si="19">OFFSET(Q45,$D$9,0)</f>
        <v>#VALUE!</v>
      </c>
      <c r="R45" s="40" t="e">
        <f t="shared" ca="1" si="19"/>
        <v>#VALUE!</v>
      </c>
      <c r="S45" s="40" t="e">
        <f t="shared" ca="1" si="19"/>
        <v>#VALUE!</v>
      </c>
      <c r="T45" s="40" t="e">
        <f t="shared" ca="1" si="19"/>
        <v>#VALUE!</v>
      </c>
      <c r="U45" s="40" t="e">
        <f t="shared" ca="1" si="19"/>
        <v>#VALUE!</v>
      </c>
      <c r="V45" s="40" t="e">
        <f t="shared" ca="1" si="19"/>
        <v>#VALUE!</v>
      </c>
      <c r="W45" s="40" t="e">
        <f t="shared" ca="1" si="19"/>
        <v>#VALUE!</v>
      </c>
      <c r="X45" s="40" t="e">
        <f t="shared" ca="1" si="19"/>
        <v>#VALUE!</v>
      </c>
      <c r="Y45" s="40" t="e">
        <f t="shared" ca="1" si="19"/>
        <v>#VALUE!</v>
      </c>
      <c r="Z45" s="40">
        <f t="shared" ca="1" si="19"/>
        <v>0.05</v>
      </c>
    </row>
    <row r="46" spans="1:26" ht="15" x14ac:dyDescent="0.2">
      <c r="A46" s="1"/>
      <c r="B46" s="165" t="s">
        <v>41</v>
      </c>
      <c r="C46" s="164"/>
      <c r="D46" s="1"/>
      <c r="E46" s="1"/>
      <c r="F46" s="1"/>
      <c r="G46" s="1"/>
      <c r="H46" s="1"/>
      <c r="I46" s="1"/>
      <c r="J46" s="1"/>
      <c r="K46" s="1"/>
      <c r="L46" s="1"/>
      <c r="P46" s="27"/>
      <c r="Q46" s="61" t="e">
        <f>H9</f>
        <v>#VALUE!</v>
      </c>
      <c r="R46" s="150" t="e">
        <f t="shared" ref="R46:S46" si="20">Q46-(Q47-R47)</f>
        <v>#VALUE!</v>
      </c>
      <c r="S46" s="150" t="e">
        <f t="shared" si="20"/>
        <v>#VALUE!</v>
      </c>
      <c r="T46" s="150" t="e">
        <f t="shared" ref="T46:Y46" si="21">S46-(($S$46-$Z$46)/($Z$43-$S$43))</f>
        <v>#VALUE!</v>
      </c>
      <c r="U46" s="150" t="e">
        <f t="shared" si="21"/>
        <v>#VALUE!</v>
      </c>
      <c r="V46" s="150" t="e">
        <f t="shared" si="21"/>
        <v>#VALUE!</v>
      </c>
      <c r="W46" s="150" t="e">
        <f t="shared" si="21"/>
        <v>#VALUE!</v>
      </c>
      <c r="X46" s="150" t="e">
        <f t="shared" si="21"/>
        <v>#VALUE!</v>
      </c>
      <c r="Y46" s="150" t="e">
        <f t="shared" si="21"/>
        <v>#VALUE!</v>
      </c>
      <c r="Z46" s="44">
        <f>H10</f>
        <v>0.03</v>
      </c>
    </row>
    <row r="47" spans="1:26" ht="15" x14ac:dyDescent="0.2">
      <c r="A47" s="1"/>
      <c r="B47" s="165" t="s">
        <v>65</v>
      </c>
      <c r="C47" s="164"/>
      <c r="D47" s="164"/>
      <c r="E47" s="1"/>
      <c r="F47" s="1"/>
      <c r="G47" s="1"/>
      <c r="H47" s="1"/>
      <c r="I47" s="1"/>
      <c r="J47" s="1"/>
      <c r="K47" s="1"/>
      <c r="L47" s="1"/>
      <c r="P47" s="27"/>
      <c r="Q47" s="150" t="e">
        <f t="shared" ref="Q47:S47" si="22">Q23</f>
        <v>#VALUE!</v>
      </c>
      <c r="R47" s="150" t="e">
        <f t="shared" si="22"/>
        <v>#VALUE!</v>
      </c>
      <c r="S47" s="150" t="e">
        <f t="shared" si="22"/>
        <v>#VALUE!</v>
      </c>
      <c r="T47" s="150" t="e">
        <f t="shared" ref="T47:Y47" si="23">S47-(($S$47-$Z$47)/($Z$43-$S$43))</f>
        <v>#VALUE!</v>
      </c>
      <c r="U47" s="151" t="e">
        <f t="shared" si="23"/>
        <v>#VALUE!</v>
      </c>
      <c r="V47" s="151" t="e">
        <f t="shared" si="23"/>
        <v>#VALUE!</v>
      </c>
      <c r="W47" s="151" t="e">
        <f t="shared" si="23"/>
        <v>#VALUE!</v>
      </c>
      <c r="X47" s="151" t="e">
        <f t="shared" si="23"/>
        <v>#VALUE!</v>
      </c>
      <c r="Y47" s="151" t="e">
        <f t="shared" si="23"/>
        <v>#VALUE!</v>
      </c>
      <c r="Z47" s="46">
        <f>L10</f>
        <v>0.05</v>
      </c>
    </row>
    <row r="48" spans="1:26" ht="15" x14ac:dyDescent="0.2">
      <c r="A48" s="1"/>
      <c r="B48" s="165" t="s">
        <v>43</v>
      </c>
      <c r="C48" s="164"/>
      <c r="D48" s="1"/>
      <c r="E48" s="1"/>
      <c r="F48" s="1"/>
      <c r="G48" s="1"/>
      <c r="H48" s="1"/>
      <c r="I48" s="1"/>
      <c r="J48" s="1"/>
      <c r="K48" s="1"/>
      <c r="L48" s="1"/>
      <c r="P48" s="27"/>
      <c r="Q48" s="61" t="e">
        <f>P9</f>
        <v>#VALUE!</v>
      </c>
      <c r="R48" s="150" t="e">
        <f t="shared" ref="R48:S48" si="24">Q48+(R47-Q47)</f>
        <v>#VALUE!</v>
      </c>
      <c r="S48" s="150" t="e">
        <f t="shared" si="24"/>
        <v>#VALUE!</v>
      </c>
      <c r="T48" s="150" t="e">
        <f t="shared" ref="T48:Y48" si="25">S48-(($S$48-$Z$48)/($Z$43-$S$43))</f>
        <v>#VALUE!</v>
      </c>
      <c r="U48" s="151" t="e">
        <f t="shared" si="25"/>
        <v>#VALUE!</v>
      </c>
      <c r="V48" s="151" t="e">
        <f t="shared" si="25"/>
        <v>#VALUE!</v>
      </c>
      <c r="W48" s="151" t="e">
        <f t="shared" si="25"/>
        <v>#VALUE!</v>
      </c>
      <c r="X48" s="151" t="e">
        <f t="shared" si="25"/>
        <v>#VALUE!</v>
      </c>
      <c r="Y48" s="151" t="e">
        <f t="shared" si="25"/>
        <v>#VALUE!</v>
      </c>
      <c r="Z48" s="46">
        <f>P10</f>
        <v>7.0000000000000007E-2</v>
      </c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 x14ac:dyDescent="0.2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#DIV/0!</v>
      </c>
      <c r="R50" s="38" t="e">
        <f t="shared" ca="1" si="27"/>
        <v>#DIV/0!</v>
      </c>
      <c r="S50" s="38" t="e">
        <f t="shared" ca="1" si="27"/>
        <v>#DIV/0!</v>
      </c>
      <c r="T50" s="38" t="e">
        <f t="shared" ca="1" si="27"/>
        <v>#DIV/0!</v>
      </c>
      <c r="U50" s="38" t="e">
        <f t="shared" ca="1" si="27"/>
        <v>#DIV/0!</v>
      </c>
      <c r="V50" s="38" t="e">
        <f t="shared" ca="1" si="27"/>
        <v>#DIV/0!</v>
      </c>
      <c r="W50" s="38" t="e">
        <f t="shared" ca="1" si="27"/>
        <v>#DIV/0!</v>
      </c>
      <c r="X50" s="38" t="e">
        <f t="shared" ca="1" si="27"/>
        <v>#DIV/0!</v>
      </c>
      <c r="Y50" s="38" t="e">
        <f t="shared" ca="1" si="27"/>
        <v>#DIV/0!</v>
      </c>
      <c r="Z50" s="38" t="e">
        <f t="shared" ca="1" si="27"/>
        <v>#DIV/0!</v>
      </c>
    </row>
    <row r="51" spans="1:26" ht="15" x14ac:dyDescent="0.2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40" t="e">
        <f t="shared" ref="Q51:Z51" ca="1" si="29">OFFSET(Q51,$D$10,0)</f>
        <v>#DIV/0!</v>
      </c>
      <c r="R51" s="40" t="e">
        <f t="shared" ca="1" si="29"/>
        <v>#DIV/0!</v>
      </c>
      <c r="S51" s="40" t="e">
        <f t="shared" ca="1" si="29"/>
        <v>#DIV/0!</v>
      </c>
      <c r="T51" s="40" t="e">
        <f t="shared" ca="1" si="29"/>
        <v>#DIV/0!</v>
      </c>
      <c r="U51" s="40" t="e">
        <f t="shared" ca="1" si="29"/>
        <v>#DIV/0!</v>
      </c>
      <c r="V51" s="40" t="e">
        <f t="shared" ca="1" si="29"/>
        <v>#DIV/0!</v>
      </c>
      <c r="W51" s="40" t="e">
        <f t="shared" ca="1" si="29"/>
        <v>#DIV/0!</v>
      </c>
      <c r="X51" s="40" t="e">
        <f t="shared" ca="1" si="29"/>
        <v>#DIV/0!</v>
      </c>
      <c r="Y51" s="40" t="e">
        <f t="shared" ca="1" si="29"/>
        <v>#DIV/0!</v>
      </c>
      <c r="Z51" s="40" t="e">
        <f t="shared" ca="1" si="29"/>
        <v>#DIV/0!</v>
      </c>
    </row>
    <row r="52" spans="1:26" ht="15" x14ac:dyDescent="0.2">
      <c r="A52" s="1"/>
      <c r="B52" s="165" t="s">
        <v>41</v>
      </c>
      <c r="C52" s="164"/>
      <c r="D52" s="1"/>
      <c r="E52" s="1"/>
      <c r="F52" s="1"/>
      <c r="G52" s="1"/>
      <c r="H52" s="1"/>
      <c r="I52" s="1"/>
      <c r="J52" s="1"/>
      <c r="K52" s="1"/>
      <c r="L52" s="1"/>
      <c r="P52" s="27"/>
      <c r="Q52" s="52" t="e">
        <f>H11</f>
        <v>#DIV/0!</v>
      </c>
      <c r="R52" s="152" t="e">
        <f>Q52+(R53-Q53)</f>
        <v>#DIV/0!</v>
      </c>
      <c r="S52" s="53" t="e">
        <f t="shared" ref="S52:Z52" si="30">R52</f>
        <v>#DIV/0!</v>
      </c>
      <c r="T52" s="53" t="e">
        <f t="shared" si="30"/>
        <v>#DIV/0!</v>
      </c>
      <c r="U52" s="53" t="e">
        <f t="shared" si="30"/>
        <v>#DIV/0!</v>
      </c>
      <c r="V52" s="53" t="e">
        <f t="shared" si="30"/>
        <v>#DIV/0!</v>
      </c>
      <c r="W52" s="53" t="e">
        <f t="shared" si="30"/>
        <v>#DIV/0!</v>
      </c>
      <c r="X52" s="53" t="e">
        <f t="shared" si="30"/>
        <v>#DIV/0!</v>
      </c>
      <c r="Y52" s="53" t="e">
        <f t="shared" si="30"/>
        <v>#DIV/0!</v>
      </c>
      <c r="Z52" s="53" t="e">
        <f t="shared" si="30"/>
        <v>#DIV/0!</v>
      </c>
    </row>
    <row r="53" spans="1:26" ht="15" x14ac:dyDescent="0.2">
      <c r="A53" s="1"/>
      <c r="B53" s="165" t="s">
        <v>65</v>
      </c>
      <c r="C53" s="164"/>
      <c r="D53" s="164"/>
      <c r="E53" s="1"/>
      <c r="F53" s="1"/>
      <c r="G53" s="1"/>
      <c r="H53" s="1"/>
      <c r="I53" s="1"/>
      <c r="J53" s="1"/>
      <c r="K53" s="1"/>
      <c r="L53" s="1"/>
      <c r="P53" s="27"/>
      <c r="Q53" s="54" t="e">
        <f t="shared" ref="Q53:S53" si="31">Q26</f>
        <v>#DIV/0!</v>
      </c>
      <c r="R53" s="54" t="e">
        <f t="shared" si="31"/>
        <v>#DIV/0!</v>
      </c>
      <c r="S53" s="54" t="e">
        <f t="shared" si="31"/>
        <v>#DIV/0!</v>
      </c>
      <c r="T53" s="55" t="e">
        <f t="shared" ref="T53:Z53" si="32">S53</f>
        <v>#DIV/0!</v>
      </c>
      <c r="U53" s="55" t="e">
        <f t="shared" si="32"/>
        <v>#DIV/0!</v>
      </c>
      <c r="V53" s="55" t="e">
        <f t="shared" si="32"/>
        <v>#DIV/0!</v>
      </c>
      <c r="W53" s="55" t="e">
        <f t="shared" si="32"/>
        <v>#DIV/0!</v>
      </c>
      <c r="X53" s="55" t="e">
        <f t="shared" si="32"/>
        <v>#DIV/0!</v>
      </c>
      <c r="Y53" s="55" t="e">
        <f t="shared" si="32"/>
        <v>#DIV/0!</v>
      </c>
      <c r="Z53" s="55" t="e">
        <f t="shared" si="32"/>
        <v>#DIV/0!</v>
      </c>
    </row>
    <row r="54" spans="1:26" ht="15" x14ac:dyDescent="0.2">
      <c r="A54" s="1"/>
      <c r="B54" s="165" t="s">
        <v>43</v>
      </c>
      <c r="C54" s="164"/>
      <c r="D54" s="1"/>
      <c r="E54" s="1"/>
      <c r="F54" s="1"/>
      <c r="G54" s="1"/>
      <c r="H54" s="1"/>
      <c r="I54" s="1"/>
      <c r="J54" s="1"/>
      <c r="K54" s="1"/>
      <c r="L54" s="1"/>
      <c r="P54" s="27"/>
      <c r="Q54" s="56" t="e">
        <f>P11</f>
        <v>#DIV/0!</v>
      </c>
      <c r="R54" s="151" t="e">
        <f t="shared" ref="R54:S54" si="33">Q54+(R53-Q53)</f>
        <v>#DIV/0!</v>
      </c>
      <c r="S54" s="151" t="e">
        <f t="shared" si="33"/>
        <v>#DIV/0!</v>
      </c>
      <c r="T54" s="55" t="e">
        <f t="shared" ref="T54:Z54" si="34">S54</f>
        <v>#DIV/0!</v>
      </c>
      <c r="U54" s="55" t="e">
        <f t="shared" si="34"/>
        <v>#DIV/0!</v>
      </c>
      <c r="V54" s="55" t="e">
        <f t="shared" si="34"/>
        <v>#DIV/0!</v>
      </c>
      <c r="W54" s="55" t="e">
        <f t="shared" si="34"/>
        <v>#DIV/0!</v>
      </c>
      <c r="X54" s="55" t="e">
        <f t="shared" si="34"/>
        <v>#DIV/0!</v>
      </c>
      <c r="Y54" s="55" t="e">
        <f t="shared" si="34"/>
        <v>#DIV/0!</v>
      </c>
      <c r="Z54" s="55" t="e">
        <f t="shared" si="34"/>
        <v>#DIV/0!</v>
      </c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 x14ac:dyDescent="0.2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#DIV/0!</v>
      </c>
      <c r="T56" s="38" t="e">
        <f t="shared" ca="1" si="36"/>
        <v>#DIV/0!</v>
      </c>
      <c r="U56" s="38" t="e">
        <f t="shared" ca="1" si="36"/>
        <v>#DIV/0!</v>
      </c>
      <c r="V56" s="38" t="e">
        <f t="shared" ca="1" si="36"/>
        <v>#DIV/0!</v>
      </c>
      <c r="W56" s="38" t="e">
        <f t="shared" ca="1" si="36"/>
        <v>#DIV/0!</v>
      </c>
      <c r="X56" s="38" t="e">
        <f t="shared" ca="1" si="36"/>
        <v>#DIV/0!</v>
      </c>
      <c r="Y56" s="38" t="e">
        <f t="shared" ca="1" si="36"/>
        <v>#DIV/0!</v>
      </c>
      <c r="Z56" s="38" t="e">
        <f t="shared" ca="1" si="36"/>
        <v>#DIV/0!</v>
      </c>
    </row>
    <row r="57" spans="1:26" ht="15" x14ac:dyDescent="0.2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 t="e">
        <f t="shared" ca="1" si="38"/>
        <v>#DIV/0!</v>
      </c>
      <c r="T57" s="40" t="e">
        <f t="shared" ca="1" si="38"/>
        <v>#DIV/0!</v>
      </c>
      <c r="U57" s="40" t="e">
        <f t="shared" ca="1" si="38"/>
        <v>#DIV/0!</v>
      </c>
      <c r="V57" s="40" t="e">
        <f t="shared" ca="1" si="38"/>
        <v>#DIV/0!</v>
      </c>
      <c r="W57" s="40" t="e">
        <f t="shared" ca="1" si="38"/>
        <v>#DIV/0!</v>
      </c>
      <c r="X57" s="40" t="e">
        <f t="shared" ca="1" si="38"/>
        <v>#DIV/0!</v>
      </c>
      <c r="Y57" s="40" t="e">
        <f t="shared" ca="1" si="38"/>
        <v>#DIV/0!</v>
      </c>
      <c r="Z57" s="40" t="e">
        <f t="shared" ca="1" si="38"/>
        <v>#DIV/0!</v>
      </c>
    </row>
    <row r="58" spans="1:26" ht="15" x14ac:dyDescent="0.2">
      <c r="A58" s="1"/>
      <c r="B58" s="165" t="s">
        <v>41</v>
      </c>
      <c r="C58" s="164"/>
      <c r="D58" s="1"/>
      <c r="E58" s="1"/>
      <c r="F58" s="1"/>
      <c r="G58" s="1"/>
      <c r="H58" s="1"/>
      <c r="I58" s="1"/>
      <c r="J58" s="1"/>
      <c r="K58" s="1"/>
      <c r="L58" s="1"/>
      <c r="P58" s="27"/>
      <c r="Q58" s="52" t="e">
        <f t="shared" ref="Q58:R58" si="39">Q59</f>
        <v>#DIV/0!</v>
      </c>
      <c r="R58" s="53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 x14ac:dyDescent="0.2">
      <c r="A59" s="1"/>
      <c r="B59" s="165" t="s">
        <v>65</v>
      </c>
      <c r="C59" s="164"/>
      <c r="D59" s="164"/>
      <c r="E59" s="1"/>
      <c r="F59" s="1"/>
      <c r="G59" s="1"/>
      <c r="H59" s="1"/>
      <c r="I59" s="1"/>
      <c r="J59" s="1"/>
      <c r="K59" s="1"/>
      <c r="L59" s="1"/>
      <c r="P59" s="27"/>
      <c r="Q59" s="54" t="e">
        <f>AVERAGE(M57:O57)</f>
        <v>#DIV/0!</v>
      </c>
      <c r="R59" s="55" t="e">
        <f t="shared" ref="R59:Z59" si="41">Q59</f>
        <v>#DIV/0!</v>
      </c>
      <c r="S59" s="55" t="e">
        <f t="shared" si="41"/>
        <v>#DIV/0!</v>
      </c>
      <c r="T59" s="55" t="e">
        <f t="shared" si="41"/>
        <v>#DIV/0!</v>
      </c>
      <c r="U59" s="55" t="e">
        <f t="shared" si="41"/>
        <v>#DIV/0!</v>
      </c>
      <c r="V59" s="55" t="e">
        <f t="shared" si="41"/>
        <v>#DIV/0!</v>
      </c>
      <c r="W59" s="55" t="e">
        <f t="shared" si="41"/>
        <v>#DIV/0!</v>
      </c>
      <c r="X59" s="55" t="e">
        <f t="shared" si="41"/>
        <v>#DIV/0!</v>
      </c>
      <c r="Y59" s="55" t="e">
        <f t="shared" si="41"/>
        <v>#DIV/0!</v>
      </c>
      <c r="Z59" s="55" t="e">
        <f t="shared" si="41"/>
        <v>#DIV/0!</v>
      </c>
    </row>
    <row r="60" spans="1:26" ht="15" x14ac:dyDescent="0.2">
      <c r="A60" s="1"/>
      <c r="B60" s="165" t="s">
        <v>43</v>
      </c>
      <c r="C60" s="164"/>
      <c r="D60" s="1"/>
      <c r="E60" s="1"/>
      <c r="F60" s="1"/>
      <c r="G60" s="1"/>
      <c r="H60" s="1"/>
      <c r="I60" s="1"/>
      <c r="J60" s="1"/>
      <c r="K60" s="1"/>
      <c r="L60" s="1"/>
      <c r="P60" s="27"/>
      <c r="Q60" s="56" t="e">
        <f t="shared" ref="Q60:R60" si="42">Q59</f>
        <v>#DIV/0!</v>
      </c>
      <c r="R60" s="55" t="e">
        <f t="shared" si="42"/>
        <v>#DIV/0!</v>
      </c>
      <c r="S60" s="46">
        <f t="shared" ref="S60:Z60" si="43">$P$12</f>
        <v>0.17</v>
      </c>
      <c r="T60" s="46">
        <f t="shared" si="43"/>
        <v>0.17</v>
      </c>
      <c r="U60" s="46">
        <f t="shared" si="43"/>
        <v>0.17</v>
      </c>
      <c r="V60" s="46">
        <f t="shared" si="43"/>
        <v>0.17</v>
      </c>
      <c r="W60" s="46">
        <f t="shared" si="43"/>
        <v>0.17</v>
      </c>
      <c r="X60" s="46">
        <f t="shared" si="43"/>
        <v>0.17</v>
      </c>
      <c r="Y60" s="46">
        <f t="shared" si="43"/>
        <v>0.17</v>
      </c>
      <c r="Z60" s="46">
        <f t="shared" si="43"/>
        <v>0.17</v>
      </c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57"/>
      <c r="Z61" s="57"/>
    </row>
    <row r="62" spans="1:26" ht="15" x14ac:dyDescent="0.2">
      <c r="A62" s="1"/>
      <c r="B62" s="58" t="s">
        <v>67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9" t="e">
        <f t="shared" ref="Q62:Z62" ca="1" si="44">Q50-Q56</f>
        <v>#DIV/0!</v>
      </c>
      <c r="R62" s="59" t="e">
        <f t="shared" ca="1" si="44"/>
        <v>#DIV/0!</v>
      </c>
      <c r="S62" s="59" t="e">
        <f t="shared" ca="1" si="44"/>
        <v>#DIV/0!</v>
      </c>
      <c r="T62" s="59" t="e">
        <f t="shared" ca="1" si="44"/>
        <v>#DIV/0!</v>
      </c>
      <c r="U62" s="59" t="e">
        <f t="shared" ca="1" si="44"/>
        <v>#DIV/0!</v>
      </c>
      <c r="V62" s="59" t="e">
        <f t="shared" ca="1" si="44"/>
        <v>#DIV/0!</v>
      </c>
      <c r="W62" s="59" t="e">
        <f t="shared" ca="1" si="44"/>
        <v>#DIV/0!</v>
      </c>
      <c r="X62" s="59" t="e">
        <f t="shared" ca="1" si="44"/>
        <v>#DIV/0!</v>
      </c>
      <c r="Y62" s="59" t="e">
        <f t="shared" ca="1" si="44"/>
        <v>#DIV/0!</v>
      </c>
      <c r="Z62" s="59" t="e">
        <f t="shared" ca="1" si="44"/>
        <v>#DIV/0!</v>
      </c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 x14ac:dyDescent="0.2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0" t="e">
        <f t="shared" ref="Q64:Z64" ca="1" si="46">Q44*Q65</f>
        <v>#VALUE!</v>
      </c>
      <c r="R64" s="60" t="e">
        <f t="shared" ca="1" si="46"/>
        <v>#VALUE!</v>
      </c>
      <c r="S64" s="60" t="e">
        <f t="shared" ca="1" si="46"/>
        <v>#VALUE!</v>
      </c>
      <c r="T64" s="60" t="e">
        <f t="shared" ca="1" si="46"/>
        <v>#VALUE!</v>
      </c>
      <c r="U64" s="60" t="e">
        <f t="shared" ca="1" si="46"/>
        <v>#VALUE!</v>
      </c>
      <c r="V64" s="60" t="e">
        <f t="shared" ca="1" si="46"/>
        <v>#VALUE!</v>
      </c>
      <c r="W64" s="60" t="e">
        <f t="shared" ca="1" si="46"/>
        <v>#VALUE!</v>
      </c>
      <c r="X64" s="60" t="e">
        <f t="shared" ca="1" si="46"/>
        <v>#VALUE!</v>
      </c>
      <c r="Y64" s="60" t="e">
        <f t="shared" ca="1" si="46"/>
        <v>#VALUE!</v>
      </c>
      <c r="Z64" s="60" t="e">
        <f t="shared" ca="1" si="46"/>
        <v>#VALUE!</v>
      </c>
    </row>
    <row r="65" spans="1:28" ht="15" x14ac:dyDescent="0.2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 x14ac:dyDescent="0.2">
      <c r="A66" s="1"/>
      <c r="B66" s="165" t="s">
        <v>41</v>
      </c>
      <c r="C66" s="16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2">
        <f>H13</f>
        <v>5.0999999999999997E-2</v>
      </c>
      <c r="R66" s="53">
        <f t="shared" ref="R66:Z66" si="49">Q66</f>
        <v>5.0999999999999997E-2</v>
      </c>
      <c r="S66" s="53">
        <f t="shared" si="49"/>
        <v>5.0999999999999997E-2</v>
      </c>
      <c r="T66" s="53">
        <f t="shared" si="49"/>
        <v>5.0999999999999997E-2</v>
      </c>
      <c r="U66" s="53">
        <f t="shared" si="49"/>
        <v>5.0999999999999997E-2</v>
      </c>
      <c r="V66" s="53">
        <f t="shared" si="49"/>
        <v>5.0999999999999997E-2</v>
      </c>
      <c r="W66" s="53">
        <f t="shared" si="49"/>
        <v>5.0999999999999997E-2</v>
      </c>
      <c r="X66" s="53">
        <f t="shared" si="49"/>
        <v>5.0999999999999997E-2</v>
      </c>
      <c r="Y66" s="53">
        <f t="shared" si="49"/>
        <v>5.0999999999999997E-2</v>
      </c>
      <c r="Z66" s="53">
        <f t="shared" si="49"/>
        <v>5.0999999999999997E-2</v>
      </c>
    </row>
    <row r="67" spans="1:28" ht="15" x14ac:dyDescent="0.2">
      <c r="A67" s="1"/>
      <c r="B67" s="165" t="s">
        <v>65</v>
      </c>
      <c r="C67" s="164"/>
      <c r="D67" s="16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4" t="e">
        <f>AVERAGE(K65:O65)</f>
        <v>#DIV/0!</v>
      </c>
      <c r="R67" s="55" t="e">
        <f t="shared" ref="R67:Z67" si="50">Q67</f>
        <v>#DIV/0!</v>
      </c>
      <c r="S67" s="55" t="e">
        <f t="shared" si="50"/>
        <v>#DIV/0!</v>
      </c>
      <c r="T67" s="55" t="e">
        <f t="shared" si="50"/>
        <v>#DIV/0!</v>
      </c>
      <c r="U67" s="55" t="e">
        <f t="shared" si="50"/>
        <v>#DIV/0!</v>
      </c>
      <c r="V67" s="55" t="e">
        <f t="shared" si="50"/>
        <v>#DIV/0!</v>
      </c>
      <c r="W67" s="55" t="e">
        <f t="shared" si="50"/>
        <v>#DIV/0!</v>
      </c>
      <c r="X67" s="55" t="e">
        <f t="shared" si="50"/>
        <v>#DIV/0!</v>
      </c>
      <c r="Y67" s="55" t="e">
        <f t="shared" si="50"/>
        <v>#DIV/0!</v>
      </c>
      <c r="Z67" s="55" t="e">
        <f t="shared" si="50"/>
        <v>#DIV/0!</v>
      </c>
    </row>
    <row r="68" spans="1:28" ht="15" x14ac:dyDescent="0.2">
      <c r="A68" s="1"/>
      <c r="B68" s="165" t="s">
        <v>43</v>
      </c>
      <c r="C68" s="16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6">
        <f>P13</f>
        <v>6.0999999999999999E-2</v>
      </c>
      <c r="R68" s="55">
        <f t="shared" ref="R68:Z68" si="51">Q68</f>
        <v>6.0999999999999999E-2</v>
      </c>
      <c r="S68" s="55">
        <f t="shared" si="51"/>
        <v>6.0999999999999999E-2</v>
      </c>
      <c r="T68" s="55">
        <f t="shared" si="51"/>
        <v>6.0999999999999999E-2</v>
      </c>
      <c r="U68" s="55">
        <f t="shared" si="51"/>
        <v>6.0999999999999999E-2</v>
      </c>
      <c r="V68" s="55">
        <f t="shared" si="51"/>
        <v>6.0999999999999999E-2</v>
      </c>
      <c r="W68" s="55">
        <f t="shared" si="51"/>
        <v>6.0999999999999999E-2</v>
      </c>
      <c r="X68" s="55">
        <f t="shared" si="51"/>
        <v>6.0999999999999999E-2</v>
      </c>
      <c r="Y68" s="55">
        <f t="shared" si="51"/>
        <v>6.0999999999999999E-2</v>
      </c>
      <c r="Z68" s="55">
        <f t="shared" si="51"/>
        <v>6.0999999999999999E-2</v>
      </c>
    </row>
    <row r="69" spans="1:2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 x14ac:dyDescent="0.2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0" t="e">
        <f t="shared" ref="Q70:Z70" ca="1" si="53">Q44*Q71</f>
        <v>#VALUE!</v>
      </c>
      <c r="R70" s="60" t="e">
        <f t="shared" ca="1" si="53"/>
        <v>#VALUE!</v>
      </c>
      <c r="S70" s="60" t="e">
        <f t="shared" ca="1" si="53"/>
        <v>#VALUE!</v>
      </c>
      <c r="T70" s="60" t="e">
        <f t="shared" ca="1" si="53"/>
        <v>#VALUE!</v>
      </c>
      <c r="U70" s="60" t="e">
        <f t="shared" ca="1" si="53"/>
        <v>#VALUE!</v>
      </c>
      <c r="V70" s="60" t="e">
        <f t="shared" ca="1" si="53"/>
        <v>#VALUE!</v>
      </c>
      <c r="W70" s="60" t="e">
        <f t="shared" ca="1" si="53"/>
        <v>#VALUE!</v>
      </c>
      <c r="X70" s="60" t="e">
        <f t="shared" ca="1" si="53"/>
        <v>#VALUE!</v>
      </c>
      <c r="Y70" s="60" t="e">
        <f t="shared" ca="1" si="53"/>
        <v>#VALUE!</v>
      </c>
      <c r="Z70" s="60" t="e">
        <f t="shared" ca="1" si="53"/>
        <v>#VALUE!</v>
      </c>
    </row>
    <row r="71" spans="1:28" ht="15" x14ac:dyDescent="0.2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#VALUE!</v>
      </c>
      <c r="R71" s="40" t="e">
        <f t="shared" ca="1" si="55"/>
        <v>#VALUE!</v>
      </c>
      <c r="S71" s="40" t="e">
        <f t="shared" ca="1" si="55"/>
        <v>#VALUE!</v>
      </c>
      <c r="T71" s="40" t="e">
        <f t="shared" ca="1" si="55"/>
        <v>#VALUE!</v>
      </c>
      <c r="U71" s="40" t="e">
        <f t="shared" ca="1" si="55"/>
        <v>#VALUE!</v>
      </c>
      <c r="V71" s="40" t="e">
        <f t="shared" ca="1" si="55"/>
        <v>#VALUE!</v>
      </c>
      <c r="W71" s="40" t="e">
        <f t="shared" ca="1" si="55"/>
        <v>#VALUE!</v>
      </c>
      <c r="X71" s="40" t="e">
        <f t="shared" ca="1" si="55"/>
        <v>#VALUE!</v>
      </c>
      <c r="Y71" s="40" t="e">
        <f t="shared" ca="1" si="55"/>
        <v>#VALUE!</v>
      </c>
      <c r="Z71" s="40">
        <f t="shared" ca="1" si="55"/>
        <v>7.0000000000000007E-2</v>
      </c>
      <c r="AB71" s="3" t="s">
        <v>69</v>
      </c>
    </row>
    <row r="72" spans="1:28" ht="15" x14ac:dyDescent="0.2">
      <c r="A72" s="1"/>
      <c r="B72" s="165" t="s">
        <v>41</v>
      </c>
      <c r="C72" s="16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2" t="e">
        <f>Q73</f>
        <v>#VALUE!</v>
      </c>
      <c r="R72" s="53" t="e">
        <f t="shared" ref="R72:S72" si="56">Q72+$AB$72</f>
        <v>#VALUE!</v>
      </c>
      <c r="S72" s="53" t="e">
        <f t="shared" si="56"/>
        <v>#VALUE!</v>
      </c>
      <c r="T72" s="152" t="e">
        <f t="shared" ref="T72:Y72" si="57">S72-(($S$72-$Z$72)/($Z$43-$S$43))</f>
        <v>#VALUE!</v>
      </c>
      <c r="U72" s="152" t="e">
        <f t="shared" si="57"/>
        <v>#VALUE!</v>
      </c>
      <c r="V72" s="152" t="e">
        <f t="shared" si="57"/>
        <v>#VALUE!</v>
      </c>
      <c r="W72" s="152" t="e">
        <f t="shared" si="57"/>
        <v>#VALUE!</v>
      </c>
      <c r="X72" s="152" t="e">
        <f t="shared" si="57"/>
        <v>#VALUE!</v>
      </c>
      <c r="Y72" s="152" t="e">
        <f t="shared" si="57"/>
        <v>#VALUE!</v>
      </c>
      <c r="Z72" s="44">
        <f>H14</f>
        <v>0.09</v>
      </c>
      <c r="AB72" s="61">
        <f>0.5%</f>
        <v>5.0000000000000001E-3</v>
      </c>
    </row>
    <row r="73" spans="1:28" ht="15" x14ac:dyDescent="0.2">
      <c r="A73" s="1"/>
      <c r="B73" s="165" t="s">
        <v>65</v>
      </c>
      <c r="C73" s="164"/>
      <c r="D73" s="16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6" t="e">
        <f>Q37</f>
        <v>#VALUE!</v>
      </c>
      <c r="R73" s="46" t="e">
        <f t="shared" ref="R73:S73" si="58">Q73</f>
        <v>#VALUE!</v>
      </c>
      <c r="S73" s="46" t="e">
        <f t="shared" si="58"/>
        <v>#VALUE!</v>
      </c>
      <c r="T73" s="151" t="e">
        <f t="shared" ref="T73:Y73" si="59">S73-(($S$73-$Z$73)/($Z$43-$S$43))</f>
        <v>#VALUE!</v>
      </c>
      <c r="U73" s="151" t="e">
        <f t="shared" si="59"/>
        <v>#VALUE!</v>
      </c>
      <c r="V73" s="151" t="e">
        <f t="shared" si="59"/>
        <v>#VALUE!</v>
      </c>
      <c r="W73" s="151" t="e">
        <f t="shared" si="59"/>
        <v>#VALUE!</v>
      </c>
      <c r="X73" s="151" t="e">
        <f t="shared" si="59"/>
        <v>#VALUE!</v>
      </c>
      <c r="Y73" s="151" t="e">
        <f t="shared" si="59"/>
        <v>#VALUE!</v>
      </c>
      <c r="Z73" s="46">
        <f>L14</f>
        <v>7.0000000000000007E-2</v>
      </c>
    </row>
    <row r="74" spans="1:28" ht="15" x14ac:dyDescent="0.2">
      <c r="A74" s="1"/>
      <c r="B74" s="165" t="s">
        <v>43</v>
      </c>
      <c r="C74" s="16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6" t="e">
        <f>Q73</f>
        <v>#VALUE!</v>
      </c>
      <c r="R74" s="55" t="e">
        <f t="shared" ref="R74:S74" si="60">Q74+$AB$74</f>
        <v>#VALUE!</v>
      </c>
      <c r="S74" s="55" t="e">
        <f t="shared" si="60"/>
        <v>#VALUE!</v>
      </c>
      <c r="T74" s="151" t="e">
        <f t="shared" ref="T74:Y74" si="61">S74-(($S$74-$Z$74)/($Z$43-$S$43))</f>
        <v>#VALUE!</v>
      </c>
      <c r="U74" s="151" t="e">
        <f t="shared" si="61"/>
        <v>#VALUE!</v>
      </c>
      <c r="V74" s="151" t="e">
        <f t="shared" si="61"/>
        <v>#VALUE!</v>
      </c>
      <c r="W74" s="151" t="e">
        <f t="shared" si="61"/>
        <v>#VALUE!</v>
      </c>
      <c r="X74" s="151" t="e">
        <f t="shared" si="61"/>
        <v>#VALUE!</v>
      </c>
      <c r="Y74" s="151" t="e">
        <f t="shared" si="61"/>
        <v>#VALUE!</v>
      </c>
      <c r="Z74" s="55">
        <f>P14</f>
        <v>0.05</v>
      </c>
      <c r="AB74" s="61">
        <v>-5.0000000000000001E-3</v>
      </c>
    </row>
    <row r="75" spans="1:2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 x14ac:dyDescent="0.2">
      <c r="A76" s="1"/>
      <c r="B76" s="165" t="s">
        <v>63</v>
      </c>
      <c r="C76" s="164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0" t="e">
        <f t="shared" ref="Q76:Z76" ca="1" si="63">Q77*Q44</f>
        <v>#DIV/0!</v>
      </c>
      <c r="R76" s="62" t="e">
        <f t="shared" ca="1" si="63"/>
        <v>#DIV/0!</v>
      </c>
      <c r="S76" s="62" t="e">
        <f t="shared" ca="1" si="63"/>
        <v>#DIV/0!</v>
      </c>
      <c r="T76" s="62" t="e">
        <f t="shared" ca="1" si="63"/>
        <v>#DIV/0!</v>
      </c>
      <c r="U76" s="62" t="e">
        <f t="shared" ca="1" si="63"/>
        <v>#DIV/0!</v>
      </c>
      <c r="V76" s="62" t="e">
        <f t="shared" ca="1" si="63"/>
        <v>#DIV/0!</v>
      </c>
      <c r="W76" s="62" t="e">
        <f t="shared" ca="1" si="63"/>
        <v>#DIV/0!</v>
      </c>
      <c r="X76" s="62" t="e">
        <f t="shared" ca="1" si="63"/>
        <v>#DIV/0!</v>
      </c>
      <c r="Y76" s="62" t="e">
        <f t="shared" ca="1" si="63"/>
        <v>#DIV/0!</v>
      </c>
      <c r="Z76" s="62" t="e">
        <f t="shared" ca="1" si="63"/>
        <v>#DIV/0!</v>
      </c>
    </row>
    <row r="77" spans="1:28" ht="15" x14ac:dyDescent="0.2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0" t="e">
        <f>AVERAGE(J77:O77)</f>
        <v>#DIV/0!</v>
      </c>
      <c r="R77" s="39" t="e">
        <f>AVERAGE(L77:O77,Q77)</f>
        <v>#DIV/0!</v>
      </c>
      <c r="S77" s="39" t="e">
        <f>AVERAGE(M77:O77,Q77:R77)</f>
        <v>#DIV/0!</v>
      </c>
      <c r="T77" s="39" t="e">
        <f>AVERAGE(N77:O77,Q77:S77)</f>
        <v>#DIV/0!</v>
      </c>
      <c r="U77" s="39" t="e">
        <f>AVERAGE(N77,Q77:T77)</f>
        <v>#DIV/0!</v>
      </c>
      <c r="V77" s="39" t="e">
        <f t="shared" ref="V77:Z77" si="65">AVERAGE(Q77:U77)</f>
        <v>#DIV/0!</v>
      </c>
      <c r="W77" s="39" t="e">
        <f t="shared" si="65"/>
        <v>#DIV/0!</v>
      </c>
      <c r="X77" s="39" t="e">
        <f t="shared" si="65"/>
        <v>#DIV/0!</v>
      </c>
      <c r="Y77" s="39" t="e">
        <f t="shared" si="65"/>
        <v>#DIV/0!</v>
      </c>
      <c r="Z77" s="39" t="e">
        <f t="shared" si="65"/>
        <v>#DIV/0!</v>
      </c>
    </row>
    <row r="78" spans="1:2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 x14ac:dyDescent="0.2">
      <c r="A79" s="1"/>
      <c r="B79" s="171" t="s">
        <v>70</v>
      </c>
      <c r="C79" s="164"/>
      <c r="D79" s="164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9" t="e">
        <f t="shared" ref="Q79:Z79" ca="1" si="66">Q62+Q64-Q70-Q76</f>
        <v>#DIV/0!</v>
      </c>
      <c r="R79" s="59" t="e">
        <f t="shared" ca="1" si="66"/>
        <v>#DIV/0!</v>
      </c>
      <c r="S79" s="59" t="e">
        <f t="shared" ca="1" si="66"/>
        <v>#DIV/0!</v>
      </c>
      <c r="T79" s="59" t="e">
        <f t="shared" ca="1" si="66"/>
        <v>#DIV/0!</v>
      </c>
      <c r="U79" s="59" t="e">
        <f t="shared" ca="1" si="66"/>
        <v>#DIV/0!</v>
      </c>
      <c r="V79" s="59" t="e">
        <f t="shared" ca="1" si="66"/>
        <v>#DIV/0!</v>
      </c>
      <c r="W79" s="59" t="e">
        <f t="shared" ca="1" si="66"/>
        <v>#DIV/0!</v>
      </c>
      <c r="X79" s="59" t="e">
        <f t="shared" ca="1" si="66"/>
        <v>#DIV/0!</v>
      </c>
      <c r="Y79" s="59" t="e">
        <f t="shared" ca="1" si="66"/>
        <v>#DIV/0!</v>
      </c>
      <c r="Z79" s="59" t="e">
        <f t="shared" ca="1" si="66"/>
        <v>#DIV/0!</v>
      </c>
    </row>
    <row r="80" spans="1:28" ht="15" x14ac:dyDescent="0.2">
      <c r="A80" s="1"/>
      <c r="B80" s="165" t="s">
        <v>71</v>
      </c>
      <c r="C80" s="164"/>
      <c r="D80" s="164"/>
      <c r="E80" s="1"/>
      <c r="F80" s="1"/>
      <c r="G80" s="1"/>
      <c r="H80" s="1"/>
      <c r="I80" s="1"/>
      <c r="J80" s="1"/>
      <c r="K80" s="1"/>
      <c r="L80" s="1"/>
      <c r="Q80" s="63" t="e">
        <f t="shared" ref="Q80:Z80" ca="1" si="67">Q79/(1+$D$18)^Q42</f>
        <v>#DIV/0!</v>
      </c>
      <c r="R80" s="63" t="e">
        <f t="shared" ca="1" si="67"/>
        <v>#DIV/0!</v>
      </c>
      <c r="S80" s="63" t="e">
        <f t="shared" ca="1" si="67"/>
        <v>#DIV/0!</v>
      </c>
      <c r="T80" s="63" t="e">
        <f t="shared" ca="1" si="67"/>
        <v>#DIV/0!</v>
      </c>
      <c r="U80" s="63" t="e">
        <f t="shared" ca="1" si="67"/>
        <v>#DIV/0!</v>
      </c>
      <c r="V80" s="63" t="e">
        <f t="shared" ca="1" si="67"/>
        <v>#DIV/0!</v>
      </c>
      <c r="W80" s="63" t="e">
        <f t="shared" ca="1" si="67"/>
        <v>#DIV/0!</v>
      </c>
      <c r="X80" s="63" t="e">
        <f t="shared" ca="1" si="67"/>
        <v>#DIV/0!</v>
      </c>
      <c r="Y80" s="63" t="e">
        <f t="shared" ca="1" si="67"/>
        <v>#DIV/0!</v>
      </c>
      <c r="Z80" s="63" t="e">
        <f t="shared" ca="1" si="67"/>
        <v>#DIV/0!</v>
      </c>
    </row>
    <row r="81" spans="1:26" ht="15" x14ac:dyDescent="0.2">
      <c r="A81" s="1"/>
      <c r="B81" s="165" t="s">
        <v>72</v>
      </c>
      <c r="C81" s="164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3" t="e">
        <f ca="1">(U79*(1+$D$19))/($D$18-$D$19)</f>
        <v>#DIV/0!</v>
      </c>
      <c r="V81" s="63"/>
      <c r="W81" s="63"/>
      <c r="X81" s="63"/>
      <c r="Y81" s="63"/>
      <c r="Z81" s="63" t="e">
        <f ca="1">(Z79*(1+$D$19))/($D$18-$D$19)</f>
        <v>#DIV/0!</v>
      </c>
    </row>
    <row r="82" spans="1:26" ht="15" x14ac:dyDescent="0.2">
      <c r="A82" s="1"/>
      <c r="B82" s="165" t="s">
        <v>73</v>
      </c>
      <c r="C82" s="164"/>
      <c r="D82" s="164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3" t="e">
        <f ca="1">U81/(1+$D$18)^U42</f>
        <v>#DIV/0!</v>
      </c>
      <c r="V82" s="63"/>
      <c r="W82" s="63"/>
      <c r="X82" s="63"/>
      <c r="Y82" s="63"/>
      <c r="Z82" s="63" t="e">
        <f ca="1">Z81/(1+$D$18)^Z42</f>
        <v>#DIV/0!</v>
      </c>
    </row>
    <row r="83" spans="1:26" ht="15" x14ac:dyDescent="0.2">
      <c r="A83" s="1"/>
      <c r="B83" s="165" t="s">
        <v>74</v>
      </c>
      <c r="C83" s="164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3" t="e">
        <f ca="1">SUM(L80:U80,U82)</f>
        <v>#DIV/0!</v>
      </c>
      <c r="V83" s="63"/>
      <c r="W83" s="63"/>
      <c r="X83" s="63"/>
      <c r="Y83" s="63"/>
      <c r="Z83" s="63" t="e">
        <f ca="1">SUM(Q80:Z80,Z82)</f>
        <v>#DIV/0!</v>
      </c>
    </row>
    <row r="84" spans="1:26" ht="15" x14ac:dyDescent="0.2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3">
        <f>BS!M7/1000000</f>
        <v>0</v>
      </c>
      <c r="V84" s="63"/>
      <c r="W84" s="63"/>
      <c r="X84" s="63"/>
      <c r="Y84" s="63"/>
      <c r="Z84" s="63">
        <f>BS!M7/1000000</f>
        <v>0</v>
      </c>
    </row>
    <row r="85" spans="1:26" ht="15" x14ac:dyDescent="0.2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3">
        <f>BS!M35/1000000</f>
        <v>0</v>
      </c>
      <c r="V85" s="63"/>
      <c r="W85" s="63"/>
      <c r="X85" s="63"/>
      <c r="Y85" s="63"/>
      <c r="Z85" s="63">
        <f>BS!M35/1000000</f>
        <v>0</v>
      </c>
    </row>
    <row r="86" spans="1:26" ht="15" x14ac:dyDescent="0.2">
      <c r="A86" s="1"/>
      <c r="B86" s="165" t="s">
        <v>77</v>
      </c>
      <c r="C86" s="164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3" t="e">
        <f ca="1">U83+U84-U85</f>
        <v>#DIV/0!</v>
      </c>
      <c r="V86" s="63"/>
      <c r="W86" s="63"/>
      <c r="X86" s="63"/>
      <c r="Y86" s="63"/>
      <c r="Z86" s="63" t="e">
        <f ca="1">Z83+Z84-Z85</f>
        <v>#DIV/0!</v>
      </c>
    </row>
    <row r="87" spans="1:26" ht="15" x14ac:dyDescent="0.2">
      <c r="A87" s="1"/>
      <c r="B87" s="165" t="s">
        <v>78</v>
      </c>
      <c r="C87" s="164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3">
        <f>INFO!C18/1000000</f>
        <v>3184.79</v>
      </c>
      <c r="V87" s="63"/>
      <c r="W87" s="63"/>
      <c r="X87" s="63"/>
      <c r="Y87" s="63"/>
      <c r="Z87" s="63">
        <f>INFO!C18/1000000</f>
        <v>3184.79</v>
      </c>
    </row>
    <row r="88" spans="1:26" ht="15" x14ac:dyDescent="0.2">
      <c r="A88" s="1"/>
      <c r="B88" s="165" t="s">
        <v>79</v>
      </c>
      <c r="C88" s="164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4" t="e">
        <f ca="1">U86/U87</f>
        <v>#DIV/0!</v>
      </c>
      <c r="V88" s="64"/>
      <c r="W88" s="64"/>
      <c r="X88" s="64"/>
      <c r="Y88" s="64"/>
      <c r="Z88" s="64" t="e">
        <f ca="1">Z86/Z87</f>
        <v>#DIV/0!</v>
      </c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B82:D82"/>
    <mergeCell ref="B83:C83"/>
    <mergeCell ref="B86:C86"/>
    <mergeCell ref="B87:C87"/>
    <mergeCell ref="B88:C8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48:C48"/>
    <mergeCell ref="B52:C52"/>
    <mergeCell ref="B53:D53"/>
    <mergeCell ref="B54:C54"/>
    <mergeCell ref="B58:C58"/>
    <mergeCell ref="B39:C39"/>
    <mergeCell ref="B40:C40"/>
    <mergeCell ref="B41:C41"/>
    <mergeCell ref="B46:C46"/>
    <mergeCell ref="B47:D47"/>
    <mergeCell ref="B31:C31"/>
    <mergeCell ref="B33:C33"/>
    <mergeCell ref="B34:C34"/>
    <mergeCell ref="B36:C36"/>
    <mergeCell ref="B37:C37"/>
    <mergeCell ref="B9:C9"/>
    <mergeCell ref="B10:C10"/>
    <mergeCell ref="B17:C17"/>
    <mergeCell ref="B21:C21"/>
    <mergeCell ref="B26:C26"/>
    <mergeCell ref="B2:C2"/>
    <mergeCell ref="E4:F4"/>
    <mergeCell ref="E5:F5"/>
    <mergeCell ref="B7:C7"/>
    <mergeCell ref="F8:G8"/>
    <mergeCell ref="N8:O8"/>
    <mergeCell ref="N9:O9"/>
    <mergeCell ref="N10:O10"/>
    <mergeCell ref="N14:O14"/>
    <mergeCell ref="F9:G9"/>
    <mergeCell ref="F10:G10"/>
    <mergeCell ref="J10:K10"/>
    <mergeCell ref="J14:K14"/>
  </mergeCells>
  <conditionalFormatting sqref="F76:P76">
    <cfRule type="cellIs" dxfId="13" priority="4" operator="lessThan">
      <formula>0</formula>
    </cfRule>
    <cfRule type="cellIs" dxfId="12" priority="5" operator="greaterThanOrEqual">
      <formula>0</formula>
    </cfRule>
  </conditionalFormatting>
  <conditionalFormatting sqref="K5:L5">
    <cfRule type="colorScale" priority="1">
      <colorScale>
        <cfvo type="num" val="-0.2"/>
        <cfvo type="num" val="0.1"/>
        <cfvo type="num" val="0.3"/>
        <color rgb="FFC00000"/>
        <color rgb="FFFFEB84"/>
        <color rgb="FF00B050"/>
      </colorScale>
    </cfRule>
    <cfRule type="cellIs" dxfId="11" priority="6" operator="greaterThan">
      <formula>"10%"</formula>
    </cfRule>
    <cfRule type="cellIs" dxfId="10" priority="7" operator="lessThanOrEqual">
      <formula>"0%"</formula>
    </cfRule>
    <cfRule type="cellIs" dxfId="9" priority="8" operator="greaterThan">
      <formula>"0%"</formula>
    </cfRule>
  </conditionalFormatting>
  <conditionalFormatting sqref="T21:T22 F22:S22 F25:T25 F28:P28 T31 F32:P32 F36:P36 F39:P39">
    <cfRule type="cellIs" dxfId="8" priority="2" operator="greaterThanOrEqual">
      <formula>0</formula>
    </cfRule>
    <cfRule type="cellIs" dxfId="7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B2" sqref="B2"/>
    </sheetView>
  </sheetViews>
  <sheetFormatPr baseColWidth="10" defaultColWidth="12.6640625" defaultRowHeight="15.75" customHeight="1" x14ac:dyDescent="0.15"/>
  <cols>
    <col min="1" max="1" width="1.6640625" customWidth="1"/>
    <col min="12" max="12" width="17.33203125" customWidth="1"/>
  </cols>
  <sheetData>
    <row r="1" spans="1:26" ht="15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 x14ac:dyDescent="0.25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5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 x14ac:dyDescent="0.2">
      <c r="A4" s="1" t="s">
        <v>32</v>
      </c>
      <c r="B4" s="12" t="s">
        <v>50</v>
      </c>
      <c r="C4" s="66"/>
      <c r="D4" s="66"/>
      <c r="E4" s="66"/>
      <c r="F4" s="66"/>
      <c r="G4" s="66"/>
      <c r="H4" s="66"/>
      <c r="I4" s="66"/>
      <c r="J4" s="1"/>
    </row>
    <row r="5" spans="1:26" ht="15" x14ac:dyDescent="0.2">
      <c r="A5" s="1"/>
      <c r="B5" s="163" t="s">
        <v>80</v>
      </c>
      <c r="C5" s="164"/>
      <c r="D5" s="164"/>
      <c r="E5" s="164"/>
      <c r="F5" s="164"/>
      <c r="G5" s="164"/>
      <c r="H5" s="1"/>
      <c r="I5" s="1"/>
      <c r="J5" s="1"/>
    </row>
    <row r="6" spans="1:26" ht="15" x14ac:dyDescent="0.2">
      <c r="A6" s="1"/>
      <c r="B6" s="163" t="s">
        <v>81</v>
      </c>
      <c r="C6" s="164"/>
      <c r="D6" s="164"/>
      <c r="E6" s="164"/>
      <c r="F6" s="164"/>
      <c r="G6" s="164"/>
      <c r="H6" s="164"/>
      <c r="I6" s="1"/>
      <c r="J6" s="1"/>
      <c r="L6" s="3" t="s">
        <v>39</v>
      </c>
    </row>
    <row r="7" spans="1:26" ht="15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 x14ac:dyDescent="0.2">
      <c r="A8" s="1"/>
      <c r="B8" s="1" t="s">
        <v>82</v>
      </c>
      <c r="C8" s="1"/>
      <c r="D8" s="63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 x14ac:dyDescent="0.2">
      <c r="A9" s="1"/>
      <c r="B9" s="1" t="s">
        <v>84</v>
      </c>
      <c r="C9" s="1"/>
      <c r="D9" s="67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68">
        <f>D16*D17</f>
        <v>0</v>
      </c>
      <c r="O9" s="1"/>
      <c r="P9" s="3" t="s">
        <v>86</v>
      </c>
      <c r="Q9" s="69">
        <v>0.05</v>
      </c>
    </row>
    <row r="10" spans="1:26" ht="15" x14ac:dyDescent="0.2">
      <c r="A10" s="1"/>
      <c r="B10" s="165" t="s">
        <v>87</v>
      </c>
      <c r="C10" s="164"/>
      <c r="D10" s="70" t="e">
        <f>(IS!M19/BS!M50)*(1-D11)</f>
        <v>#DIV/0!</v>
      </c>
      <c r="E10" s="1"/>
      <c r="I10" s="1"/>
      <c r="J10" s="1"/>
    </row>
    <row r="11" spans="1:26" ht="15" x14ac:dyDescent="0.2">
      <c r="A11" s="1"/>
      <c r="B11" s="1" t="s">
        <v>88</v>
      </c>
      <c r="C11" s="1"/>
      <c r="D11" s="71" t="e">
        <f>L17</f>
        <v>#DIV/0!</v>
      </c>
      <c r="E11" s="1"/>
      <c r="I11" s="1"/>
      <c r="J11" s="1"/>
    </row>
    <row r="12" spans="1:26" ht="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 x14ac:dyDescent="0.2">
      <c r="A13" s="1"/>
      <c r="B13" s="165" t="s">
        <v>77</v>
      </c>
      <c r="C13" s="164"/>
      <c r="D13" s="63">
        <f>INFO!C16/1000000</f>
        <v>0</v>
      </c>
      <c r="E13" s="1"/>
      <c r="F13" s="1"/>
      <c r="G13" s="1"/>
      <c r="H13" s="1"/>
      <c r="I13" s="1"/>
      <c r="J13" s="1"/>
    </row>
    <row r="14" spans="1:26" ht="15" x14ac:dyDescent="0.2">
      <c r="A14" s="1"/>
      <c r="B14" s="1" t="s">
        <v>89</v>
      </c>
      <c r="C14" s="1"/>
      <c r="D14" s="72" t="e">
        <f>D13/D20</f>
        <v>#DIV/0!</v>
      </c>
      <c r="E14" s="1"/>
      <c r="F14" s="1"/>
      <c r="G14" s="1"/>
      <c r="H14" s="1"/>
      <c r="I14" s="1"/>
      <c r="J14" s="1"/>
    </row>
    <row r="15" spans="1:26" ht="15" x14ac:dyDescent="0.2">
      <c r="A15" s="1"/>
      <c r="B15" s="165" t="s">
        <v>90</v>
      </c>
      <c r="C15" s="164"/>
      <c r="D15" s="67">
        <f>D16+(D17*D18)</f>
        <v>0</v>
      </c>
      <c r="E15" s="1"/>
      <c r="F15" s="1"/>
      <c r="G15" s="1"/>
      <c r="H15" s="1"/>
      <c r="I15" s="1"/>
      <c r="J15" s="1"/>
      <c r="L15" s="73" t="s">
        <v>91</v>
      </c>
    </row>
    <row r="16" spans="1:26" ht="15" x14ac:dyDescent="0.2">
      <c r="A16" s="1"/>
      <c r="B16" s="165" t="s">
        <v>92</v>
      </c>
      <c r="C16" s="164"/>
      <c r="D16" s="70">
        <f>INFO!C20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 x14ac:dyDescent="0.2">
      <c r="A17" s="1"/>
      <c r="B17" s="1" t="s">
        <v>95</v>
      </c>
      <c r="C17" s="1"/>
      <c r="D17" s="74">
        <f>INFO!C17</f>
        <v>0</v>
      </c>
      <c r="E17" s="1"/>
      <c r="J17" s="1"/>
      <c r="L17" s="75" t="e">
        <f>IF(AVERAGE(DCF!K57:O57) &gt; 0, AVERAGE(DCF!K57:O57), 0)</f>
        <v>#DIV/0!</v>
      </c>
      <c r="M17" s="75">
        <v>0.25</v>
      </c>
      <c r="N17" s="68" t="e">
        <f>AVERAGE(L17:M17)</f>
        <v>#DIV/0!</v>
      </c>
    </row>
    <row r="18" spans="1:14" ht="15" x14ac:dyDescent="0.2">
      <c r="A18" s="1"/>
      <c r="B18" s="165" t="s">
        <v>83</v>
      </c>
      <c r="C18" s="164"/>
      <c r="D18" s="71">
        <f>D16*D17</f>
        <v>0</v>
      </c>
      <c r="E18" s="1"/>
      <c r="J18" s="1"/>
    </row>
    <row r="19" spans="1:14" ht="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 x14ac:dyDescent="0.2">
      <c r="A20" s="1"/>
      <c r="B20" s="165" t="s">
        <v>96</v>
      </c>
      <c r="C20" s="164"/>
      <c r="D20" s="63">
        <f>D13+D8</f>
        <v>0</v>
      </c>
      <c r="E20" s="1"/>
      <c r="F20" s="1"/>
      <c r="G20" s="1"/>
      <c r="H20" s="1"/>
      <c r="I20" s="1"/>
      <c r="J20" s="1"/>
    </row>
    <row r="21" spans="1:14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 x14ac:dyDescent="0.2">
      <c r="A22" s="1" t="s">
        <v>32</v>
      </c>
      <c r="B22" s="76" t="s">
        <v>50</v>
      </c>
      <c r="C22" s="77"/>
      <c r="D22" s="78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 x14ac:dyDescent="0.15">
      <c r="B25" s="3" t="s">
        <v>97</v>
      </c>
      <c r="F25" s="6" t="s">
        <v>98</v>
      </c>
    </row>
    <row r="27" spans="1:14" ht="15.75" customHeight="1" x14ac:dyDescent="0.15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8E49-5D87-E049-A97F-A2223088AA29}">
  <dimension ref="A1:AH63"/>
  <sheetViews>
    <sheetView showGridLines="0" tabSelected="1" zoomScale="110" zoomScaleNormal="110" workbookViewId="0">
      <pane ySplit="13" topLeftCell="A14" activePane="bottomLeft" state="frozen"/>
      <selection pane="bottomLeft" activeCell="I29" sqref="I29"/>
    </sheetView>
  </sheetViews>
  <sheetFormatPr baseColWidth="10" defaultColWidth="10.5" defaultRowHeight="16" x14ac:dyDescent="0.2"/>
  <cols>
    <col min="1" max="1" width="3.5" style="156" customWidth="1"/>
    <col min="2" max="2" width="9.33203125" style="155" customWidth="1"/>
    <col min="3" max="4" width="23.1640625" style="155" customWidth="1"/>
    <col min="5" max="5" width="17.83203125" style="155" bestFit="1" customWidth="1"/>
    <col min="6" max="6" width="12.5" style="155" customWidth="1"/>
    <col min="7" max="7" width="18.1640625" style="155" customWidth="1"/>
    <col min="8" max="8" width="15" style="155" bestFit="1" customWidth="1"/>
    <col min="9" max="9" width="10.6640625" style="155" bestFit="1" customWidth="1"/>
    <col min="10" max="11" width="9" style="155" customWidth="1"/>
    <col min="12" max="12" width="10.33203125" style="155" bestFit="1" customWidth="1"/>
    <col min="13" max="13" width="9" style="155" customWidth="1"/>
    <col min="14" max="14" width="10.83203125" style="155" bestFit="1" customWidth="1"/>
    <col min="15" max="15" width="9" style="155" customWidth="1"/>
    <col min="16" max="16" width="10.33203125" style="155" bestFit="1" customWidth="1"/>
    <col min="17" max="21" width="9" style="155" customWidth="1"/>
    <col min="22" max="22" width="10.83203125" style="155" bestFit="1" customWidth="1"/>
    <col min="23" max="23" width="10.33203125" style="155" bestFit="1" customWidth="1"/>
    <col min="24" max="24" width="8.33203125" style="155" bestFit="1" customWidth="1"/>
    <col min="25" max="25" width="7.5" style="155" bestFit="1" customWidth="1"/>
    <col min="26" max="26" width="10.83203125" style="155" bestFit="1" customWidth="1"/>
    <col min="27" max="28" width="10.33203125" style="155" bestFit="1" customWidth="1"/>
    <col min="29" max="31" width="9" style="155" customWidth="1"/>
    <col min="32" max="16384" width="10.5" style="155"/>
  </cols>
  <sheetData>
    <row r="1" spans="1:34" x14ac:dyDescent="0.2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</row>
    <row r="2" spans="1:34" s="157" customFormat="1" ht="21" x14ac:dyDescent="0.25">
      <c r="A2" s="196"/>
      <c r="B2" s="197" t="str">
        <f>CONCATENATE("Competitors of ", INFO!C4)</f>
        <v xml:space="preserve">Competitors of </v>
      </c>
      <c r="C2" s="198"/>
      <c r="D2" s="198"/>
      <c r="E2" s="198"/>
      <c r="F2" s="198"/>
      <c r="G2" s="198"/>
      <c r="H2" s="199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9"/>
      <c r="U2" s="198"/>
      <c r="V2" s="198"/>
      <c r="W2" s="199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</row>
    <row r="3" spans="1:34" x14ac:dyDescent="0.2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</row>
    <row r="4" spans="1:34" x14ac:dyDescent="0.2">
      <c r="A4" s="194"/>
      <c r="B4" s="81" t="s">
        <v>0</v>
      </c>
      <c r="C4" s="245"/>
      <c r="D4" s="195"/>
      <c r="E4" s="195"/>
      <c r="F4" s="195"/>
      <c r="G4" s="195"/>
      <c r="H4" s="200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</row>
    <row r="5" spans="1:34" x14ac:dyDescent="0.2">
      <c r="A5" s="194"/>
      <c r="B5" s="81" t="s">
        <v>36</v>
      </c>
      <c r="C5" s="246">
        <f>INFO!C12</f>
        <v>0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</row>
    <row r="6" spans="1:34" ht="15.75" customHeight="1" x14ac:dyDescent="0.2">
      <c r="A6" s="194"/>
      <c r="B6" s="201"/>
      <c r="C6" s="201"/>
      <c r="D6" s="201"/>
      <c r="E6" s="201"/>
      <c r="F6" s="202"/>
      <c r="G6" s="202"/>
      <c r="H6" s="202"/>
      <c r="I6" s="202"/>
      <c r="J6" s="195"/>
      <c r="K6" s="202"/>
      <c r="L6" s="202"/>
      <c r="M6" s="202"/>
      <c r="N6" s="202"/>
      <c r="O6" s="202"/>
      <c r="P6" s="202"/>
      <c r="Q6" s="202"/>
      <c r="R6" s="202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195"/>
      <c r="AG6" s="195"/>
      <c r="AH6" s="195"/>
    </row>
    <row r="7" spans="1:34" ht="15.75" customHeight="1" x14ac:dyDescent="0.2">
      <c r="A7" s="194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195"/>
      <c r="AG7" s="195"/>
      <c r="AH7" s="195"/>
    </row>
    <row r="8" spans="1:34" ht="15.75" customHeight="1" x14ac:dyDescent="0.2">
      <c r="A8" s="204"/>
      <c r="B8" s="215"/>
      <c r="C8" s="215"/>
      <c r="D8" s="218" t="s">
        <v>441</v>
      </c>
      <c r="E8" s="218"/>
      <c r="F8" s="218"/>
      <c r="G8" s="217"/>
      <c r="H8" s="218" t="s">
        <v>442</v>
      </c>
      <c r="I8" s="218"/>
      <c r="J8" s="218"/>
      <c r="K8" s="217"/>
      <c r="L8" s="218" t="s">
        <v>74</v>
      </c>
      <c r="M8" s="218"/>
      <c r="N8" s="218"/>
      <c r="O8" s="217"/>
      <c r="P8" s="217"/>
      <c r="Q8" s="218"/>
      <c r="R8" s="218"/>
      <c r="S8" s="218"/>
      <c r="T8" s="218" t="s">
        <v>77</v>
      </c>
      <c r="U8" s="218"/>
      <c r="V8" s="218"/>
      <c r="W8" s="217"/>
      <c r="X8" s="218" t="s">
        <v>33</v>
      </c>
      <c r="Y8" s="218"/>
      <c r="Z8" s="218"/>
      <c r="AA8" s="217"/>
      <c r="AB8" s="217"/>
      <c r="AC8" s="217"/>
      <c r="AD8" s="217"/>
      <c r="AE8" s="217"/>
      <c r="AF8" s="195"/>
      <c r="AG8" s="195"/>
      <c r="AH8" s="195"/>
    </row>
    <row r="9" spans="1:34" ht="15.75" customHeight="1" x14ac:dyDescent="0.2">
      <c r="A9" s="194"/>
      <c r="B9" s="244" t="s">
        <v>443</v>
      </c>
      <c r="C9" s="244"/>
      <c r="D9" s="220" t="s">
        <v>55</v>
      </c>
      <c r="E9" s="220" t="s">
        <v>104</v>
      </c>
      <c r="F9" s="220" t="s">
        <v>9</v>
      </c>
      <c r="G9" s="220"/>
      <c r="H9" s="220" t="s">
        <v>55</v>
      </c>
      <c r="I9" s="220" t="s">
        <v>104</v>
      </c>
      <c r="J9" s="220" t="s">
        <v>444</v>
      </c>
      <c r="K9" s="220"/>
      <c r="L9" s="220" t="s">
        <v>55</v>
      </c>
      <c r="M9" s="220" t="s">
        <v>104</v>
      </c>
      <c r="N9" s="220" t="s">
        <v>434</v>
      </c>
      <c r="O9" s="220"/>
      <c r="P9" s="220" t="s">
        <v>445</v>
      </c>
      <c r="Q9" s="220" t="s">
        <v>82</v>
      </c>
      <c r="R9" s="220" t="s">
        <v>446</v>
      </c>
      <c r="S9" s="220"/>
      <c r="T9" s="220" t="s">
        <v>55</v>
      </c>
      <c r="U9" s="220" t="s">
        <v>104</v>
      </c>
      <c r="V9" s="220" t="s">
        <v>434</v>
      </c>
      <c r="W9" s="220"/>
      <c r="X9" s="220" t="s">
        <v>55</v>
      </c>
      <c r="Y9" s="220" t="s">
        <v>104</v>
      </c>
      <c r="Z9" s="220" t="s">
        <v>434</v>
      </c>
      <c r="AA9" s="220"/>
      <c r="AB9" s="220"/>
      <c r="AC9" s="220"/>
      <c r="AD9" s="220"/>
      <c r="AE9" s="220"/>
      <c r="AF9" s="195"/>
      <c r="AG9" s="195"/>
      <c r="AH9" s="195"/>
    </row>
    <row r="10" spans="1:34" ht="15.75" customHeight="1" x14ac:dyDescent="0.2">
      <c r="A10" s="194"/>
      <c r="B10" s="201" t="s">
        <v>447</v>
      </c>
      <c r="C10" s="201"/>
      <c r="D10" s="205">
        <f>MIN(AA21:AA22)</f>
        <v>0</v>
      </c>
      <c r="E10" s="205">
        <f>MIN(AC21:AC22)</f>
        <v>0</v>
      </c>
      <c r="F10" s="205">
        <f>MIN(AE21:AE22)</f>
        <v>0</v>
      </c>
      <c r="G10" s="202"/>
      <c r="H10" s="206"/>
      <c r="I10" s="206"/>
      <c r="J10" s="207"/>
      <c r="K10" s="195"/>
      <c r="L10" s="206">
        <f>D10*H10</f>
        <v>0</v>
      </c>
      <c r="M10" s="206">
        <f>E10*I10</f>
        <v>0</v>
      </c>
      <c r="N10" s="206" t="s">
        <v>168</v>
      </c>
      <c r="O10" s="195"/>
      <c r="P10" s="208"/>
      <c r="Q10" s="208"/>
      <c r="R10" s="209"/>
      <c r="S10" s="210"/>
      <c r="T10" s="211">
        <f>L10+P10-Q10</f>
        <v>0</v>
      </c>
      <c r="U10" s="211">
        <f>M10+Q10-R10</f>
        <v>0</v>
      </c>
      <c r="V10" s="211">
        <f>J10*R10*F10</f>
        <v>0</v>
      </c>
      <c r="W10" s="203"/>
      <c r="X10" s="212" t="e">
        <f>T10/$R10</f>
        <v>#DIV/0!</v>
      </c>
      <c r="Y10" s="212" t="e">
        <f>U10/$R10</f>
        <v>#DIV/0!</v>
      </c>
      <c r="Z10" s="212" t="e">
        <f>V10/$R10</f>
        <v>#DIV/0!</v>
      </c>
      <c r="AC10" s="195"/>
      <c r="AD10" s="203"/>
      <c r="AE10" s="203"/>
      <c r="AF10" s="195"/>
      <c r="AG10" s="195"/>
      <c r="AH10" s="195"/>
    </row>
    <row r="11" spans="1:34" ht="15.75" customHeight="1" x14ac:dyDescent="0.2">
      <c r="A11" s="194"/>
      <c r="B11" s="201" t="s">
        <v>440</v>
      </c>
      <c r="C11" s="201"/>
      <c r="D11" s="205" t="e">
        <f>AA24</f>
        <v>#DIV/0!</v>
      </c>
      <c r="E11" s="205" t="e">
        <f>AC24</f>
        <v>#DIV/0!</v>
      </c>
      <c r="F11" s="205" t="e">
        <f>AE24</f>
        <v>#DIV/0!</v>
      </c>
      <c r="G11" s="202"/>
      <c r="H11" s="213"/>
      <c r="I11" s="213"/>
      <c r="J11" s="207"/>
      <c r="K11" s="206"/>
      <c r="L11" s="206" t="e">
        <f>D11*H11</f>
        <v>#DIV/0!</v>
      </c>
      <c r="M11" s="206" t="e">
        <f>E11*I11</f>
        <v>#DIV/0!</v>
      </c>
      <c r="N11" s="206" t="s">
        <v>168</v>
      </c>
      <c r="O11" s="195"/>
      <c r="P11" s="208"/>
      <c r="Q11" s="208"/>
      <c r="R11" s="209"/>
      <c r="S11" s="195"/>
      <c r="T11" s="211" t="e">
        <f>L11+P11-Q11</f>
        <v>#DIV/0!</v>
      </c>
      <c r="U11" s="211" t="e">
        <f>M11+Q11-R11</f>
        <v>#DIV/0!</v>
      </c>
      <c r="V11" s="211" t="e">
        <f>J11*R11*F11</f>
        <v>#DIV/0!</v>
      </c>
      <c r="W11" s="203"/>
      <c r="X11" s="212" t="e">
        <f>T11/$R11</f>
        <v>#DIV/0!</v>
      </c>
      <c r="Y11" s="212" t="e">
        <f>U11/$R11</f>
        <v>#DIV/0!</v>
      </c>
      <c r="Z11" s="212" t="e">
        <f>V11/$R11</f>
        <v>#DIV/0!</v>
      </c>
      <c r="AC11" s="203"/>
      <c r="AD11" s="203"/>
      <c r="AE11" s="203"/>
      <c r="AF11" s="195"/>
      <c r="AG11" s="195"/>
      <c r="AH11" s="195"/>
    </row>
    <row r="12" spans="1:34" ht="15.75" customHeight="1" x14ac:dyDescent="0.2">
      <c r="A12" s="194"/>
      <c r="B12" s="201" t="s">
        <v>101</v>
      </c>
      <c r="C12" s="201"/>
      <c r="D12" s="205" t="e">
        <f>AA25</f>
        <v>#NUM!</v>
      </c>
      <c r="E12" s="205" t="e">
        <f>AC25</f>
        <v>#NUM!</v>
      </c>
      <c r="F12" s="205" t="e">
        <f>AE25</f>
        <v>#NUM!</v>
      </c>
      <c r="G12" s="202"/>
      <c r="H12" s="213"/>
      <c r="I12" s="213"/>
      <c r="J12" s="207"/>
      <c r="K12" s="206"/>
      <c r="L12" s="206" t="e">
        <f>D12*H12</f>
        <v>#NUM!</v>
      </c>
      <c r="M12" s="206" t="e">
        <f>E12*I12</f>
        <v>#NUM!</v>
      </c>
      <c r="N12" s="206" t="s">
        <v>168</v>
      </c>
      <c r="O12" s="195"/>
      <c r="P12" s="208"/>
      <c r="Q12" s="208"/>
      <c r="R12" s="209"/>
      <c r="S12" s="195"/>
      <c r="T12" s="211" t="e">
        <f>L12+P12-Q12</f>
        <v>#NUM!</v>
      </c>
      <c r="U12" s="211" t="e">
        <f>M12+Q12-R12</f>
        <v>#NUM!</v>
      </c>
      <c r="V12" s="211" t="e">
        <f>J12*R12*F12</f>
        <v>#NUM!</v>
      </c>
      <c r="W12" s="203"/>
      <c r="X12" s="212" t="e">
        <f>T12/$R12</f>
        <v>#NUM!</v>
      </c>
      <c r="Y12" s="212" t="e">
        <f>U12/$R12</f>
        <v>#NUM!</v>
      </c>
      <c r="Z12" s="212" t="e">
        <f>V12/$R12</f>
        <v>#NUM!</v>
      </c>
      <c r="AC12" s="203"/>
      <c r="AD12" s="203"/>
      <c r="AE12" s="203"/>
      <c r="AF12" s="195"/>
      <c r="AG12" s="195"/>
      <c r="AH12" s="195"/>
    </row>
    <row r="13" spans="1:34" ht="15.75" customHeight="1" x14ac:dyDescent="0.2">
      <c r="A13" s="194"/>
      <c r="B13" s="201" t="s">
        <v>448</v>
      </c>
      <c r="C13" s="201"/>
      <c r="D13" s="205">
        <f>MAX(AA21:AA22)</f>
        <v>0</v>
      </c>
      <c r="E13" s="205">
        <f>MAX(AC21:AC22)</f>
        <v>0</v>
      </c>
      <c r="F13" s="205">
        <f>MAX(AE21:AE22)</f>
        <v>0</v>
      </c>
      <c r="G13" s="202"/>
      <c r="H13" s="213"/>
      <c r="I13" s="213"/>
      <c r="J13" s="207"/>
      <c r="K13" s="206"/>
      <c r="L13" s="206">
        <f>D13*H13</f>
        <v>0</v>
      </c>
      <c r="M13" s="206">
        <f>E13*I13</f>
        <v>0</v>
      </c>
      <c r="N13" s="206" t="s">
        <v>168</v>
      </c>
      <c r="O13" s="195"/>
      <c r="P13" s="208"/>
      <c r="Q13" s="208"/>
      <c r="R13" s="209"/>
      <c r="S13" s="195"/>
      <c r="T13" s="211">
        <f>L13+P13-Q13</f>
        <v>0</v>
      </c>
      <c r="U13" s="211">
        <f>M13+Q13-R13</f>
        <v>0</v>
      </c>
      <c r="V13" s="211">
        <f>J13*R13*F13</f>
        <v>0</v>
      </c>
      <c r="W13" s="203"/>
      <c r="X13" s="212" t="e">
        <f>T13/$R13</f>
        <v>#DIV/0!</v>
      </c>
      <c r="Y13" s="212" t="e">
        <f>U13/$R13</f>
        <v>#DIV/0!</v>
      </c>
      <c r="Z13" s="212" t="e">
        <f>V13/$R13</f>
        <v>#DIV/0!</v>
      </c>
      <c r="AC13" s="203"/>
      <c r="AD13" s="203"/>
      <c r="AE13" s="203"/>
      <c r="AF13" s="195"/>
      <c r="AG13" s="195"/>
      <c r="AH13" s="195"/>
    </row>
    <row r="14" spans="1:34" ht="15.75" customHeight="1" x14ac:dyDescent="0.2">
      <c r="A14" s="194"/>
      <c r="B14" s="201"/>
      <c r="C14" s="201"/>
      <c r="D14" s="201"/>
      <c r="E14" s="201"/>
      <c r="F14" s="205"/>
      <c r="G14" s="205"/>
      <c r="H14" s="205"/>
      <c r="I14" s="202"/>
      <c r="J14" s="194"/>
      <c r="K14" s="206"/>
      <c r="L14" s="206"/>
      <c r="M14" s="206"/>
      <c r="N14" s="206"/>
      <c r="O14" s="206"/>
      <c r="P14" s="206"/>
      <c r="Q14" s="195"/>
      <c r="R14" s="206"/>
      <c r="S14" s="206"/>
      <c r="T14" s="214"/>
      <c r="U14" s="195"/>
      <c r="V14" s="195"/>
      <c r="W14" s="203"/>
      <c r="X14" s="203"/>
      <c r="Y14" s="203"/>
      <c r="Z14" s="203"/>
      <c r="AA14" s="203"/>
      <c r="AB14" s="203"/>
      <c r="AC14" s="203"/>
      <c r="AD14" s="203"/>
      <c r="AE14" s="203"/>
      <c r="AF14" s="195"/>
      <c r="AG14" s="195"/>
      <c r="AH14" s="195"/>
    </row>
    <row r="15" spans="1:34" ht="19" x14ac:dyDescent="0.2">
      <c r="A15" s="194"/>
      <c r="B15" s="215"/>
      <c r="C15" s="216"/>
      <c r="D15" s="216"/>
      <c r="E15" s="216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17"/>
      <c r="S15" s="217"/>
      <c r="T15" s="217"/>
      <c r="U15" s="217"/>
      <c r="V15" s="217"/>
      <c r="W15" s="217"/>
      <c r="X15" s="217"/>
      <c r="Y15" s="217"/>
      <c r="Z15" s="218"/>
      <c r="AA15" s="218"/>
      <c r="AB15" s="218"/>
      <c r="AC15" s="218"/>
      <c r="AD15" s="218"/>
      <c r="AE15" s="218"/>
      <c r="AF15" s="195"/>
      <c r="AG15" s="195"/>
      <c r="AH15" s="195"/>
    </row>
    <row r="16" spans="1:34" ht="19" x14ac:dyDescent="0.2">
      <c r="A16" s="194"/>
      <c r="B16" s="215"/>
      <c r="C16" s="215"/>
      <c r="D16" s="218" t="s">
        <v>441</v>
      </c>
      <c r="E16" s="218"/>
      <c r="F16" s="240"/>
      <c r="G16" s="193" t="s">
        <v>451</v>
      </c>
      <c r="H16" s="193"/>
      <c r="I16" s="193"/>
      <c r="J16" s="240"/>
      <c r="K16" s="193" t="s">
        <v>100</v>
      </c>
      <c r="L16" s="193"/>
      <c r="M16" s="193"/>
      <c r="N16" s="193"/>
      <c r="O16" s="193"/>
      <c r="P16" s="193"/>
      <c r="Q16" s="193"/>
      <c r="R16" s="217"/>
      <c r="S16" s="193" t="s">
        <v>450</v>
      </c>
      <c r="T16" s="193"/>
      <c r="U16" s="193"/>
      <c r="V16" s="193"/>
      <c r="W16" s="193"/>
      <c r="X16" s="193"/>
      <c r="Y16" s="217"/>
      <c r="Z16" s="218" t="s">
        <v>433</v>
      </c>
      <c r="AA16" s="218"/>
      <c r="AB16" s="218"/>
      <c r="AC16" s="218"/>
      <c r="AD16" s="218"/>
      <c r="AE16" s="218"/>
      <c r="AF16" s="195"/>
      <c r="AG16" s="195"/>
      <c r="AH16" s="195"/>
    </row>
    <row r="17" spans="1:34" ht="19" customHeight="1" x14ac:dyDescent="0.2">
      <c r="A17" s="194"/>
      <c r="B17" s="219" t="s">
        <v>0</v>
      </c>
      <c r="C17" s="219" t="s">
        <v>439</v>
      </c>
      <c r="D17" s="241" t="s">
        <v>449</v>
      </c>
      <c r="E17" s="243" t="s">
        <v>452</v>
      </c>
      <c r="F17" s="218"/>
      <c r="G17" s="243" t="s">
        <v>103</v>
      </c>
      <c r="H17" s="242" t="s">
        <v>74</v>
      </c>
      <c r="I17" s="242" t="s">
        <v>376</v>
      </c>
      <c r="J17" s="218"/>
      <c r="K17" s="218" t="s">
        <v>55</v>
      </c>
      <c r="L17" s="218"/>
      <c r="M17" s="218"/>
      <c r="N17" s="218" t="s">
        <v>104</v>
      </c>
      <c r="O17" s="218"/>
      <c r="P17" s="218" t="s">
        <v>434</v>
      </c>
      <c r="Q17" s="218"/>
      <c r="R17" s="217"/>
      <c r="S17" s="218" t="s">
        <v>44</v>
      </c>
      <c r="T17" s="218"/>
      <c r="U17" s="218" t="s">
        <v>105</v>
      </c>
      <c r="V17" s="218"/>
      <c r="W17" s="218" t="s">
        <v>435</v>
      </c>
      <c r="X17" s="218"/>
      <c r="Y17" s="217"/>
      <c r="Z17" s="218" t="s">
        <v>436</v>
      </c>
      <c r="AA17" s="218"/>
      <c r="AB17" s="218" t="s">
        <v>437</v>
      </c>
      <c r="AC17" s="218"/>
      <c r="AD17" s="218" t="s">
        <v>438</v>
      </c>
      <c r="AE17" s="218"/>
      <c r="AF17" s="195"/>
      <c r="AG17" s="195"/>
      <c r="AH17" s="195"/>
    </row>
    <row r="18" spans="1:34" x14ac:dyDescent="0.2">
      <c r="A18" s="194"/>
      <c r="B18" s="201"/>
      <c r="C18" s="201"/>
      <c r="D18" s="201"/>
      <c r="E18" s="201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195"/>
      <c r="AG18" s="195"/>
      <c r="AH18" s="195"/>
    </row>
    <row r="19" spans="1:34" x14ac:dyDescent="0.2">
      <c r="A19" s="194"/>
      <c r="B19" s="221"/>
      <c r="C19" s="222"/>
      <c r="D19" s="222"/>
      <c r="E19" s="222"/>
      <c r="F19" s="223"/>
      <c r="G19" s="224"/>
      <c r="H19" s="224"/>
      <c r="I19" s="224"/>
      <c r="J19" s="225"/>
      <c r="K19" s="224"/>
      <c r="L19" s="224"/>
      <c r="M19" s="224"/>
      <c r="N19" s="224"/>
      <c r="O19" s="224"/>
      <c r="P19" s="224"/>
      <c r="Q19" s="224"/>
      <c r="R19" s="225"/>
      <c r="S19" s="225" t="e">
        <f>L19/K19-1</f>
        <v>#DIV/0!</v>
      </c>
      <c r="T19" s="225" t="e">
        <f>M19/L19-1</f>
        <v>#DIV/0!</v>
      </c>
      <c r="U19" s="225" t="e">
        <f>N19/L19</f>
        <v>#DIV/0!</v>
      </c>
      <c r="V19" s="225" t="e">
        <f>O19/M19</f>
        <v>#DIV/0!</v>
      </c>
      <c r="W19" s="225" t="e">
        <f>P19/L19</f>
        <v>#DIV/0!</v>
      </c>
      <c r="X19" s="225" t="e">
        <f>Q19/M19</f>
        <v>#DIV/0!</v>
      </c>
      <c r="Y19" s="225"/>
      <c r="Z19" s="226" t="e">
        <f>$H19/L19</f>
        <v>#DIV/0!</v>
      </c>
      <c r="AA19" s="226" t="e">
        <f>$H19/M19</f>
        <v>#DIV/0!</v>
      </c>
      <c r="AB19" s="226" t="e">
        <f>$H19/N19</f>
        <v>#DIV/0!</v>
      </c>
      <c r="AC19" s="226" t="e">
        <f>$H19/O19</f>
        <v>#DIV/0!</v>
      </c>
      <c r="AD19" s="226" t="e">
        <f>$I19/P19</f>
        <v>#DIV/0!</v>
      </c>
      <c r="AE19" s="226" t="e">
        <f>$I19/Q19</f>
        <v>#DIV/0!</v>
      </c>
      <c r="AF19" s="195"/>
      <c r="AG19" s="195"/>
      <c r="AH19" s="195"/>
    </row>
    <row r="20" spans="1:34" x14ac:dyDescent="0.2">
      <c r="A20" s="194"/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</row>
    <row r="21" spans="1:34" x14ac:dyDescent="0.2">
      <c r="A21" s="194"/>
      <c r="B21" s="227"/>
      <c r="C21" s="195"/>
      <c r="D21" s="195"/>
      <c r="E21" s="195"/>
      <c r="F21" s="194"/>
      <c r="G21" s="206"/>
      <c r="H21" s="206"/>
      <c r="I21" s="206"/>
      <c r="J21" s="195"/>
      <c r="K21" s="206"/>
      <c r="L21" s="206"/>
      <c r="M21" s="206"/>
      <c r="N21" s="206"/>
      <c r="O21" s="206"/>
      <c r="P21" s="206"/>
      <c r="Q21" s="206"/>
      <c r="R21" s="228"/>
      <c r="S21" s="228"/>
      <c r="T21" s="228"/>
      <c r="U21" s="228"/>
      <c r="V21" s="228"/>
      <c r="W21" s="228"/>
      <c r="X21" s="228"/>
      <c r="Y21" s="228"/>
      <c r="Z21" s="229"/>
      <c r="AA21" s="229"/>
      <c r="AB21" s="229"/>
      <c r="AC21" s="229"/>
      <c r="AD21" s="229"/>
      <c r="AE21" s="229"/>
      <c r="AF21" s="195"/>
      <c r="AG21" s="195"/>
      <c r="AH21" s="195"/>
    </row>
    <row r="22" spans="1:34" x14ac:dyDescent="0.2">
      <c r="A22" s="194"/>
      <c r="B22" s="227"/>
      <c r="C22" s="195"/>
      <c r="D22" s="195"/>
      <c r="E22" s="195"/>
      <c r="F22" s="194"/>
      <c r="G22" s="206"/>
      <c r="H22" s="206"/>
      <c r="I22" s="206"/>
      <c r="J22" s="195"/>
      <c r="K22" s="206"/>
      <c r="L22" s="206"/>
      <c r="M22" s="206"/>
      <c r="N22" s="206"/>
      <c r="O22" s="206"/>
      <c r="P22" s="206"/>
      <c r="Q22" s="206"/>
      <c r="R22" s="228"/>
      <c r="S22" s="228"/>
      <c r="T22" s="228"/>
      <c r="U22" s="228"/>
      <c r="V22" s="228"/>
      <c r="W22" s="228"/>
      <c r="X22" s="228"/>
      <c r="Y22" s="228"/>
      <c r="Z22" s="229"/>
      <c r="AA22" s="229"/>
      <c r="AB22" s="229"/>
      <c r="AC22" s="229"/>
      <c r="AD22" s="229"/>
      <c r="AE22" s="229"/>
      <c r="AF22" s="195"/>
      <c r="AG22" s="195"/>
      <c r="AH22" s="195"/>
    </row>
    <row r="23" spans="1:34" x14ac:dyDescent="0.2">
      <c r="A23" s="194"/>
      <c r="B23" s="227"/>
      <c r="C23" s="195"/>
      <c r="D23" s="195"/>
      <c r="E23" s="195"/>
      <c r="F23" s="194"/>
      <c r="G23" s="206"/>
      <c r="H23" s="206"/>
      <c r="I23" s="206"/>
      <c r="J23" s="195"/>
      <c r="K23" s="206"/>
      <c r="L23" s="206"/>
      <c r="M23" s="206"/>
      <c r="N23" s="206"/>
      <c r="O23" s="206"/>
      <c r="P23" s="206"/>
      <c r="Q23" s="206"/>
      <c r="R23" s="228"/>
      <c r="S23" s="228"/>
      <c r="T23" s="228"/>
      <c r="U23" s="228"/>
      <c r="V23" s="228"/>
      <c r="W23" s="228"/>
      <c r="X23" s="228"/>
      <c r="Y23" s="228"/>
      <c r="Z23" s="229"/>
      <c r="AA23" s="229"/>
      <c r="AB23" s="229"/>
      <c r="AC23" s="229"/>
      <c r="AD23" s="229"/>
      <c r="AE23" s="229"/>
      <c r="AF23" s="195"/>
      <c r="AG23" s="195"/>
      <c r="AH23" s="195"/>
    </row>
    <row r="24" spans="1:34" x14ac:dyDescent="0.2">
      <c r="A24" s="194"/>
      <c r="B24" s="230" t="s">
        <v>440</v>
      </c>
      <c r="C24" s="231"/>
      <c r="D24" s="231"/>
      <c r="E24" s="231"/>
      <c r="F24" s="231"/>
      <c r="G24" s="231"/>
      <c r="H24" s="231"/>
      <c r="I24" s="231"/>
      <c r="J24" s="232"/>
      <c r="K24" s="232"/>
      <c r="L24" s="232"/>
      <c r="M24" s="232"/>
      <c r="N24" s="232"/>
      <c r="O24" s="232"/>
      <c r="P24" s="232"/>
      <c r="Q24" s="232"/>
      <c r="R24" s="232"/>
      <c r="S24" s="232" t="e">
        <f>AVERAGE(S21:S22)</f>
        <v>#DIV/0!</v>
      </c>
      <c r="T24" s="232" t="e">
        <f>AVERAGE(T21:T22)</f>
        <v>#DIV/0!</v>
      </c>
      <c r="U24" s="232" t="e">
        <f>AVERAGE(U21:U22)</f>
        <v>#DIV/0!</v>
      </c>
      <c r="V24" s="232" t="e">
        <f>AVERAGE(V21:V22)</f>
        <v>#DIV/0!</v>
      </c>
      <c r="W24" s="232" t="e">
        <f>AVERAGE(W21:W22)</f>
        <v>#DIV/0!</v>
      </c>
      <c r="X24" s="232" t="e">
        <f>AVERAGE(X21:X22)</f>
        <v>#DIV/0!</v>
      </c>
      <c r="Y24" s="232"/>
      <c r="Z24" s="233" t="e">
        <f>AVERAGE(Z21:Z22)</f>
        <v>#DIV/0!</v>
      </c>
      <c r="AA24" s="233" t="e">
        <f>AVERAGE(AA21:AA22)</f>
        <v>#DIV/0!</v>
      </c>
      <c r="AB24" s="233" t="e">
        <f>AVERAGE(AB21:AB22)</f>
        <v>#DIV/0!</v>
      </c>
      <c r="AC24" s="233" t="e">
        <f>AVERAGE(AC21:AC22)</f>
        <v>#DIV/0!</v>
      </c>
      <c r="AD24" s="233" t="e">
        <f>AVERAGE(AD21:AD22)</f>
        <v>#DIV/0!</v>
      </c>
      <c r="AE24" s="234" t="e">
        <f>AVERAGE(AE21:AE22)</f>
        <v>#DIV/0!</v>
      </c>
      <c r="AF24" s="195"/>
      <c r="AG24" s="195"/>
      <c r="AH24" s="195"/>
    </row>
    <row r="25" spans="1:34" x14ac:dyDescent="0.2">
      <c r="A25" s="194"/>
      <c r="B25" s="235" t="s">
        <v>101</v>
      </c>
      <c r="C25" s="236"/>
      <c r="D25" s="236"/>
      <c r="E25" s="236"/>
      <c r="F25" s="236"/>
      <c r="G25" s="236"/>
      <c r="H25" s="236"/>
      <c r="I25" s="236"/>
      <c r="J25" s="237"/>
      <c r="K25" s="237"/>
      <c r="L25" s="237"/>
      <c r="M25" s="237"/>
      <c r="N25" s="237"/>
      <c r="O25" s="237"/>
      <c r="P25" s="237"/>
      <c r="Q25" s="237"/>
      <c r="R25" s="237"/>
      <c r="S25" s="237" t="e">
        <f>MEDIAN(S21:S22)</f>
        <v>#NUM!</v>
      </c>
      <c r="T25" s="237" t="e">
        <f>MEDIAN(T21:T22)</f>
        <v>#NUM!</v>
      </c>
      <c r="U25" s="237" t="e">
        <f>MEDIAN(U21:U22)</f>
        <v>#NUM!</v>
      </c>
      <c r="V25" s="237" t="e">
        <f>MEDIAN(V21:V22)</f>
        <v>#NUM!</v>
      </c>
      <c r="W25" s="237" t="e">
        <f>MEDIAN(W21:W22)</f>
        <v>#NUM!</v>
      </c>
      <c r="X25" s="237" t="e">
        <f>MEDIAN(X21:X22)</f>
        <v>#NUM!</v>
      </c>
      <c r="Y25" s="237"/>
      <c r="Z25" s="238" t="e">
        <f>MEDIAN(Z21:Z22)</f>
        <v>#NUM!</v>
      </c>
      <c r="AA25" s="238" t="e">
        <f>MEDIAN(AA21:AA22)</f>
        <v>#NUM!</v>
      </c>
      <c r="AB25" s="238" t="e">
        <f>MEDIAN(AB21:AB22)</f>
        <v>#NUM!</v>
      </c>
      <c r="AC25" s="238" t="e">
        <f>MEDIAN(AC21:AC22)</f>
        <v>#NUM!</v>
      </c>
      <c r="AD25" s="238" t="e">
        <f>MEDIAN(AD21:AD22)</f>
        <v>#NUM!</v>
      </c>
      <c r="AE25" s="239" t="e">
        <f>MEDIAN(AE21:AE22)</f>
        <v>#NUM!</v>
      </c>
      <c r="AF25" s="195"/>
      <c r="AG25" s="195"/>
      <c r="AH25" s="195"/>
    </row>
    <row r="26" spans="1:34" x14ac:dyDescent="0.2">
      <c r="A26" s="194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</row>
    <row r="27" spans="1:34" x14ac:dyDescent="0.2">
      <c r="A27" s="194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</row>
    <row r="28" spans="1:34" x14ac:dyDescent="0.2">
      <c r="A28" s="194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</row>
    <row r="29" spans="1:34" x14ac:dyDescent="0.2">
      <c r="A29" s="194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</row>
    <row r="30" spans="1:34" x14ac:dyDescent="0.2">
      <c r="A30" s="194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</row>
    <row r="31" spans="1:34" x14ac:dyDescent="0.2">
      <c r="A31" s="194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</row>
    <row r="32" spans="1:34" x14ac:dyDescent="0.2">
      <c r="A32" s="194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</row>
    <row r="33" spans="1:34" x14ac:dyDescent="0.2">
      <c r="A33" s="194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</row>
    <row r="34" spans="1:34" x14ac:dyDescent="0.2">
      <c r="A34" s="194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</row>
    <row r="35" spans="1:34" x14ac:dyDescent="0.2">
      <c r="A35" s="194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</row>
    <row r="36" spans="1:34" x14ac:dyDescent="0.2">
      <c r="A36" s="194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</row>
    <row r="37" spans="1:34" x14ac:dyDescent="0.2">
      <c r="A37" s="194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</row>
    <row r="38" spans="1:34" x14ac:dyDescent="0.2">
      <c r="A38" s="194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</row>
    <row r="39" spans="1:34" x14ac:dyDescent="0.2">
      <c r="A39" s="194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</row>
    <row r="40" spans="1:34" x14ac:dyDescent="0.2">
      <c r="A40" s="194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</row>
    <row r="41" spans="1:34" x14ac:dyDescent="0.2">
      <c r="A41" s="194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</row>
    <row r="42" spans="1:34" x14ac:dyDescent="0.2">
      <c r="A42" s="194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</row>
    <row r="43" spans="1:34" x14ac:dyDescent="0.2">
      <c r="A43" s="194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</row>
    <row r="44" spans="1:34" x14ac:dyDescent="0.2">
      <c r="A44" s="194"/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</row>
    <row r="45" spans="1:34" x14ac:dyDescent="0.2">
      <c r="A45" s="194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</row>
    <row r="46" spans="1:34" x14ac:dyDescent="0.2">
      <c r="A46" s="194"/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</row>
    <row r="47" spans="1:34" x14ac:dyDescent="0.2">
      <c r="A47" s="194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</row>
    <row r="48" spans="1:34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</row>
    <row r="49" spans="1:34" x14ac:dyDescent="0.2">
      <c r="A49" s="194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</row>
    <row r="50" spans="1:34" x14ac:dyDescent="0.2">
      <c r="A50" s="194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</row>
    <row r="51" spans="1:34" x14ac:dyDescent="0.2">
      <c r="A51" s="194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</row>
    <row r="52" spans="1:34" x14ac:dyDescent="0.2">
      <c r="A52" s="194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</row>
    <row r="53" spans="1:34" x14ac:dyDescent="0.2">
      <c r="A53" s="194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</row>
    <row r="54" spans="1:34" x14ac:dyDescent="0.2">
      <c r="A54" s="194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</row>
    <row r="55" spans="1:34" x14ac:dyDescent="0.2">
      <c r="A55" s="194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</row>
    <row r="56" spans="1:34" x14ac:dyDescent="0.2">
      <c r="A56" s="194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</row>
    <row r="57" spans="1:34" x14ac:dyDescent="0.2">
      <c r="A57" s="194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</row>
    <row r="58" spans="1:34" x14ac:dyDescent="0.2">
      <c r="A58" s="194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</row>
    <row r="59" spans="1:34" x14ac:dyDescent="0.2">
      <c r="A59" s="194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</row>
    <row r="60" spans="1:34" x14ac:dyDescent="0.2">
      <c r="A60" s="194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</row>
    <row r="61" spans="1:34" x14ac:dyDescent="0.2">
      <c r="A61" s="194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</row>
    <row r="62" spans="1:34" x14ac:dyDescent="0.2">
      <c r="A62" s="194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</row>
    <row r="63" spans="1:34" x14ac:dyDescent="0.2">
      <c r="A63" s="194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</row>
  </sheetData>
  <mergeCells count="4">
    <mergeCell ref="K16:Q16"/>
    <mergeCell ref="S16:X16"/>
    <mergeCell ref="G16:I16"/>
    <mergeCell ref="B9:C9"/>
  </mergeCells>
  <conditionalFormatting sqref="J1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3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3 S19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3 T1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23 U19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V23 V19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3 W1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X23 X19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:Z23 Z1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A23 AA1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:AB23 AB1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1:AC23 AC1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:AD23 AD1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1:AE23 AE1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N37"/>
  <sheetViews>
    <sheetView showGridLines="0" workbookViewId="0">
      <selection activeCell="F60" sqref="F60"/>
    </sheetView>
  </sheetViews>
  <sheetFormatPr baseColWidth="10" defaultColWidth="12.6640625" defaultRowHeight="15.75" customHeight="1" x14ac:dyDescent="0.15"/>
  <cols>
    <col min="1" max="1" width="5" customWidth="1"/>
    <col min="2" max="2" width="28.83203125" bestFit="1" customWidth="1"/>
  </cols>
  <sheetData>
    <row r="1" spans="1:14" ht="16" x14ac:dyDescent="0.2">
      <c r="A1" s="82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4" ht="21" x14ac:dyDescent="0.25">
      <c r="A2" s="247"/>
      <c r="B2" s="248" t="str">
        <f>CONCATENATE("Revenue Breakdown of ", INFO!C4)</f>
        <v xml:space="preserve">Revenue Breakdown of </v>
      </c>
      <c r="C2" s="248"/>
      <c r="D2" s="249"/>
      <c r="E2" s="249"/>
      <c r="F2" s="251"/>
      <c r="G2" s="249"/>
      <c r="H2" s="249"/>
      <c r="I2" s="249"/>
      <c r="J2" s="249"/>
      <c r="K2" s="249"/>
      <c r="L2" s="249"/>
      <c r="M2" s="249"/>
      <c r="N2" s="249"/>
    </row>
    <row r="3" spans="1:14" ht="15.75" customHeight="1" x14ac:dyDescent="0.2">
      <c r="A3" s="82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4" ht="15.75" customHeight="1" x14ac:dyDescent="0.2">
      <c r="A4" s="82"/>
      <c r="B4" s="81" t="s">
        <v>0</v>
      </c>
      <c r="C4" s="245"/>
      <c r="D4" s="81"/>
      <c r="E4" s="81"/>
      <c r="F4" s="250"/>
      <c r="G4" s="81"/>
      <c r="H4" s="81"/>
      <c r="I4" s="81"/>
      <c r="J4" s="81"/>
      <c r="K4" s="81"/>
      <c r="L4" s="81"/>
      <c r="M4" s="81"/>
    </row>
    <row r="5" spans="1:14" ht="15.75" customHeight="1" x14ac:dyDescent="0.2">
      <c r="A5" s="82"/>
      <c r="B5" s="81" t="s">
        <v>36</v>
      </c>
      <c r="C5" s="246">
        <f>INFO!C12</f>
        <v>0</v>
      </c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4" ht="15.75" customHeight="1" x14ac:dyDescent="0.25">
      <c r="A6" s="8"/>
      <c r="B6" s="166"/>
      <c r="C6" s="166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8" spans="1:14" ht="15.75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15" x14ac:dyDescent="0.2">
      <c r="B9" s="168" t="s">
        <v>53</v>
      </c>
      <c r="C9" s="164"/>
      <c r="D9" s="19">
        <f>IS!C4</f>
        <v>0</v>
      </c>
      <c r="E9" s="19">
        <f>IS!D4</f>
        <v>0</v>
      </c>
      <c r="F9" s="19">
        <f>IS!E4</f>
        <v>0</v>
      </c>
      <c r="G9" s="19">
        <f>IS!F4</f>
        <v>0</v>
      </c>
      <c r="H9" s="19">
        <f>IS!G4</f>
        <v>0</v>
      </c>
      <c r="I9" s="19">
        <f>IS!H4</f>
        <v>0</v>
      </c>
      <c r="J9" s="19">
        <f>IS!I4</f>
        <v>0</v>
      </c>
      <c r="K9" s="19">
        <f>IS!J4</f>
        <v>0</v>
      </c>
      <c r="L9" s="19">
        <f>IS!K4</f>
        <v>0</v>
      </c>
      <c r="M9" s="19">
        <f>IS!L4</f>
        <v>0</v>
      </c>
      <c r="N9" s="19">
        <f>IS!M4</f>
        <v>0</v>
      </c>
    </row>
    <row r="10" spans="1:14" ht="15" x14ac:dyDescent="0.2">
      <c r="B10" s="1" t="s">
        <v>456</v>
      </c>
      <c r="C10" s="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52"/>
    </row>
    <row r="11" spans="1:14" ht="15" x14ac:dyDescent="0.2">
      <c r="B11" s="23" t="s">
        <v>56</v>
      </c>
      <c r="C11" s="1"/>
      <c r="D11" s="1"/>
      <c r="E11" s="24" t="e">
        <f t="shared" ref="E11:M11" si="0">(E10/D10)-1</f>
        <v>#DIV/0!</v>
      </c>
      <c r="F11" s="24" t="e">
        <f t="shared" si="0"/>
        <v>#DIV/0!</v>
      </c>
      <c r="G11" s="24" t="e">
        <f t="shared" si="0"/>
        <v>#DIV/0!</v>
      </c>
      <c r="H11" s="24" t="e">
        <f t="shared" si="0"/>
        <v>#DIV/0!</v>
      </c>
      <c r="I11" s="24" t="e">
        <f t="shared" si="0"/>
        <v>#DIV/0!</v>
      </c>
      <c r="J11" s="24" t="e">
        <f t="shared" si="0"/>
        <v>#DIV/0!</v>
      </c>
      <c r="K11" s="24" t="e">
        <f t="shared" si="0"/>
        <v>#DIV/0!</v>
      </c>
      <c r="L11" s="24" t="e">
        <f t="shared" si="0"/>
        <v>#DIV/0!</v>
      </c>
      <c r="M11" s="24" t="e">
        <f t="shared" si="0"/>
        <v>#DIV/0!</v>
      </c>
      <c r="N11" s="252"/>
    </row>
    <row r="13" spans="1:14" ht="15.75" customHeight="1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5.75" customHeight="1" x14ac:dyDescent="0.2">
      <c r="B14" s="253" t="s">
        <v>453</v>
      </c>
      <c r="C14" s="12"/>
      <c r="D14" s="12">
        <f>IS!C4</f>
        <v>0</v>
      </c>
      <c r="E14" s="12">
        <f>IS!D4</f>
        <v>0</v>
      </c>
      <c r="F14" s="12">
        <f>IS!E4</f>
        <v>0</v>
      </c>
      <c r="G14" s="12">
        <f>IS!F4</f>
        <v>0</v>
      </c>
      <c r="H14" s="12">
        <f>IS!G4</f>
        <v>0</v>
      </c>
      <c r="I14" s="12">
        <f>IS!H4</f>
        <v>0</v>
      </c>
      <c r="J14" s="12">
        <f>IS!I4</f>
        <v>0</v>
      </c>
      <c r="K14" s="12">
        <f>IS!J4</f>
        <v>0</v>
      </c>
      <c r="L14" s="12">
        <f>IS!K4</f>
        <v>0</v>
      </c>
      <c r="M14" s="12">
        <f>IS!L4</f>
        <v>0</v>
      </c>
      <c r="N14" s="12">
        <f>IS!M4</f>
        <v>0</v>
      </c>
    </row>
    <row r="15" spans="1:14" ht="15.75" customHeight="1" x14ac:dyDescent="0.15">
      <c r="N15" s="252"/>
    </row>
    <row r="16" spans="1:14" ht="15.75" customHeight="1" x14ac:dyDescent="0.15">
      <c r="B16" s="73"/>
      <c r="C16" s="73"/>
      <c r="D16" s="73"/>
      <c r="E16" s="73"/>
      <c r="F16" s="73"/>
      <c r="G16" s="73"/>
      <c r="H16" s="79"/>
      <c r="I16" s="79"/>
      <c r="J16" s="79"/>
      <c r="K16" s="79"/>
      <c r="L16" s="79"/>
      <c r="M16" s="79"/>
      <c r="N16" s="252"/>
    </row>
    <row r="17" spans="1:14" ht="15" x14ac:dyDescent="0.2">
      <c r="B17" s="23" t="str">
        <f>IF(COUNTA(D16:M16), "% growth", "")</f>
        <v/>
      </c>
      <c r="D17" s="80"/>
      <c r="E17" s="80" t="str">
        <f t="shared" ref="E17:M17" si="1">IF(ISBLANK(D16), "", (E16/D16)-1)</f>
        <v/>
      </c>
      <c r="F17" s="80" t="str">
        <f t="shared" si="1"/>
        <v/>
      </c>
      <c r="G17" s="80" t="str">
        <f t="shared" si="1"/>
        <v/>
      </c>
      <c r="H17" s="80" t="str">
        <f t="shared" si="1"/>
        <v/>
      </c>
      <c r="I17" s="80" t="str">
        <f t="shared" si="1"/>
        <v/>
      </c>
      <c r="J17" s="80" t="str">
        <f t="shared" si="1"/>
        <v/>
      </c>
      <c r="K17" s="80" t="str">
        <f t="shared" si="1"/>
        <v/>
      </c>
      <c r="L17" s="80" t="str">
        <f t="shared" si="1"/>
        <v/>
      </c>
      <c r="M17" s="80" t="str">
        <f t="shared" si="1"/>
        <v/>
      </c>
      <c r="N17" s="252"/>
    </row>
    <row r="18" spans="1:14" ht="15" x14ac:dyDescent="0.2">
      <c r="B18" s="23" t="str">
        <f>IF(COUNTA(D16:M16), "% of revenue", "")</f>
        <v/>
      </c>
      <c r="H18" s="80" t="e">
        <f t="shared" ref="H18:M18" si="2">H16/H$10</f>
        <v>#DIV/0!</v>
      </c>
      <c r="I18" s="80" t="e">
        <f t="shared" si="2"/>
        <v>#DIV/0!</v>
      </c>
      <c r="J18" s="80" t="e">
        <f t="shared" si="2"/>
        <v>#DIV/0!</v>
      </c>
      <c r="K18" s="80" t="e">
        <f t="shared" si="2"/>
        <v>#DIV/0!</v>
      </c>
      <c r="L18" s="80" t="e">
        <f t="shared" si="2"/>
        <v>#DIV/0!</v>
      </c>
      <c r="M18" s="80" t="e">
        <f t="shared" si="2"/>
        <v>#DIV/0!</v>
      </c>
      <c r="N18" s="252"/>
    </row>
    <row r="19" spans="1:14" ht="15.75" customHeight="1" x14ac:dyDescent="0.15">
      <c r="N19" s="252"/>
    </row>
    <row r="22" spans="1:14" ht="15.75" customHeight="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ht="15.75" customHeight="1" x14ac:dyDescent="0.2">
      <c r="B23" s="253" t="s">
        <v>454</v>
      </c>
      <c r="C23" s="12"/>
      <c r="D23" s="12">
        <f>IS!C12</f>
        <v>0</v>
      </c>
      <c r="E23" s="12">
        <f>IS!D12</f>
        <v>0</v>
      </c>
      <c r="F23" s="12">
        <f>IS!E12</f>
        <v>0</v>
      </c>
      <c r="G23" s="12">
        <f>IS!F12</f>
        <v>0</v>
      </c>
      <c r="H23" s="12">
        <f>IS!G12</f>
        <v>0</v>
      </c>
      <c r="I23" s="12">
        <f>IS!H12</f>
        <v>0</v>
      </c>
      <c r="J23" s="12">
        <f>IS!I12</f>
        <v>0</v>
      </c>
      <c r="K23" s="12">
        <f>IS!J12</f>
        <v>0</v>
      </c>
      <c r="L23" s="12">
        <f>IS!K12</f>
        <v>0</v>
      </c>
      <c r="M23" s="12">
        <f>IS!L12</f>
        <v>0</v>
      </c>
      <c r="N23" s="12">
        <f>IS!M12</f>
        <v>0</v>
      </c>
    </row>
    <row r="24" spans="1:14" ht="15.75" customHeight="1" x14ac:dyDescent="0.15">
      <c r="N24" s="252"/>
    </row>
    <row r="25" spans="1:14" ht="15.75" customHeight="1" x14ac:dyDescent="0.15">
      <c r="B25" s="73"/>
      <c r="C25" s="73"/>
      <c r="D25" s="73"/>
      <c r="E25" s="73"/>
      <c r="F25" s="73"/>
      <c r="G25" s="73"/>
      <c r="H25" s="79"/>
      <c r="I25" s="79"/>
      <c r="J25" s="79"/>
      <c r="K25" s="79"/>
      <c r="L25" s="79"/>
      <c r="M25" s="79"/>
      <c r="N25" s="252"/>
    </row>
    <row r="26" spans="1:14" ht="15" x14ac:dyDescent="0.2">
      <c r="B26" s="23" t="str">
        <f>IF(COUNTA(D25:M25), "% growth", "")</f>
        <v/>
      </c>
      <c r="D26" s="80"/>
      <c r="E26" s="80" t="str">
        <f t="shared" ref="E26" si="3">IF(ISBLANK(D25), "", (E25/D25)-1)</f>
        <v/>
      </c>
      <c r="F26" s="80" t="str">
        <f t="shared" ref="F26" si="4">IF(ISBLANK(E25), "", (F25/E25)-1)</f>
        <v/>
      </c>
      <c r="G26" s="80" t="str">
        <f t="shared" ref="G26" si="5">IF(ISBLANK(F25), "", (G25/F25)-1)</f>
        <v/>
      </c>
      <c r="H26" s="80" t="str">
        <f t="shared" ref="H26" si="6">IF(ISBLANK(G25), "", (H25/G25)-1)</f>
        <v/>
      </c>
      <c r="I26" s="80" t="str">
        <f t="shared" ref="I26" si="7">IF(ISBLANK(H25), "", (I25/H25)-1)</f>
        <v/>
      </c>
      <c r="J26" s="80" t="str">
        <f t="shared" ref="J26" si="8">IF(ISBLANK(I25), "", (J25/I25)-1)</f>
        <v/>
      </c>
      <c r="K26" s="80" t="str">
        <f t="shared" ref="K26" si="9">IF(ISBLANK(J25), "", (K25/J25)-1)</f>
        <v/>
      </c>
      <c r="L26" s="80" t="str">
        <f t="shared" ref="L26" si="10">IF(ISBLANK(K25), "", (L25/K25)-1)</f>
        <v/>
      </c>
      <c r="M26" s="80" t="str">
        <f t="shared" ref="M26" si="11">IF(ISBLANK(L25), "", (M25/L25)-1)</f>
        <v/>
      </c>
      <c r="N26" s="252"/>
    </row>
    <row r="27" spans="1:14" ht="15" x14ac:dyDescent="0.2">
      <c r="B27" s="23" t="str">
        <f>IF(COUNTA(D25:M25), "% of revenue", "")</f>
        <v/>
      </c>
      <c r="H27" s="80" t="e">
        <f t="shared" ref="H27:M27" si="12">H25/H$10</f>
        <v>#DIV/0!</v>
      </c>
      <c r="I27" s="80" t="e">
        <f t="shared" si="12"/>
        <v>#DIV/0!</v>
      </c>
      <c r="J27" s="80" t="e">
        <f t="shared" si="12"/>
        <v>#DIV/0!</v>
      </c>
      <c r="K27" s="80" t="e">
        <f t="shared" si="12"/>
        <v>#DIV/0!</v>
      </c>
      <c r="L27" s="80" t="e">
        <f t="shared" si="12"/>
        <v>#DIV/0!</v>
      </c>
      <c r="M27" s="80" t="e">
        <f t="shared" si="12"/>
        <v>#DIV/0!</v>
      </c>
      <c r="N27" s="252"/>
    </row>
    <row r="28" spans="1:14" ht="15.75" customHeight="1" x14ac:dyDescent="0.15">
      <c r="N28" s="252"/>
    </row>
    <row r="30" spans="1:14" ht="15.75" customHeight="1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15.75" customHeight="1" x14ac:dyDescent="0.2">
      <c r="A31" s="108"/>
      <c r="B31" s="253" t="s">
        <v>455</v>
      </c>
      <c r="C31" s="12"/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</row>
    <row r="32" spans="1:14" ht="15.75" customHeight="1" x14ac:dyDescent="0.15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254"/>
    </row>
    <row r="33" spans="1:14" ht="15.75" customHeight="1" x14ac:dyDescent="0.15">
      <c r="A33" s="108"/>
      <c r="B33" s="255"/>
      <c r="C33" s="255"/>
      <c r="D33" s="255"/>
      <c r="E33" s="255"/>
      <c r="F33" s="255"/>
      <c r="G33" s="255"/>
      <c r="H33" s="256"/>
      <c r="I33" s="256"/>
      <c r="J33" s="256"/>
      <c r="K33" s="256"/>
      <c r="L33" s="256"/>
      <c r="M33" s="256"/>
      <c r="N33" s="254"/>
    </row>
    <row r="34" spans="1:14" ht="15.75" customHeight="1" x14ac:dyDescent="0.2">
      <c r="A34" s="108"/>
      <c r="B34" s="23" t="s">
        <v>56</v>
      </c>
      <c r="C34" s="108"/>
      <c r="D34" s="257"/>
      <c r="E34" s="257"/>
      <c r="F34" s="257"/>
      <c r="G34" s="257"/>
      <c r="H34" s="257"/>
      <c r="I34" s="257" t="e">
        <v>#REF!</v>
      </c>
      <c r="J34" s="257" t="e">
        <v>#REF!</v>
      </c>
      <c r="K34" s="257" t="e">
        <v>#REF!</v>
      </c>
      <c r="L34" s="257" t="e">
        <v>#REF!</v>
      </c>
      <c r="M34" s="257" t="e">
        <v>#REF!</v>
      </c>
      <c r="N34" s="254"/>
    </row>
    <row r="35" spans="1:14" ht="15.75" customHeight="1" x14ac:dyDescent="0.2">
      <c r="A35" s="108"/>
      <c r="B35" s="23" t="s">
        <v>58</v>
      </c>
      <c r="C35" s="108"/>
      <c r="D35" s="108"/>
      <c r="E35" s="108"/>
      <c r="F35" s="108"/>
      <c r="G35" s="108"/>
      <c r="H35" s="257" t="e">
        <v>#REF!</v>
      </c>
      <c r="I35" s="257" t="e">
        <v>#REF!</v>
      </c>
      <c r="J35" s="257" t="e">
        <v>#REF!</v>
      </c>
      <c r="K35" s="257" t="e">
        <v>#REF!</v>
      </c>
      <c r="L35" s="257" t="e">
        <v>#REF!</v>
      </c>
      <c r="M35" s="257" t="e">
        <v>#REF!</v>
      </c>
      <c r="N35" s="254"/>
    </row>
    <row r="36" spans="1:14" ht="15.75" customHeight="1" x14ac:dyDescent="0.1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254"/>
    </row>
    <row r="37" spans="1:14" ht="15.75" customHeight="1" x14ac:dyDescent="0.1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</row>
  </sheetData>
  <mergeCells count="2">
    <mergeCell ref="B6:C6"/>
    <mergeCell ref="B9:C9"/>
  </mergeCells>
  <conditionalFormatting sqref="D10:M10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4" sqref="C4"/>
    </sheetView>
  </sheetViews>
  <sheetFormatPr baseColWidth="10" defaultRowHeight="13" x14ac:dyDescent="0.15"/>
  <cols>
    <col min="1" max="1" width="2.1640625" customWidth="1"/>
    <col min="2" max="2" width="42.5" bestFit="1" customWidth="1"/>
    <col min="3" max="13" width="16.6640625" customWidth="1"/>
  </cols>
  <sheetData>
    <row r="2" spans="2:13" ht="15" x14ac:dyDescent="0.15">
      <c r="B2" s="172" t="s">
        <v>53</v>
      </c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2:13" ht="14" x14ac:dyDescent="0.15">
      <c r="B3" s="17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2:13" ht="15" x14ac:dyDescent="0.15">
      <c r="B4" s="90" t="s">
        <v>125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2:13" ht="15" x14ac:dyDescent="0.15">
      <c r="B5" s="88" t="s">
        <v>127</v>
      </c>
      <c r="C5" s="94"/>
      <c r="D5" s="92" t="e">
        <f>D4/C4-1</f>
        <v>#DIV/0!</v>
      </c>
      <c r="E5" s="92" t="e">
        <f t="shared" ref="E5:M5" si="0">E4/D4-1</f>
        <v>#DIV/0!</v>
      </c>
      <c r="F5" s="92" t="e">
        <f t="shared" si="0"/>
        <v>#DIV/0!</v>
      </c>
      <c r="G5" s="92" t="e">
        <f t="shared" si="0"/>
        <v>#DIV/0!</v>
      </c>
      <c r="H5" s="92" t="e">
        <f t="shared" si="0"/>
        <v>#DIV/0!</v>
      </c>
      <c r="I5" s="92" t="e">
        <f t="shared" si="0"/>
        <v>#DIV/0!</v>
      </c>
      <c r="J5" s="92" t="e">
        <f t="shared" si="0"/>
        <v>#DIV/0!</v>
      </c>
      <c r="K5" s="92" t="e">
        <f t="shared" si="0"/>
        <v>#DIV/0!</v>
      </c>
      <c r="L5" s="92" t="e">
        <f t="shared" si="0"/>
        <v>#DIV/0!</v>
      </c>
      <c r="M5" s="92" t="e">
        <f t="shared" si="0"/>
        <v>#DIV/0!</v>
      </c>
    </row>
    <row r="6" spans="2:13" ht="15" x14ac:dyDescent="0.15">
      <c r="B6" s="88" t="s">
        <v>124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2:13" ht="15" x14ac:dyDescent="0.15">
      <c r="B7" s="90" t="s">
        <v>107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spans="2:13" ht="15" x14ac:dyDescent="0.15">
      <c r="B8" s="88" t="s">
        <v>126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</row>
    <row r="10" spans="2:13" ht="15" x14ac:dyDescent="0.15">
      <c r="B10" s="88" t="s">
        <v>129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</row>
    <row r="11" spans="2:13" ht="15" x14ac:dyDescent="0.15">
      <c r="B11" s="88" t="s">
        <v>130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2:13" ht="15" x14ac:dyDescent="0.15">
      <c r="B12" s="88" t="s">
        <v>128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2:13" ht="15" x14ac:dyDescent="0.15">
      <c r="B13" s="88" t="s">
        <v>108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</row>
    <row r="14" spans="2:13" ht="15" x14ac:dyDescent="0.15">
      <c r="B14" s="90" t="s">
        <v>109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spans="2:13" ht="15" x14ac:dyDescent="0.15">
      <c r="B15" s="88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</row>
    <row r="16" spans="2:13" ht="15" x14ac:dyDescent="0.15">
      <c r="B16" s="95" t="s">
        <v>110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</row>
    <row r="17" spans="2:13" ht="15" x14ac:dyDescent="0.15">
      <c r="B17" s="88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9" spans="2:13" ht="15" x14ac:dyDescent="0.15">
      <c r="B19" s="88" t="s">
        <v>111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 spans="2:13" ht="15" x14ac:dyDescent="0.15">
      <c r="B20" s="88" t="s">
        <v>112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 spans="2:13" ht="15" x14ac:dyDescent="0.15">
      <c r="B21" s="90" t="s">
        <v>113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</row>
    <row r="22" spans="2:13" ht="15" x14ac:dyDescent="0.15">
      <c r="B22" s="88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</row>
    <row r="23" spans="2:13" ht="15" x14ac:dyDescent="0.15">
      <c r="B23" s="88" t="s">
        <v>114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2:13" ht="15" x14ac:dyDescent="0.15">
      <c r="B24" s="90" t="s">
        <v>131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</row>
    <row r="25" spans="2:13" ht="15" x14ac:dyDescent="0.15">
      <c r="B25" s="106" t="s">
        <v>126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</row>
    <row r="26" spans="2:13" ht="15" x14ac:dyDescent="0.15">
      <c r="B26" s="88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</row>
    <row r="27" spans="2:13" ht="15" x14ac:dyDescent="0.15">
      <c r="B27" s="88" t="s">
        <v>115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</row>
    <row r="28" spans="2:13" ht="15" x14ac:dyDescent="0.15">
      <c r="B28" s="88" t="s">
        <v>132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 spans="2:13" ht="16" thickBot="1" x14ac:dyDescent="0.2">
      <c r="B29" s="98" t="s">
        <v>116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 ht="16" thickTop="1" x14ac:dyDescent="0.15">
      <c r="B30" s="106" t="s">
        <v>126</v>
      </c>
      <c r="C30" s="107"/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2" spans="2:13" ht="15" x14ac:dyDescent="0.15">
      <c r="B32" s="95" t="s">
        <v>133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 spans="2:13" ht="15" x14ac:dyDescent="0.15">
      <c r="B33" s="88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</row>
    <row r="34" spans="2:13" ht="15" x14ac:dyDescent="0.15">
      <c r="B34" s="95" t="s">
        <v>117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</row>
    <row r="35" spans="2:13" ht="15" x14ac:dyDescent="0.15">
      <c r="B35" s="88" t="s">
        <v>118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 ht="15" x14ac:dyDescent="0.15">
      <c r="B36" s="88" t="s">
        <v>119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 ht="15" x14ac:dyDescent="0.15">
      <c r="B37" s="88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</row>
    <row r="38" spans="2:13" ht="15" x14ac:dyDescent="0.15">
      <c r="B38" s="88" t="s">
        <v>120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 ht="15" x14ac:dyDescent="0.15">
      <c r="B39" s="88" t="s">
        <v>121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 ht="15" x14ac:dyDescent="0.15">
      <c r="B40" s="88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</row>
    <row r="41" spans="2:13" ht="15" x14ac:dyDescent="0.15">
      <c r="B41" s="95" t="s">
        <v>122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</row>
    <row r="42" spans="2:13" ht="15" x14ac:dyDescent="0.15">
      <c r="B42" s="88" t="s">
        <v>123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2:13" ht="15" x14ac:dyDescent="0.15">
      <c r="B43" s="106" t="s">
        <v>126</v>
      </c>
      <c r="C43" s="89"/>
      <c r="D43" s="92" t="e">
        <f>D42/C42-1</f>
        <v>#DIV/0!</v>
      </c>
      <c r="E43" s="92" t="e">
        <f t="shared" ref="E43:M43" si="1">E42/D42-1</f>
        <v>#DIV/0!</v>
      </c>
      <c r="F43" s="92" t="e">
        <f t="shared" si="1"/>
        <v>#DIV/0!</v>
      </c>
      <c r="G43" s="92" t="e">
        <f t="shared" si="1"/>
        <v>#DIV/0!</v>
      </c>
      <c r="H43" s="92" t="e">
        <f t="shared" si="1"/>
        <v>#DIV/0!</v>
      </c>
      <c r="I43" s="92" t="e">
        <f t="shared" si="1"/>
        <v>#DIV/0!</v>
      </c>
      <c r="J43" s="92" t="e">
        <f t="shared" si="1"/>
        <v>#DIV/0!</v>
      </c>
      <c r="K43" s="92" t="e">
        <f t="shared" si="1"/>
        <v>#DIV/0!</v>
      </c>
      <c r="L43" s="92" t="e">
        <f t="shared" si="1"/>
        <v>#DIV/0!</v>
      </c>
      <c r="M43" s="92" t="e">
        <f t="shared" si="1"/>
        <v>#DIV/0!</v>
      </c>
    </row>
    <row r="44" spans="2:13" ht="15" x14ac:dyDescent="0.15">
      <c r="B44" s="88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</row>
    <row r="45" spans="2:13" ht="15" x14ac:dyDescent="0.15">
      <c r="B45" s="88" t="s">
        <v>57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</row>
    <row r="46" spans="2:13" ht="15" x14ac:dyDescent="0.15">
      <c r="B46" s="106" t="s">
        <v>126</v>
      </c>
      <c r="C46" s="89"/>
      <c r="D46" s="92" t="e">
        <f>D45/C45-1</f>
        <v>#DIV/0!</v>
      </c>
      <c r="E46" s="92" t="e">
        <f t="shared" ref="E46:M46" si="2">E45/D45-1</f>
        <v>#DIV/0!</v>
      </c>
      <c r="F46" s="92" t="e">
        <f t="shared" si="2"/>
        <v>#DIV/0!</v>
      </c>
      <c r="G46" s="92" t="e">
        <f t="shared" si="2"/>
        <v>#DIV/0!</v>
      </c>
      <c r="H46" s="92" t="e">
        <f t="shared" si="2"/>
        <v>#DIV/0!</v>
      </c>
      <c r="I46" s="92" t="e">
        <f t="shared" si="2"/>
        <v>#DIV/0!</v>
      </c>
      <c r="J46" s="92" t="e">
        <f t="shared" si="2"/>
        <v>#DIV/0!</v>
      </c>
      <c r="K46" s="92" t="e">
        <f t="shared" si="2"/>
        <v>#DIV/0!</v>
      </c>
      <c r="L46" s="92" t="e">
        <f t="shared" si="2"/>
        <v>#DIV/0!</v>
      </c>
      <c r="M46" s="92" t="e">
        <f t="shared" si="2"/>
        <v>#DIV/0!</v>
      </c>
    </row>
    <row r="47" spans="2:13" ht="15" x14ac:dyDescent="0.15">
      <c r="B47" s="88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</sheetData>
  <mergeCells count="1">
    <mergeCell ref="B2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activeCell="M35" sqref="M35"/>
    </sheetView>
  </sheetViews>
  <sheetFormatPr baseColWidth="10" defaultRowHeight="13" x14ac:dyDescent="0.15"/>
  <cols>
    <col min="1" max="1" width="2.83203125" customWidth="1"/>
    <col min="2" max="2" width="44.83203125" bestFit="1" customWidth="1"/>
    <col min="3" max="13" width="16.6640625" customWidth="1"/>
  </cols>
  <sheetData>
    <row r="2" spans="2:13" ht="14" x14ac:dyDescent="0.15">
      <c r="B2" s="174" t="s">
        <v>136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2:13" x14ac:dyDescent="0.15">
      <c r="B3" s="175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2:13" ht="16" x14ac:dyDescent="0.15">
      <c r="B4" s="110" t="s">
        <v>148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</row>
    <row r="5" spans="2:13" ht="15" x14ac:dyDescent="0.15">
      <c r="B5" s="88" t="s">
        <v>149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</row>
    <row r="6" spans="2:13" ht="15" x14ac:dyDescent="0.15">
      <c r="B6" s="88" t="s">
        <v>150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2:13" ht="15" x14ac:dyDescent="0.15">
      <c r="B7" s="95" t="s">
        <v>341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2:13" ht="15" x14ac:dyDescent="0.15">
      <c r="B8" s="88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 spans="2:13" ht="15" x14ac:dyDescent="0.15">
      <c r="B9" s="132" t="s">
        <v>342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</row>
    <row r="10" spans="2:13" ht="15" x14ac:dyDescent="0.15">
      <c r="B10" s="88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2:13" ht="15" x14ac:dyDescent="0.15">
      <c r="B11" s="88" t="s">
        <v>151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2:13" ht="15" x14ac:dyDescent="0.15">
      <c r="B12" s="88" t="s">
        <v>152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2:13" ht="15" x14ac:dyDescent="0.15">
      <c r="B13" s="90" t="s">
        <v>153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</row>
    <row r="14" spans="2:13" ht="15" x14ac:dyDescent="0.15">
      <c r="B14" s="88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</row>
    <row r="15" spans="2:13" ht="15" x14ac:dyDescent="0.15">
      <c r="B15" s="90" t="s">
        <v>154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</row>
    <row r="16" spans="2:13" ht="15" x14ac:dyDescent="0.15">
      <c r="B16" s="95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</row>
    <row r="17" spans="1:13" ht="15" x14ac:dyDescent="0.15">
      <c r="B17" s="88" t="s">
        <v>343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1:13" ht="15" x14ac:dyDescent="0.15">
      <c r="B18" s="88" t="s">
        <v>344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 ht="15" x14ac:dyDescent="0.15">
      <c r="A19" s="108"/>
      <c r="B19" s="135" t="s">
        <v>345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</row>
    <row r="20" spans="1:13" ht="15" x14ac:dyDescent="0.15">
      <c r="B20" s="88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</row>
    <row r="21" spans="1:13" ht="15" x14ac:dyDescent="0.15">
      <c r="B21" s="88" t="s">
        <v>155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ht="15" x14ac:dyDescent="0.15">
      <c r="B22" s="88" t="s">
        <v>156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spans="1:13" ht="15" x14ac:dyDescent="0.15">
      <c r="A23" s="108"/>
      <c r="B23" s="135" t="s">
        <v>350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</row>
    <row r="24" spans="1:13" ht="15" x14ac:dyDescent="0.15"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1:13" ht="16" thickBot="1" x14ac:dyDescent="0.2">
      <c r="B25" s="98" t="s">
        <v>157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1:13" ht="16" thickTop="1" x14ac:dyDescent="0.15">
      <c r="B26" s="88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</row>
    <row r="27" spans="1:13" ht="15" x14ac:dyDescent="0.15">
      <c r="B27" s="95" t="s">
        <v>158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</row>
    <row r="28" spans="1:13" ht="15" x14ac:dyDescent="0.15">
      <c r="B28" s="88" t="s">
        <v>159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 spans="1:13" ht="15" x14ac:dyDescent="0.15">
      <c r="B29" s="88" t="s">
        <v>346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</row>
    <row r="30" spans="1:13" ht="15" x14ac:dyDescent="0.15">
      <c r="B30" s="88" t="s">
        <v>347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</row>
    <row r="31" spans="1:13" ht="15" x14ac:dyDescent="0.15">
      <c r="B31" s="88" t="s">
        <v>348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</row>
    <row r="32" spans="1:13" ht="15" x14ac:dyDescent="0.15">
      <c r="B32" s="88" t="s">
        <v>160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 spans="2:13" ht="15" x14ac:dyDescent="0.15">
      <c r="B33" s="90" t="s">
        <v>161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2:13" ht="15" x14ac:dyDescent="0.15">
      <c r="B34" s="88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</row>
    <row r="35" spans="2:13" ht="15" x14ac:dyDescent="0.15">
      <c r="B35" s="88" t="s">
        <v>162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</row>
    <row r="36" spans="2:13" ht="15" x14ac:dyDescent="0.15">
      <c r="B36" s="88" t="s">
        <v>349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</row>
    <row r="37" spans="2:13" ht="15" x14ac:dyDescent="0.15">
      <c r="B37" s="88" t="s">
        <v>163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</row>
    <row r="38" spans="2:13" ht="15" x14ac:dyDescent="0.15">
      <c r="B38" s="90" t="s">
        <v>351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</row>
    <row r="39" spans="2:13" ht="15" x14ac:dyDescent="0.15"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</row>
    <row r="40" spans="2:13" ht="16" thickBot="1" x14ac:dyDescent="0.2">
      <c r="B40" s="98" t="s">
        <v>355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 ht="16" thickTop="1" x14ac:dyDescent="0.15">
      <c r="B41" s="88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</row>
    <row r="42" spans="2:13" ht="15" x14ac:dyDescent="0.15">
      <c r="B42" s="88" t="s">
        <v>164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2:13" ht="15" x14ac:dyDescent="0.15">
      <c r="B43" s="88" t="s">
        <v>352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</row>
    <row r="44" spans="2:13" ht="15" x14ac:dyDescent="0.15">
      <c r="B44" s="114" t="s">
        <v>353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</row>
    <row r="45" spans="2:13" ht="15" x14ac:dyDescent="0.15">
      <c r="B45" s="95" t="s">
        <v>165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</row>
    <row r="46" spans="2:13" ht="15" x14ac:dyDescent="0.15">
      <c r="B46" s="88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</row>
    <row r="47" spans="2:13" ht="16" thickBot="1" x14ac:dyDescent="0.2">
      <c r="B47" s="98" t="s">
        <v>166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 ht="16" thickTop="1" x14ac:dyDescent="0.15">
      <c r="B48" s="88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</row>
    <row r="49" spans="2:13" ht="15" x14ac:dyDescent="0.15">
      <c r="B49" s="95" t="s">
        <v>122</v>
      </c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</row>
    <row r="50" spans="2:13" ht="15" x14ac:dyDescent="0.15">
      <c r="B50" s="88" t="s">
        <v>167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</row>
    <row r="51" spans="2:13" ht="15" x14ac:dyDescent="0.15">
      <c r="B51" s="88" t="s">
        <v>102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</row>
    <row r="52" spans="2:13" ht="15" x14ac:dyDescent="0.15">
      <c r="B52" s="88" t="s">
        <v>354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 x14ac:dyDescent="0.15"/>
  <cols>
    <col min="1" max="1" width="2.6640625" customWidth="1"/>
    <col min="2" max="2" width="37.6640625" bestFit="1" customWidth="1"/>
    <col min="3" max="13" width="16.6640625" customWidth="1"/>
  </cols>
  <sheetData>
    <row r="2" spans="2:13" ht="15" x14ac:dyDescent="0.15">
      <c r="B2" s="172" t="s">
        <v>169</v>
      </c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2:13" ht="14" x14ac:dyDescent="0.15">
      <c r="B3" s="17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2:13" ht="15" x14ac:dyDescent="0.15">
      <c r="B4" s="95" t="s">
        <v>116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</row>
    <row r="5" spans="2:13" ht="15" x14ac:dyDescent="0.15">
      <c r="B5" s="95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</row>
    <row r="6" spans="2:13" ht="15" x14ac:dyDescent="0.15">
      <c r="B6" s="90" t="s">
        <v>362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</row>
    <row r="7" spans="2:13" ht="15" x14ac:dyDescent="0.15"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2:13" ht="15" x14ac:dyDescent="0.15">
      <c r="B8" s="88" t="s">
        <v>359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 spans="2:13" ht="15" x14ac:dyDescent="0.15">
      <c r="B9" s="88" t="s">
        <v>360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</row>
    <row r="10" spans="2:13" ht="15" x14ac:dyDescent="0.15">
      <c r="B10" s="88" t="s">
        <v>159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</row>
    <row r="11" spans="2:13" ht="15" x14ac:dyDescent="0.15">
      <c r="B11" s="88" t="s">
        <v>348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2:13" ht="15" x14ac:dyDescent="0.15">
      <c r="B12" s="88" t="s">
        <v>361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2:13" ht="15" x14ac:dyDescent="0.15">
      <c r="B13" s="132" t="s">
        <v>358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5" spans="2:13" ht="15" x14ac:dyDescent="0.15">
      <c r="B15" s="88" t="s">
        <v>356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</row>
    <row r="16" spans="2:13" ht="15" x14ac:dyDescent="0.15">
      <c r="B16" s="88" t="s">
        <v>357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</row>
    <row r="17" spans="2:13" ht="15" x14ac:dyDescent="0.15">
      <c r="B17" s="88" t="s">
        <v>170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</row>
    <row r="18" spans="2:13" ht="16" thickBot="1" x14ac:dyDescent="0.2">
      <c r="B18" s="98" t="s">
        <v>171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 ht="16" thickTop="1" x14ac:dyDescent="0.15">
      <c r="B19" s="88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</row>
    <row r="20" spans="2:13" ht="15" x14ac:dyDescent="0.15">
      <c r="B20" s="88" t="s">
        <v>363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 spans="2:13" ht="15" x14ac:dyDescent="0.15">
      <c r="B21" s="88" t="s">
        <v>364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2:13" ht="15" x14ac:dyDescent="0.15">
      <c r="B22" s="88" t="s">
        <v>365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spans="2:13" ht="15" x14ac:dyDescent="0.15">
      <c r="B23" s="88" t="s">
        <v>366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2:13" ht="15" x14ac:dyDescent="0.15">
      <c r="B24" s="88" t="s">
        <v>173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2:13" ht="16" thickBot="1" x14ac:dyDescent="0.2">
      <c r="B25" s="98" t="s">
        <v>174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 ht="16" thickTop="1" x14ac:dyDescent="0.15">
      <c r="B26" s="88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</row>
    <row r="27" spans="2:13" ht="15" x14ac:dyDescent="0.15">
      <c r="B27" s="88" t="s">
        <v>367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</row>
    <row r="28" spans="2:13" ht="15" x14ac:dyDescent="0.15">
      <c r="B28" s="88" t="s">
        <v>368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</row>
    <row r="29" spans="2:13" ht="15" x14ac:dyDescent="0.15">
      <c r="B29" s="88" t="s">
        <v>369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</row>
    <row r="30" spans="2:13" ht="15" x14ac:dyDescent="0.15">
      <c r="B30" s="88" t="s">
        <v>370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</row>
    <row r="31" spans="2:13" ht="15" x14ac:dyDescent="0.15">
      <c r="B31" s="88" t="s">
        <v>175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</row>
    <row r="32" spans="2:13" ht="16" thickBot="1" x14ac:dyDescent="0.2">
      <c r="B32" s="98" t="s">
        <v>176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 ht="16" thickTop="1" x14ac:dyDescent="0.15"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</row>
    <row r="34" spans="2:13" ht="16" thickBot="1" x14ac:dyDescent="0.2">
      <c r="B34" s="98" t="s">
        <v>371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 ht="16" thickTop="1" x14ac:dyDescent="0.15">
      <c r="B35" s="88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</row>
    <row r="36" spans="2:13" ht="16" thickBot="1" x14ac:dyDescent="0.2">
      <c r="B36" s="98" t="s">
        <v>177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 ht="16" thickTop="1" x14ac:dyDescent="0.15"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</row>
    <row r="38" spans="2:13" ht="15" x14ac:dyDescent="0.15">
      <c r="B38" s="88" t="s">
        <v>375</v>
      </c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</row>
    <row r="39" spans="2:13" ht="15" x14ac:dyDescent="0.15">
      <c r="B39" s="88" t="s">
        <v>172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</row>
    <row r="40" spans="2:13" ht="16" thickBot="1" x14ac:dyDescent="0.2">
      <c r="B40" s="98" t="s">
        <v>372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 ht="16" thickTop="1" x14ac:dyDescent="0.15">
      <c r="B41" s="88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</row>
    <row r="42" spans="2:13" ht="15" x14ac:dyDescent="0.15">
      <c r="B42" s="95" t="s">
        <v>122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</row>
    <row r="43" spans="2:13" ht="15" x14ac:dyDescent="0.15">
      <c r="B43" s="88" t="s">
        <v>373</v>
      </c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</row>
    <row r="44" spans="2:13" ht="15" x14ac:dyDescent="0.15">
      <c r="B44" s="88" t="s">
        <v>374</v>
      </c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</row>
    <row r="45" spans="2:13" ht="15" x14ac:dyDescent="0.15">
      <c r="B45" s="88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</row>
    <row r="46" spans="2:13" ht="15" x14ac:dyDescent="0.15">
      <c r="B46" s="88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279-C091-A94C-B283-276290F6C98F}">
  <dimension ref="A2:H49"/>
  <sheetViews>
    <sheetView showGridLines="0" workbookViewId="0">
      <selection activeCell="K31" sqref="K31"/>
    </sheetView>
  </sheetViews>
  <sheetFormatPr baseColWidth="10" defaultRowHeight="13" x14ac:dyDescent="0.15"/>
  <cols>
    <col min="1" max="1" width="2.83203125" customWidth="1"/>
    <col min="2" max="2" width="20.5" bestFit="1" customWidth="1"/>
    <col min="3" max="6" width="8.33203125" customWidth="1"/>
    <col min="7" max="8" width="16.6640625" customWidth="1"/>
  </cols>
  <sheetData>
    <row r="2" spans="2:8" ht="14" customHeight="1" x14ac:dyDescent="0.15">
      <c r="B2" s="174" t="s">
        <v>394</v>
      </c>
      <c r="C2" s="178"/>
      <c r="D2" s="178"/>
      <c r="E2" s="178"/>
      <c r="F2" s="178"/>
      <c r="G2" s="178"/>
      <c r="H2" s="178"/>
    </row>
    <row r="3" spans="2:8" ht="13" customHeight="1" x14ac:dyDescent="0.15">
      <c r="B3" s="179"/>
      <c r="C3" s="180"/>
      <c r="D3" s="180"/>
      <c r="E3" s="180"/>
      <c r="F3" s="180"/>
      <c r="G3" s="180"/>
      <c r="H3" s="180"/>
    </row>
    <row r="4" spans="2:8" ht="16" customHeight="1" x14ac:dyDescent="0.2">
      <c r="B4" s="141" t="s">
        <v>395</v>
      </c>
      <c r="C4" s="181" t="s">
        <v>422</v>
      </c>
      <c r="D4" s="182"/>
      <c r="E4" s="181" t="s">
        <v>423</v>
      </c>
      <c r="F4" s="182"/>
      <c r="G4" s="146" t="s">
        <v>424</v>
      </c>
      <c r="H4" s="146" t="s">
        <v>425</v>
      </c>
    </row>
    <row r="5" spans="2:8" ht="15" x14ac:dyDescent="0.2">
      <c r="B5" s="142"/>
      <c r="C5" s="146"/>
      <c r="D5" s="146"/>
      <c r="E5" s="146"/>
      <c r="F5" s="146"/>
      <c r="G5" s="146"/>
      <c r="H5" s="146"/>
    </row>
    <row r="6" spans="2:8" ht="15" x14ac:dyDescent="0.15">
      <c r="B6" s="88" t="s">
        <v>400</v>
      </c>
      <c r="C6" s="185"/>
      <c r="D6" s="185"/>
      <c r="E6" s="185"/>
      <c r="F6" s="185"/>
      <c r="G6" s="101"/>
      <c r="H6" s="101"/>
    </row>
    <row r="7" spans="2:8" ht="15" x14ac:dyDescent="0.15">
      <c r="B7" s="88" t="s">
        <v>399</v>
      </c>
      <c r="C7" s="176"/>
      <c r="D7" s="176"/>
      <c r="E7" s="176"/>
      <c r="F7" s="176"/>
      <c r="G7" s="100"/>
      <c r="H7" s="100"/>
    </row>
    <row r="8" spans="2:8" ht="15" x14ac:dyDescent="0.15">
      <c r="B8" s="88" t="s">
        <v>398</v>
      </c>
      <c r="C8" s="176"/>
      <c r="D8" s="176"/>
      <c r="E8" s="176"/>
      <c r="F8" s="176"/>
      <c r="G8" s="100"/>
      <c r="H8" s="100"/>
    </row>
    <row r="9" spans="2:8" ht="15" x14ac:dyDescent="0.15">
      <c r="B9" s="88" t="s">
        <v>397</v>
      </c>
      <c r="C9" s="176"/>
      <c r="D9" s="176"/>
      <c r="E9" s="176"/>
      <c r="F9" s="176"/>
      <c r="G9" s="100"/>
      <c r="H9" s="100"/>
    </row>
    <row r="10" spans="2:8" ht="15" x14ac:dyDescent="0.15">
      <c r="B10" s="88" t="s">
        <v>396</v>
      </c>
      <c r="C10" s="176"/>
      <c r="D10" s="176"/>
      <c r="E10" s="176"/>
      <c r="F10" s="176"/>
      <c r="G10" s="100"/>
      <c r="H10" s="100"/>
    </row>
    <row r="11" spans="2:8" ht="15" x14ac:dyDescent="0.15">
      <c r="B11" s="88"/>
      <c r="C11" s="89"/>
      <c r="D11" s="89"/>
      <c r="E11" s="89"/>
      <c r="F11" s="89"/>
      <c r="G11" s="89"/>
      <c r="H11" s="89"/>
    </row>
    <row r="12" spans="2:8" ht="15" x14ac:dyDescent="0.2">
      <c r="B12" s="143" t="s">
        <v>401</v>
      </c>
      <c r="C12" s="183" t="s">
        <v>422</v>
      </c>
      <c r="D12" s="184"/>
      <c r="E12" s="183" t="s">
        <v>423</v>
      </c>
      <c r="F12" s="184"/>
      <c r="G12" s="145" t="s">
        <v>424</v>
      </c>
      <c r="H12" s="145" t="s">
        <v>425</v>
      </c>
    </row>
    <row r="13" spans="2:8" ht="15" x14ac:dyDescent="0.2">
      <c r="B13" s="144"/>
      <c r="C13" s="146"/>
      <c r="D13" s="146"/>
      <c r="E13" s="146"/>
      <c r="F13" s="146"/>
      <c r="G13" s="146"/>
      <c r="H13" s="146"/>
    </row>
    <row r="14" spans="2:8" ht="15" x14ac:dyDescent="0.15">
      <c r="B14" s="88" t="s">
        <v>400</v>
      </c>
      <c r="C14" s="185"/>
      <c r="D14" s="185"/>
      <c r="E14" s="185"/>
      <c r="F14" s="185"/>
      <c r="G14" s="101"/>
      <c r="H14" s="101"/>
    </row>
    <row r="15" spans="2:8" ht="15" x14ac:dyDescent="0.15">
      <c r="B15" s="88" t="s">
        <v>399</v>
      </c>
      <c r="C15" s="186"/>
      <c r="D15" s="186"/>
      <c r="E15" s="186"/>
      <c r="F15" s="186"/>
      <c r="G15" s="101"/>
      <c r="H15" s="101"/>
    </row>
    <row r="16" spans="2:8" ht="15" x14ac:dyDescent="0.15">
      <c r="B16" s="88" t="s">
        <v>398</v>
      </c>
      <c r="C16" s="186"/>
      <c r="D16" s="186"/>
      <c r="E16" s="186"/>
      <c r="F16" s="186"/>
      <c r="G16" s="101"/>
      <c r="H16" s="101"/>
    </row>
    <row r="17" spans="1:8" ht="15" x14ac:dyDescent="0.15">
      <c r="B17" s="88" t="s">
        <v>397</v>
      </c>
      <c r="C17" s="186"/>
      <c r="D17" s="186"/>
      <c r="E17" s="186"/>
      <c r="F17" s="186"/>
      <c r="G17" s="101"/>
      <c r="H17" s="101"/>
    </row>
    <row r="18" spans="1:8" ht="15" x14ac:dyDescent="0.15">
      <c r="B18" s="88" t="s">
        <v>402</v>
      </c>
      <c r="C18" s="186"/>
      <c r="D18" s="186"/>
      <c r="E18" s="186"/>
      <c r="F18" s="186"/>
      <c r="G18" s="101"/>
      <c r="H18" s="101"/>
    </row>
    <row r="19" spans="1:8" ht="15" x14ac:dyDescent="0.15">
      <c r="B19" s="88" t="s">
        <v>403</v>
      </c>
      <c r="C19" s="186"/>
      <c r="D19" s="186"/>
      <c r="E19" s="186"/>
      <c r="F19" s="186"/>
      <c r="G19" s="101"/>
      <c r="H19" s="101"/>
    </row>
    <row r="20" spans="1:8" ht="15" x14ac:dyDescent="0.15">
      <c r="C20" s="89"/>
      <c r="D20" s="89"/>
      <c r="E20" s="89"/>
      <c r="F20" s="89"/>
      <c r="G20" s="89"/>
      <c r="H20" s="89"/>
    </row>
    <row r="21" spans="1:8" ht="15" x14ac:dyDescent="0.2">
      <c r="B21" s="90" t="s">
        <v>404</v>
      </c>
      <c r="C21" s="183"/>
      <c r="D21" s="184"/>
      <c r="E21" s="183"/>
      <c r="F21" s="184"/>
      <c r="G21" s="145"/>
      <c r="H21" s="145"/>
    </row>
    <row r="22" spans="1:8" ht="15" x14ac:dyDescent="0.15">
      <c r="B22" s="88" t="s">
        <v>405</v>
      </c>
      <c r="C22" s="177"/>
      <c r="D22" s="177"/>
      <c r="E22" s="177"/>
      <c r="F22" s="177"/>
      <c r="G22" s="100"/>
      <c r="H22" s="100"/>
    </row>
    <row r="23" spans="1:8" ht="15" x14ac:dyDescent="0.15">
      <c r="B23" s="88" t="s">
        <v>406</v>
      </c>
      <c r="C23" s="176"/>
      <c r="D23" s="176"/>
      <c r="E23" s="176"/>
      <c r="F23" s="176"/>
      <c r="G23" s="100"/>
      <c r="H23" s="100"/>
    </row>
    <row r="24" spans="1:8" ht="15" x14ac:dyDescent="0.15">
      <c r="B24" s="88" t="s">
        <v>407</v>
      </c>
      <c r="C24" s="176"/>
      <c r="D24" s="176"/>
      <c r="E24" s="176"/>
      <c r="F24" s="176"/>
      <c r="G24" s="100"/>
      <c r="H24" s="100"/>
    </row>
    <row r="25" spans="1:8" ht="15" x14ac:dyDescent="0.15">
      <c r="B25" s="88" t="s">
        <v>408</v>
      </c>
      <c r="C25" s="176"/>
      <c r="D25" s="176"/>
      <c r="E25" s="176"/>
      <c r="F25" s="176"/>
      <c r="G25" s="100"/>
      <c r="H25" s="100"/>
    </row>
    <row r="26" spans="1:8" ht="15" x14ac:dyDescent="0.15">
      <c r="B26" s="88" t="s">
        <v>409</v>
      </c>
      <c r="C26" s="176"/>
      <c r="D26" s="176"/>
      <c r="E26" s="176"/>
      <c r="F26" s="176"/>
      <c r="G26" s="149"/>
      <c r="H26" s="149"/>
    </row>
    <row r="27" spans="1:8" ht="15" x14ac:dyDescent="0.15">
      <c r="B27" s="88" t="s">
        <v>410</v>
      </c>
      <c r="C27" s="176"/>
      <c r="D27" s="176"/>
      <c r="E27" s="176"/>
      <c r="F27" s="176"/>
      <c r="G27" s="149"/>
      <c r="H27" s="149"/>
    </row>
    <row r="28" spans="1:8" ht="15" x14ac:dyDescent="0.15">
      <c r="A28" s="108"/>
      <c r="C28" s="136"/>
      <c r="D28" s="136"/>
      <c r="E28" s="136"/>
      <c r="F28" s="136"/>
      <c r="G28" s="136"/>
      <c r="H28" s="136"/>
    </row>
    <row r="29" spans="1:8" ht="15" x14ac:dyDescent="0.2">
      <c r="A29" s="108"/>
      <c r="B29" s="139" t="s">
        <v>421</v>
      </c>
      <c r="C29" s="183" t="s">
        <v>422</v>
      </c>
      <c r="D29" s="184"/>
      <c r="E29" s="183" t="s">
        <v>423</v>
      </c>
      <c r="F29" s="184"/>
      <c r="G29" s="145" t="s">
        <v>424</v>
      </c>
      <c r="H29" s="145" t="s">
        <v>425</v>
      </c>
    </row>
    <row r="30" spans="1:8" ht="15" x14ac:dyDescent="0.2">
      <c r="A30" s="108"/>
      <c r="B30" s="140"/>
      <c r="C30" s="146"/>
      <c r="D30" s="146"/>
      <c r="E30" s="146"/>
      <c r="F30" s="146"/>
      <c r="G30" s="146"/>
      <c r="H30" s="146"/>
    </row>
    <row r="31" spans="1:8" ht="15" x14ac:dyDescent="0.15">
      <c r="A31" s="108"/>
      <c r="B31" s="106" t="s">
        <v>426</v>
      </c>
      <c r="C31" s="187"/>
      <c r="D31" s="187"/>
      <c r="E31" s="187"/>
      <c r="F31" s="187"/>
      <c r="G31" s="147"/>
      <c r="H31" s="147"/>
    </row>
    <row r="32" spans="1:8" ht="15" x14ac:dyDescent="0.15">
      <c r="A32" s="108"/>
      <c r="B32" s="106" t="s">
        <v>427</v>
      </c>
      <c r="C32" s="176"/>
      <c r="D32" s="176"/>
      <c r="E32" s="176"/>
      <c r="F32" s="176"/>
      <c r="G32" s="147"/>
      <c r="H32" s="147"/>
    </row>
    <row r="33" spans="1:8" ht="15" x14ac:dyDescent="0.15">
      <c r="A33" s="108"/>
      <c r="B33" s="106" t="s">
        <v>428</v>
      </c>
      <c r="C33" s="176"/>
      <c r="D33" s="176"/>
      <c r="E33" s="176"/>
      <c r="F33" s="176"/>
      <c r="G33" s="147"/>
      <c r="H33" s="147"/>
    </row>
    <row r="34" spans="1:8" ht="15" x14ac:dyDescent="0.15">
      <c r="A34" s="108"/>
      <c r="B34" s="106" t="s">
        <v>429</v>
      </c>
      <c r="C34" s="176"/>
      <c r="D34" s="176"/>
      <c r="E34" s="176"/>
      <c r="F34" s="176"/>
      <c r="G34" s="147"/>
      <c r="H34" s="147"/>
    </row>
    <row r="35" spans="1:8" ht="15" x14ac:dyDescent="0.15">
      <c r="A35" s="108"/>
      <c r="B35" s="106" t="s">
        <v>430</v>
      </c>
      <c r="C35" s="176"/>
      <c r="D35" s="176"/>
      <c r="E35" s="176"/>
      <c r="F35" s="176"/>
      <c r="G35" s="147"/>
      <c r="H35" s="147"/>
    </row>
    <row r="36" spans="1:8" ht="15" x14ac:dyDescent="0.15">
      <c r="B36" s="88"/>
      <c r="C36" s="136"/>
      <c r="D36" s="136"/>
      <c r="E36" s="136"/>
      <c r="F36" s="136"/>
      <c r="G36" s="136"/>
      <c r="H36" s="136"/>
    </row>
    <row r="37" spans="1:8" ht="15" x14ac:dyDescent="0.2">
      <c r="A37" s="108"/>
      <c r="B37" s="135" t="s">
        <v>411</v>
      </c>
      <c r="C37" s="189"/>
      <c r="D37" s="190"/>
      <c r="E37" s="189"/>
      <c r="F37" s="190"/>
      <c r="G37" s="148"/>
      <c r="H37" s="148"/>
    </row>
    <row r="38" spans="1:8" ht="15" x14ac:dyDescent="0.15">
      <c r="B38" s="88" t="s">
        <v>412</v>
      </c>
      <c r="C38" s="177"/>
      <c r="D38" s="177"/>
      <c r="E38" s="177"/>
      <c r="F38" s="177"/>
      <c r="G38" s="100"/>
      <c r="H38" s="100"/>
    </row>
    <row r="39" spans="1:8" ht="15" x14ac:dyDescent="0.15">
      <c r="B39" s="88" t="s">
        <v>413</v>
      </c>
      <c r="C39" s="176"/>
      <c r="D39" s="176"/>
      <c r="E39" s="176"/>
      <c r="F39" s="176"/>
      <c r="G39" s="100"/>
      <c r="H39" s="100"/>
    </row>
    <row r="40" spans="1:8" ht="15" x14ac:dyDescent="0.15">
      <c r="B40" s="88" t="s">
        <v>414</v>
      </c>
      <c r="C40" s="176"/>
      <c r="D40" s="176"/>
      <c r="E40" s="176"/>
      <c r="F40" s="176"/>
      <c r="G40" s="100"/>
      <c r="H40" s="100"/>
    </row>
    <row r="41" spans="1:8" ht="15" x14ac:dyDescent="0.15">
      <c r="B41" s="88" t="s">
        <v>415</v>
      </c>
      <c r="C41" s="176"/>
      <c r="D41" s="176"/>
      <c r="E41" s="176"/>
      <c r="F41" s="176"/>
      <c r="G41" s="100"/>
      <c r="H41" s="100"/>
    </row>
    <row r="42" spans="1:8" ht="15" x14ac:dyDescent="0.15">
      <c r="B42" s="88"/>
      <c r="C42" s="89"/>
      <c r="D42" s="89"/>
      <c r="E42" s="89"/>
      <c r="F42" s="89"/>
      <c r="G42" s="89"/>
      <c r="H42" s="89"/>
    </row>
    <row r="43" spans="1:8" ht="15" x14ac:dyDescent="0.2">
      <c r="A43" s="108"/>
      <c r="B43" s="139" t="s">
        <v>416</v>
      </c>
      <c r="C43" s="183" t="s">
        <v>422</v>
      </c>
      <c r="D43" s="184"/>
      <c r="E43" s="183" t="s">
        <v>423</v>
      </c>
      <c r="F43" s="184"/>
      <c r="G43" s="145" t="s">
        <v>424</v>
      </c>
      <c r="H43" s="145" t="s">
        <v>425</v>
      </c>
    </row>
    <row r="44" spans="1:8" ht="15" x14ac:dyDescent="0.2">
      <c r="A44" s="108"/>
      <c r="B44" s="140"/>
      <c r="C44" s="146"/>
      <c r="D44" s="146"/>
      <c r="E44" s="146"/>
      <c r="F44" s="146"/>
      <c r="G44" s="146"/>
      <c r="H44" s="146"/>
    </row>
    <row r="45" spans="1:8" ht="15" x14ac:dyDescent="0.15">
      <c r="A45" s="108"/>
      <c r="B45" s="106" t="s">
        <v>417</v>
      </c>
      <c r="C45" s="187"/>
      <c r="D45" s="187"/>
      <c r="E45" s="187"/>
      <c r="F45" s="187"/>
      <c r="G45" s="147"/>
      <c r="H45" s="147"/>
    </row>
    <row r="46" spans="1:8" ht="15" x14ac:dyDescent="0.15">
      <c r="A46" s="108"/>
      <c r="B46" s="106" t="s">
        <v>418</v>
      </c>
      <c r="C46" s="188"/>
      <c r="D46" s="188"/>
      <c r="E46" s="188"/>
      <c r="F46" s="188"/>
      <c r="G46" s="147"/>
      <c r="H46" s="147"/>
    </row>
    <row r="47" spans="1:8" ht="15" x14ac:dyDescent="0.15">
      <c r="A47" s="108"/>
      <c r="B47" s="106" t="s">
        <v>419</v>
      </c>
      <c r="C47" s="188"/>
      <c r="D47" s="188"/>
      <c r="E47" s="188"/>
      <c r="F47" s="188"/>
      <c r="G47" s="147"/>
      <c r="H47" s="147"/>
    </row>
    <row r="48" spans="1:8" ht="15" x14ac:dyDescent="0.15">
      <c r="A48" s="108"/>
      <c r="B48" s="106" t="s">
        <v>420</v>
      </c>
      <c r="C48" s="188"/>
      <c r="D48" s="188"/>
      <c r="E48" s="188"/>
      <c r="F48" s="188"/>
      <c r="G48" s="147"/>
      <c r="H48" s="147"/>
    </row>
    <row r="49" spans="3:8" ht="15" x14ac:dyDescent="0.15">
      <c r="C49" s="89"/>
      <c r="D49" s="89"/>
      <c r="E49" s="89"/>
      <c r="F49" s="89"/>
      <c r="G49" s="89"/>
      <c r="H49" s="89"/>
    </row>
  </sheetData>
  <mergeCells count="73">
    <mergeCell ref="C43:D43"/>
    <mergeCell ref="E43:F43"/>
    <mergeCell ref="C29:D29"/>
    <mergeCell ref="E29:F29"/>
    <mergeCell ref="C37:D37"/>
    <mergeCell ref="E37:F37"/>
    <mergeCell ref="C39:D39"/>
    <mergeCell ref="C40:D40"/>
    <mergeCell ref="C31:D31"/>
    <mergeCell ref="E31:F31"/>
    <mergeCell ref="C32:D32"/>
    <mergeCell ref="C33:D33"/>
    <mergeCell ref="C34:D34"/>
    <mergeCell ref="C35:D35"/>
    <mergeCell ref="E35:F35"/>
    <mergeCell ref="E34:F34"/>
    <mergeCell ref="C45:D45"/>
    <mergeCell ref="C46:D46"/>
    <mergeCell ref="C47:D47"/>
    <mergeCell ref="C48:D48"/>
    <mergeCell ref="E45:F45"/>
    <mergeCell ref="E46:F46"/>
    <mergeCell ref="E47:F47"/>
    <mergeCell ref="E48:F48"/>
    <mergeCell ref="C21:D21"/>
    <mergeCell ref="E21:F21"/>
    <mergeCell ref="C14:D14"/>
    <mergeCell ref="C15:D15"/>
    <mergeCell ref="C16:D16"/>
    <mergeCell ref="C17:D17"/>
    <mergeCell ref="C18:D18"/>
    <mergeCell ref="C19:D19"/>
    <mergeCell ref="E19:F19"/>
    <mergeCell ref="E18:F18"/>
    <mergeCell ref="E17:F17"/>
    <mergeCell ref="E16:F16"/>
    <mergeCell ref="E15:F15"/>
    <mergeCell ref="E14:F14"/>
    <mergeCell ref="B2:H3"/>
    <mergeCell ref="C4:D4"/>
    <mergeCell ref="E4:F4"/>
    <mergeCell ref="C12:D12"/>
    <mergeCell ref="E12:F12"/>
    <mergeCell ref="C6:D6"/>
    <mergeCell ref="C7:D7"/>
    <mergeCell ref="C8:D8"/>
    <mergeCell ref="C9:D9"/>
    <mergeCell ref="C10:D10"/>
    <mergeCell ref="E6:F6"/>
    <mergeCell ref="E7:F7"/>
    <mergeCell ref="E8:F8"/>
    <mergeCell ref="E9:F9"/>
    <mergeCell ref="E10:F10"/>
    <mergeCell ref="E33:F33"/>
    <mergeCell ref="E32:F32"/>
    <mergeCell ref="C23:D23"/>
    <mergeCell ref="C22:D22"/>
    <mergeCell ref="E22:F22"/>
    <mergeCell ref="C26:D26"/>
    <mergeCell ref="E26:F26"/>
    <mergeCell ref="C27:D27"/>
    <mergeCell ref="E27:F27"/>
    <mergeCell ref="E23:F23"/>
    <mergeCell ref="C24:D24"/>
    <mergeCell ref="E24:F24"/>
    <mergeCell ref="E25:F25"/>
    <mergeCell ref="C25:D25"/>
    <mergeCell ref="C41:D41"/>
    <mergeCell ref="C38:D38"/>
    <mergeCell ref="E38:F38"/>
    <mergeCell ref="E39:F39"/>
    <mergeCell ref="E40:F40"/>
    <mergeCell ref="E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DCF</vt:lpstr>
      <vt:lpstr>WACC</vt:lpstr>
      <vt:lpstr>TRADING_COMPETITORS</vt:lpstr>
      <vt:lpstr>REVENUE_BREAKDOWN</vt:lpstr>
      <vt:lpstr>IS</vt:lpstr>
      <vt:lpstr>BS</vt:lpstr>
      <vt:lpstr>CF</vt:lpstr>
      <vt:lpstr>RESEARCH</vt:lpstr>
      <vt:lpstr>EBITDA_MULTIPLE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2024-03-04T20:49:34Z</dcterms:modified>
</cp:coreProperties>
</file>