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63BFCCF4-F4D8-5B40-BA35-F9481AB07D36}" xr6:coauthVersionLast="47" xr6:coauthVersionMax="47" xr10:uidLastSave="{00000000-0000-0000-0000-000000000000}"/>
  <bookViews>
    <workbookView xWindow="0" yWindow="500" windowWidth="51200" windowHeight="27040" activeTab="1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ESEARCH" sheetId="13" r:id="rId10"/>
    <sheet name="RATIO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Z87" i="2"/>
  <c r="Z85" i="2"/>
  <c r="Z84" i="2"/>
  <c r="U87" i="2"/>
  <c r="U85" i="2"/>
  <c r="U84" i="2"/>
  <c r="S25" i="2"/>
  <c r="R25" i="2"/>
  <c r="Q25" i="2"/>
  <c r="S22" i="2"/>
  <c r="R22" i="2"/>
  <c r="Q22" i="2" l="1"/>
  <c r="B2" i="3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R35" i="6"/>
  <c r="P14" i="5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6" i="2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67" i="2"/>
  <c r="Q65" i="2"/>
  <c r="S25" i="6"/>
  <c r="N71" i="2"/>
  <c r="W36" i="6"/>
  <c r="X38" i="6"/>
  <c r="V29" i="6"/>
  <c r="V35" i="6" s="1"/>
  <c r="Q23" i="2"/>
  <c r="Q47" i="2" s="1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R73" i="2" l="1"/>
  <c r="Q74" i="2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<sst xmlns="http://schemas.openxmlformats.org/spreadsheetml/2006/main" count="737" uniqueCount="479">
  <si>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</si>
  <si>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</si>
  <si>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</si>
  <si>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</si>
  <si>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</si>
  <si>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</si>
  <si>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</si>
  <si>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</si>
  <si>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</si>
  <si>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</si>
  <si>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</si>
  <si>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</si>
  <si>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</si>
  <si>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</si>
  <si>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</si>
  <si>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</si>
  <si>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</si>
  <si>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</si>
  <si>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</si>
  <si>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</si>
  <si>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</si>
  <si>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</si>
  <si>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</si>
  <si>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</si>
  <si>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</si>
  <si>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</si>
  <si>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</si>
  <si>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</si>
  <si>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</si>
  <si>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</si>
  <si>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</si>
  <si>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</si>
  <si>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</si>
  <si>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</si>
  <si>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</si>
  <si>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</si>
  <si>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</si>
  <si>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</si>
  <si>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</si>
  <si>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</si>
  <si>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</si>
  <si>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</si>
  <si>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</si>
  <si>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</si>
  <si>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</si>
  <si>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</si>
  <si>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</si>
  <si>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</si>
  <si>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</si>
  <si>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</si>
  <si>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</si>
  <si>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</si>
  <si>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</si>
  <si>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</si>
  <si>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</si>
  <si>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</si>
  <si>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</si>
  <si>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</si>
  <si>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</si>
  <si>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</si>
  <si>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</si>
  <si>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</si>
  <si>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</si>
  <si>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</si>
  <si>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</si>
  <si>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</si>
  <si>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</si>
  <si>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</si>
  <si>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</si>
  <si>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</si>
  <si>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</si>
  <si>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</si>
  <si>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</si>
  <si>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</si>
  <si>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</si>
  <si>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</si>
  <si>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</si>
  <si>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</si>
  <si>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</si>
  <si>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</si>
  <si>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</si>
  <si>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</si>
  <si>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</si>
  <si>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</si>
  <si>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</si>
  <si>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</si>
  <si>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</si>
  <si>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</si>
  <si>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</si>
  <si>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</si>
  <si>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</si>
  <si>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</si>
  <si>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</si>
  <si>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</si>
  <si>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</si>
  <si>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</si>
  <si>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</si>
  <si>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</si>
  <si>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</si>
  <si>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</si>
  <si>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</si>
  <si>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</si>
  <si>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</si>
  <si>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</si>
  <si>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</si>
  <si>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</si>
  <si>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</si>
  <si>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</si>
  <si>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</si>
  <si>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</si>
  <si>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</si>
  <si>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</si>
  <si>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</si>
  <si>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</si>
  <si>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</si>
  <si>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</si>
  <si>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</si>
  <si>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</si>
  <si>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</si>
  <si>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</si>
  <si>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</si>
  <si>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</si>
  <si>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</si>
  <si>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</si>
  <si>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</si>
  <si>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</si>
  <si>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</si>
  <si>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</si>
  <si>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</si>
  <si>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</si>
  <si>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</si>
  <si>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</si>
  <si>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</si>
  <si>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</si>
  <si>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</si>
  <si>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</si>
  <si>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</si>
  <si>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</si>
  <si>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</si>
  <si>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</si>
  <si>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</si>
  <si>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</si>
  <si>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</si>
  <si>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</si>
  <si>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</si>
  <si>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</si>
  <si>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</si>
  <si>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</si>
  <si>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</si>
  <si>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</si>
  <si>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</si>
  <si>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</si>
  <si>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</si>
  <si>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</si>
  <si>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</si>
  <si>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</si>
  <si>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</si>
  <si>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</si>
  <si>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</si>
  <si>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</si>
  <si>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</si>
  <si>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</si>
  <si>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</si>
  <si>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</si>
  <si>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</si>
  <si>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</si>
  <si>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</si>
  <si>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</si>
  <si>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</si>
  <si>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</si>
  <si>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</si>
  <si>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</si>
  <si>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</si>
  <si>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</si>
  <si>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</si>
  <si>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</si>
  <si>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</si>
  <si>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</si>
  <si>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</si>
  <si>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</si>
  <si>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</si>
  <si>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</si>
  <si>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</si>
  <si>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</si>
  <si>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</si>
  <si>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</si>
  <si>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</si>
  <si>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</si>
  <si>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</si>
  <si>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</si>
  <si>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</si>
  <si>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</si>
  <si>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</si>
  <si>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</si>
  <si>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</si>
  <si>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</si>
  <si>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</si>
  <si>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</si>
  <si>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</si>
  <si>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</si>
  <si>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</si>
  <si>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</si>
  <si>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</si>
  <si>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</si>
  <si>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</si>
  <si>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</si>
  <si>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</si>
  <si>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</si>
  <si>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</si>
  <si>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</si>
  <si>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</si>
  <si>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</si>
  <si>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</si>
  <si>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</si>
  <si>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</si>
  <si>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</si>
  <si>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</si>
  <si>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</si>
  <si>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</si>
  <si>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</si>
  <si>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</si>
  <si>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</si>
  <si>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</si>
  <si>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</si>
  <si>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</si>
  <si>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</si>
  <si>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</si>
  <si>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</si>
  <si>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</si>
  <si>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</si>
  <si>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</si>
  <si>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</si>
  <si>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</si>
  <si>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</si>
  <si>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</si>
  <si>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</si>
  <si>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</si>
  <si>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</si>
  <si>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</si>
  <si>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</si>
  <si>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</si>
  <si>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</si>
  <si>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</si>
  <si>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</si>
  <si>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</si>
  <si>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</si>
  <si>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</si>
  <si>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</si>
  <si>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</si>
  <si>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</si>
  <si>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</si>
  <si>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</si>
  <si>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</si>
  <si>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</si>
  <si>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</si>
  <si>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</si>
  <si>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</si>
  <si>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</si>
  <si>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</si>
  <si>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</si>
  <si>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</si>
  <si>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</si>
  <si>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</si>
  <si>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</si>
  <si>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</si>
  <si>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</si>
  <si>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</si>
  <si>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</si>
  <si>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</si>
  <si>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</si>
  <si>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</si>
  <si>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</si>
  <si>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</si>
  <si>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</si>
  <si>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</si>
  <si>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</si>
  <si>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</si>
  <si>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</si>
  <si>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</si>
  <si>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</si>
  <si>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</si>
  <si>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</si>
  <si>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</si>
  <si>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</si>
  <si>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</si>
  <si>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</si>
  <si>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</si>
  <si>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</si>
  <si>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</si>
  <si>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</si>
  <si>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</si>
  <si>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</si>
  <si>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</si>
  <si>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</si>
  <si>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</si>
  <si>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</si>
  <si>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</si>
  <si>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</si>
  <si>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</si>
  <si>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</si>
  <si>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</si>
  <si>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</si>
  <si>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</si>
  <si>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</si>
  <si>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</si>
  <si>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</si>
  <si>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</si>
  <si>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</si>
  <si>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</si>
  <si>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</si>
  <si>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</si>
  <si>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</si>
  <si>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</si>
  <si>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</si>
  <si>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</si>
  <si>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</si>
  <si>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</si>
  <si>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</si>
  <si>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</si>
  <si>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</si>
  <si>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</si>
  <si>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</si>
  <si>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</si>
  <si>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</si>
  <si>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</si>
  <si>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</si>
  <si>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</si>
  <si>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</si>
  <si>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</si>
  <si>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</si>
  <si>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</si>
  <si>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</si>
  <si>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</si>
  <si>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</si>
  <si>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</si>
  <si>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</si>
  <si>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</si>
  <si>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</si>
  <si>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</si>
  <si>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</si>
  <si>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</si>
  <si>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</si>
  <si>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</si>
  <si>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</si>
  <si>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</si>
  <si>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</si>
  <si>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</si>
  <si>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</si>
  <si>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</si>
  <si>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</si>
  <si>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</si>
  <si>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</si>
  <si>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</si>
  <si>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</si>
  <si>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</si>
  <si>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</si>
  <si>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</si>
  <si>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</si>
  <si>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</si>
  <si>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</si>
  <si>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</si>
  <si>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</si>
  <si>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</si>
  <si>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</si>
  <si>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</si>
  <si>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</si>
  <si>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</si>
  <si>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</si>
  <si>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</si>
  <si>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</si>
  <si>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</si>
  <si>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</si>
  <si>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</si>
  <si>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</si>
  <si>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</si>
  <si>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</si>
  <si>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</si>
  <si>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</si>
  <si>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</si>
  <si>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</si>
  <si>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</si>
  <si>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</si>
  <si>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</si>
  <si>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</si>
  <si>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</si>
  <si>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</si>
  <si>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</si>
  <si>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</si>
  <si>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</si>
  <si>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</si>
  <si>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</si>
  <si>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</si>
  <si>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</si>
  <si>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</si>
  <si>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</si>
  <si>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</si>
  <si>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</si>
  <si>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</si>
  <si>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</si>
  <si>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</si>
  <si>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</si>
  <si>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</si>
  <si>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</si>
  <si>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</si>
  <si>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</si>
  <si>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</si>
  <si>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</si>
  <si>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</si>
  <si>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</si>
  <si>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</si>
  <si>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</si>
  <si>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</si>
  <si>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</si>
  <si>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</si>
  <si>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</si>
  <si>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</si>
  <si>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</si>
  <si>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</si>
  <si>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</si>
  <si>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</si>
  <si>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</si>
  <si>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</si>
  <si>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</si>
  <si>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</si>
  <si>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</si>
  <si>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</si>
  <si>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</si>
  <si>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</si>
  <si>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</si>
  <si>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</si>
  <si>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</si>
  <si>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</si>
  <si>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</si>
  <si>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</si>
  <si>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</si>
  <si>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</si>
  <si>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</si>
  <si>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</si>
  <si>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</si>
  <si>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</si>
  <si>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</si>
  <si>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</si>
  <si>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</si>
  <si>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</si>
  <si>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</si>
  <si>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</si>
  <si>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</si>
  <si>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</si>
  <si>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</si>
  <si>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</si>
  <si>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</si>
  <si>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</si>
  <si>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</si>
  <si>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</si>
  <si>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</si>
  <si>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</si>
  <si>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</si>
  <si>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</si>
  <si>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</si>
  <si>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</si>
  <si>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</si>
  <si>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</si>
  <si>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</si>
  <si>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</si>
  <si>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</si>
  <si>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</si>
  <si>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</si>
  <si>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</si>
  <si>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</si>
  <si>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</si>
  <si>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</si>
  <si>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</si>
  <si>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</si>
  <si>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</si>
  <si>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</si>
  <si>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</si>
  <si>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</si>
  <si>
    <t>Price / Earnings</t>
  </si>
  <si>
    <t>FIXME |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</si>
</sst>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4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170" fontId="9" fillId="0" borderId="0" xfId="0" applyNumberFormat="1" applyFont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37" xfId="2" applyFont="1" applyBorder="1" applyAlignment="1">
      <alignment vertical="center" wrapText="1"/>
    </xf>
    <xf numFmtId="0" fontId="33" fillId="0" borderId="38" xfId="2" applyFont="1" applyBorder="1" applyAlignment="1">
      <alignment vertical="center" wrapText="1"/>
    </xf>
    <xf numFmtId="0" fontId="33" fillId="0" borderId="39" xfId="2" applyFont="1" applyBorder="1" applyAlignment="1">
      <alignment vertical="center"/>
    </xf>
    <xf numFmtId="0" fontId="33" fillId="0" borderId="38" xfId="2" applyFont="1" applyBorder="1" applyAlignment="1">
      <alignment vertical="center"/>
    </xf>
    <xf numFmtId="0" fontId="9" fillId="2" borderId="4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1" fontId="1" fillId="0" borderId="0" xfId="0" applyNumberFormat="1" applyFont="1" applyAlignment="1">
      <alignment horizontal="right" vertical="top"/>
    </xf>
    <xf numFmtId="177" fontId="9" fillId="2" borderId="40" xfId="0" applyNumberFormat="1" applyFont="1" applyFill="1" applyBorder="1" applyAlignment="1">
      <alignment horizontal="center"/>
    </xf>
    <xf numFmtId="171" fontId="48" fillId="0" borderId="0" xfId="2" applyNumberFormat="1" applyFont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/>
    <xf numFmtId="0" fontId="1" fillId="0" borderId="0" xfId="0" applyFont="1"/>
    <xf numFmtId="0" fontId="7" fillId="0" borderId="2" xfId="0" applyFont="1" applyBorder="1"/>
    <xf numFmtId="0" fontId="8" fillId="0" borderId="2" xfId="0" applyFont="1" applyBorder="1"/>
    <xf numFmtId="0" fontId="10" fillId="3" borderId="0" xfId="0" applyFont="1" applyFill="1"/>
    <xf numFmtId="0" fontId="0" fillId="9" borderId="0" xfId="0" applyFill="1"/>
    <xf numFmtId="0" fontId="12" fillId="0" borderId="0" xfId="0" applyFont="1"/>
    <xf numFmtId="0" fontId="18" fillId="4" borderId="0" xfId="0" applyFont="1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171" fontId="32" fillId="0" borderId="0" xfId="2" applyNumberFormat="1" applyFont="1" applyAlignment="1">
      <alignment horizontal="right" vertical="top"/>
    </xf>
    <xf numFmtId="171" fontId="32" fillId="0" borderId="45" xfId="2" applyNumberFormat="1" applyFont="1" applyBorder="1" applyAlignment="1">
      <alignment horizontal="right" vertical="top"/>
    </xf>
    <xf numFmtId="171" fontId="1" fillId="0" borderId="45" xfId="0" applyNumberFormat="1" applyFont="1" applyBorder="1" applyAlignment="1">
      <alignment horizontal="right" vertical="top"/>
    </xf>
    <xf numFmtId="0" fontId="39" fillId="9" borderId="24" xfId="1" applyFont="1" applyFill="1" applyBorder="1" applyAlignment="1">
      <alignment horizontal="center" vertical="center"/>
    </xf>
    <xf numFmtId="0" fontId="39" fillId="9" borderId="26" xfId="1" applyFont="1" applyFill="1" applyBorder="1" applyAlignment="1">
      <alignment horizontal="center" vertical="center"/>
    </xf>
    <xf numFmtId="0" fontId="39" fillId="9" borderId="27" xfId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172" fontId="32" fillId="0" borderId="45" xfId="2" applyNumberFormat="1" applyFont="1" applyBorder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177" fontId="9" fillId="2" borderId="43" xfId="0" applyNumberFormat="1" applyFont="1" applyFill="1" applyBorder="1" applyAlignment="1">
      <alignment horizontal="center"/>
    </xf>
    <xf numFmtId="177" fontId="9" fillId="2" borderId="44" xfId="0" applyNumberFormat="1" applyFont="1" applyFill="1" applyBorder="1" applyAlignment="1">
      <alignment horizontal="center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right"/>
    </xf>
    <xf numFmtId="167" fontId="12" fillId="2" borderId="8" xfId="0" applyNumberFormat="1" applyFont="1" applyFill="1" applyBorder="1" applyAlignment="1">
      <alignment horizontal="right"/>
    </xf>
    <xf numFmtId="167" fontId="12" fillId="2" borderId="7" xfId="0" applyNumberFormat="1" applyFont="1" applyFill="1" applyBorder="1" applyAlignment="1">
      <alignment horizontal="right"/>
    </xf>
    <xf numFmtId="0" fontId="1" fillId="0" borderId="30" xfId="0" applyFont="1" applyBorder="1"/>
    <xf numFmtId="0" fontId="0" fillId="0" borderId="30" xfId="0" applyBorder="1"/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8" sqref="C18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196" t="s">
        <v>431</v>
      </c>
      <c r="C2" s="197"/>
      <c r="D2" s="198" t="s">
        <v>432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V2" s="196" t="s">
        <v>433</v>
      </c>
      <c r="W2" s="197"/>
    </row>
    <row r="3" spans="2:23" ht="15">
      <c r="B3" s="1" t="s">
        <v>0</v>
      </c>
      <c r="C3" s="2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V3" s="3" t="s">
        <v>4</v>
      </c>
      <c r="W3" s="4" t="s">
        <v>5</v>
      </c>
    </row>
    <row r="4" spans="2:23" ht="15">
      <c r="B4" s="1" t="s">
        <v>423</v>
      </c>
      <c r="C4" s="184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V4" s="3"/>
      <c r="W4" s="4"/>
    </row>
    <row r="5" spans="2:23" ht="15">
      <c r="B5" s="151" t="s">
        <v>436</v>
      </c>
      <c r="C5" s="184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V5" s="3" t="s">
        <v>7</v>
      </c>
      <c r="W5" s="4" t="s">
        <v>8</v>
      </c>
    </row>
    <row r="6" spans="2:23" ht="15">
      <c r="B6" s="151" t="s">
        <v>424</v>
      </c>
      <c r="C6" s="184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V6" s="3" t="s">
        <v>180</v>
      </c>
      <c r="W6" s="152" t="s">
        <v>181</v>
      </c>
    </row>
    <row r="7" spans="2:23" ht="15">
      <c r="B7" s="151" t="s">
        <v>425</v>
      </c>
      <c r="C7" s="184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2:23" ht="15">
      <c r="B8" s="151" t="s">
        <v>426</v>
      </c>
      <c r="C8" s="184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2:23" ht="15">
      <c r="B9" s="151" t="s">
        <v>427</v>
      </c>
      <c r="C9" s="184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2:23" ht="15">
      <c r="B10" s="151" t="s">
        <v>428</v>
      </c>
      <c r="C10" s="184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2:23" ht="15">
      <c r="B11" s="151" t="s">
        <v>429</v>
      </c>
      <c r="C11" s="184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2:23" ht="15">
      <c r="B12" s="151" t="s">
        <v>430</v>
      </c>
      <c r="C12" s="2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2:23" ht="13"/>
    <row r="14" spans="2:23" ht="15">
      <c r="B14" s="196" t="s">
        <v>435</v>
      </c>
      <c r="C14" s="197"/>
      <c r="E14" s="198" t="s">
        <v>1</v>
      </c>
      <c r="F14" s="199"/>
      <c r="G14" s="199"/>
    </row>
    <row r="15" spans="2:23" ht="15">
      <c r="B15" s="151" t="s">
        <v>434</v>
      </c>
      <c r="C15" s="2"/>
      <c r="D15" s="151"/>
      <c r="F15" s="3" t="s">
        <v>2</v>
      </c>
      <c r="G15" s="3" t="s">
        <v>3</v>
      </c>
    </row>
    <row r="16" spans="2:23" ht="15">
      <c r="B16" s="151" t="s">
        <v>422</v>
      </c>
      <c r="C16" s="2"/>
      <c r="E16" s="3" t="s">
        <v>6</v>
      </c>
      <c r="F16" s="2"/>
      <c r="H16" s="151" t="s">
        <v>439</v>
      </c>
    </row>
    <row r="17" spans="2:8" ht="15">
      <c r="B17" s="151" t="s">
        <v>95</v>
      </c>
      <c r="C17" s="2"/>
      <c r="E17" s="3" t="s">
        <v>9</v>
      </c>
      <c r="F17" s="2">
        <v>16</v>
      </c>
      <c r="H17" s="151" t="s">
        <v>439</v>
      </c>
    </row>
    <row r="18" spans="2:8" ht="15">
      <c r="B18" s="151" t="s">
        <v>146</v>
      </c>
      <c r="C18" s="2">
        <v>3184790000</v>
      </c>
      <c r="D18" s="151" t="s">
        <v>478</v>
      </c>
      <c r="E18" s="3" t="s">
        <v>10</v>
      </c>
      <c r="F18" s="2"/>
      <c r="H18" s="151" t="s">
        <v>439</v>
      </c>
    </row>
    <row r="19" spans="2:8" ht="15">
      <c r="B19" s="151" t="s">
        <v>477</v>
      </c>
      <c r="C19" s="2"/>
      <c r="D19" s="151" t="s">
        <v>439</v>
      </c>
      <c r="E19" s="3" t="s">
        <v>11</v>
      </c>
      <c r="F19" s="2"/>
      <c r="H19" s="151" t="s">
        <v>439</v>
      </c>
    </row>
    <row r="20" spans="2:8" ht="15">
      <c r="B20" s="151" t="s">
        <v>92</v>
      </c>
      <c r="C20" s="2"/>
      <c r="D20" s="151" t="s">
        <v>439</v>
      </c>
      <c r="E20" s="3" t="s">
        <v>12</v>
      </c>
      <c r="F20" s="2"/>
      <c r="H20" s="151" t="s">
        <v>439</v>
      </c>
    </row>
    <row r="21" spans="2:8" ht="15">
      <c r="B21" s="151" t="s">
        <v>437</v>
      </c>
      <c r="C21" s="2"/>
      <c r="D21" s="151" t="s">
        <v>439</v>
      </c>
      <c r="E21" s="3" t="s">
        <v>13</v>
      </c>
      <c r="F21" s="2"/>
      <c r="H21" s="151" t="s">
        <v>439</v>
      </c>
    </row>
    <row r="22" spans="2:8" ht="15">
      <c r="B22" s="151" t="s">
        <v>438</v>
      </c>
      <c r="C22" s="2"/>
      <c r="D22" s="151" t="s">
        <v>439</v>
      </c>
      <c r="E22" s="3" t="s">
        <v>14</v>
      </c>
      <c r="F22" s="2"/>
      <c r="H22" s="151" t="s">
        <v>439</v>
      </c>
    </row>
    <row r="23" spans="2:8" ht="15">
      <c r="E23" s="3" t="s">
        <v>15</v>
      </c>
      <c r="F23" s="2" t="b">
        <v>1</v>
      </c>
      <c r="H23" s="151" t="s">
        <v>439</v>
      </c>
    </row>
    <row r="24" spans="2:8" ht="15">
      <c r="E24" s="3" t="s">
        <v>16</v>
      </c>
      <c r="F24" s="2"/>
      <c r="H24" s="151" t="s">
        <v>439</v>
      </c>
    </row>
    <row r="25" spans="2:8" ht="15">
      <c r="E25" s="3" t="s">
        <v>17</v>
      </c>
      <c r="F25" s="2"/>
      <c r="H25" s="151" t="s">
        <v>439</v>
      </c>
    </row>
    <row r="26" spans="2:8" ht="15">
      <c r="E26" s="3" t="s">
        <v>18</v>
      </c>
      <c r="F26" s="2"/>
      <c r="H26" s="151" t="s">
        <v>439</v>
      </c>
    </row>
    <row r="27" spans="2:8" ht="15">
      <c r="E27" s="3" t="s">
        <v>19</v>
      </c>
      <c r="F27" s="7">
        <v>0.2</v>
      </c>
      <c r="H27" s="151" t="s">
        <v>439</v>
      </c>
    </row>
    <row r="28" spans="2:8" ht="15">
      <c r="E28" s="3" t="s">
        <v>20</v>
      </c>
      <c r="F28" s="2"/>
      <c r="H28" s="151" t="s">
        <v>439</v>
      </c>
    </row>
    <row r="29" spans="2:8" ht="15">
      <c r="E29" s="3" t="s">
        <v>21</v>
      </c>
      <c r="F29" s="7">
        <v>0.15</v>
      </c>
      <c r="H29" s="151" t="s">
        <v>439</v>
      </c>
    </row>
    <row r="30" spans="2:8" ht="15.75" customHeight="1">
      <c r="E30" s="3"/>
      <c r="F30" s="7"/>
      <c r="H30" s="151" t="s">
        <v>439</v>
      </c>
    </row>
    <row r="31" spans="2:8" ht="15.75" customHeight="1">
      <c r="E31" s="3"/>
      <c r="F31" s="7"/>
      <c r="H31" s="151" t="s">
        <v>439</v>
      </c>
    </row>
    <row r="32" spans="2:8" ht="15.75" customHeight="1">
      <c r="E32" s="3"/>
      <c r="F32" s="7"/>
      <c r="H32" s="151" t="s">
        <v>439</v>
      </c>
    </row>
    <row r="33" spans="5:8" ht="15.75" customHeight="1">
      <c r="E33" s="3" t="s">
        <v>22</v>
      </c>
      <c r="F33" s="2"/>
      <c r="H33" s="151" t="s">
        <v>439</v>
      </c>
    </row>
    <row r="34" spans="5:8" ht="15.75" customHeight="1">
      <c r="E34" s="3" t="s">
        <v>23</v>
      </c>
      <c r="F34" s="2"/>
      <c r="G34" s="4" t="s">
        <v>24</v>
      </c>
      <c r="H34" s="151" t="s">
        <v>439</v>
      </c>
    </row>
    <row r="35" spans="5:8" ht="15.75" customHeight="1">
      <c r="E35" s="3" t="s">
        <v>25</v>
      </c>
      <c r="F35" s="2"/>
      <c r="H35" s="151" t="s">
        <v>439</v>
      </c>
    </row>
    <row r="36" spans="5:8" ht="15.75" customHeight="1">
      <c r="E36" s="3" t="s">
        <v>26</v>
      </c>
      <c r="F36" s="2"/>
      <c r="H36" s="151" t="s">
        <v>439</v>
      </c>
    </row>
    <row r="37" spans="5:8" ht="15.75" customHeight="1">
      <c r="E37" s="3" t="s">
        <v>27</v>
      </c>
      <c r="F37" s="2"/>
      <c r="H37" s="151" t="s">
        <v>439</v>
      </c>
    </row>
    <row r="38" spans="5:8" ht="15.75" customHeight="1">
      <c r="E38" s="3" t="s">
        <v>28</v>
      </c>
      <c r="F38" s="2"/>
      <c r="H38" s="151" t="s">
        <v>439</v>
      </c>
    </row>
    <row r="39" spans="5:8" ht="15.75" customHeight="1">
      <c r="E39" s="3" t="s">
        <v>29</v>
      </c>
      <c r="F39" s="2"/>
      <c r="H39" s="151" t="s">
        <v>439</v>
      </c>
    </row>
    <row r="40" spans="5:8" ht="15.75" customHeight="1">
      <c r="E40" s="3" t="s">
        <v>30</v>
      </c>
      <c r="F40" s="2"/>
      <c r="H40" s="151" t="s">
        <v>439</v>
      </c>
    </row>
    <row r="41" spans="5:8" ht="15.75" customHeight="1">
      <c r="E41" s="3" t="s">
        <v>31</v>
      </c>
      <c r="F41" s="2"/>
      <c r="H41" s="151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workbookViewId="0">
      <selection activeCell="K31" sqref="K31"/>
    </sheetView>
  </sheetViews>
  <sheetFormatPr baseColWidth="10" defaultRowHeight="13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>
      <c r="B2" s="223" t="s">
        <v>440</v>
      </c>
      <c r="C2" s="228"/>
      <c r="D2" s="228"/>
      <c r="E2" s="228"/>
      <c r="F2" s="228"/>
      <c r="G2" s="228"/>
      <c r="H2" s="228"/>
    </row>
    <row r="3" spans="2:8" ht="13" customHeight="1">
      <c r="B3" s="229"/>
      <c r="C3" s="230"/>
      <c r="D3" s="230"/>
      <c r="E3" s="230"/>
      <c r="F3" s="230"/>
      <c r="G3" s="230"/>
      <c r="H3" s="230"/>
    </row>
    <row r="4" spans="2:8" ht="16" customHeight="1">
      <c r="B4" s="187" t="s">
        <v>441</v>
      </c>
      <c r="C4" s="231" t="s">
        <v>468</v>
      </c>
      <c r="D4" s="232"/>
      <c r="E4" s="231" t="s">
        <v>469</v>
      </c>
      <c r="F4" s="232"/>
      <c r="G4" s="192" t="s">
        <v>470</v>
      </c>
      <c r="H4" s="192" t="s">
        <v>471</v>
      </c>
    </row>
    <row r="5" spans="2:8" ht="15">
      <c r="B5" s="188"/>
      <c r="C5" s="192"/>
      <c r="D5" s="192"/>
      <c r="E5" s="192"/>
      <c r="F5" s="192"/>
      <c r="G5" s="192"/>
      <c r="H5" s="192"/>
    </row>
    <row r="6" spans="2:8" ht="15">
      <c r="B6" s="131" t="s">
        <v>446</v>
      </c>
      <c r="C6" s="235"/>
      <c r="D6" s="235"/>
      <c r="E6" s="235"/>
      <c r="F6" s="235"/>
      <c r="G6" s="144"/>
      <c r="H6" s="144"/>
    </row>
    <row r="7" spans="2:8" ht="15">
      <c r="B7" s="131" t="s">
        <v>445</v>
      </c>
      <c r="C7" s="225"/>
      <c r="D7" s="225"/>
      <c r="E7" s="225"/>
      <c r="F7" s="225"/>
      <c r="G7" s="143"/>
      <c r="H7" s="143"/>
    </row>
    <row r="8" spans="2:8" ht="15">
      <c r="B8" s="131" t="s">
        <v>444</v>
      </c>
      <c r="C8" s="225"/>
      <c r="D8" s="225"/>
      <c r="E8" s="225"/>
      <c r="F8" s="225"/>
      <c r="G8" s="143"/>
      <c r="H8" s="143"/>
    </row>
    <row r="9" spans="2:8" ht="15">
      <c r="B9" s="131" t="s">
        <v>443</v>
      </c>
      <c r="C9" s="225"/>
      <c r="D9" s="225"/>
      <c r="E9" s="225"/>
      <c r="F9" s="225"/>
      <c r="G9" s="143"/>
      <c r="H9" s="143"/>
    </row>
    <row r="10" spans="2:8" ht="15">
      <c r="B10" s="131" t="s">
        <v>442</v>
      </c>
      <c r="C10" s="225"/>
      <c r="D10" s="225"/>
      <c r="E10" s="225"/>
      <c r="F10" s="225"/>
      <c r="G10" s="143"/>
      <c r="H10" s="143"/>
    </row>
    <row r="11" spans="2:8" ht="15">
      <c r="B11" s="131"/>
      <c r="C11" s="132"/>
      <c r="D11" s="132"/>
      <c r="E11" s="132"/>
      <c r="F11" s="132"/>
      <c r="G11" s="132"/>
      <c r="H11" s="132"/>
    </row>
    <row r="12" spans="2:8" ht="15">
      <c r="B12" s="189" t="s">
        <v>447</v>
      </c>
      <c r="C12" s="233" t="s">
        <v>468</v>
      </c>
      <c r="D12" s="234"/>
      <c r="E12" s="233" t="s">
        <v>469</v>
      </c>
      <c r="F12" s="234"/>
      <c r="G12" s="191" t="s">
        <v>470</v>
      </c>
      <c r="H12" s="191" t="s">
        <v>471</v>
      </c>
    </row>
    <row r="13" spans="2:8" ht="15">
      <c r="B13" s="190"/>
      <c r="C13" s="192"/>
      <c r="D13" s="192"/>
      <c r="E13" s="192"/>
      <c r="F13" s="192"/>
      <c r="G13" s="192"/>
      <c r="H13" s="192"/>
    </row>
    <row r="14" spans="2:8" ht="15">
      <c r="B14" s="131" t="s">
        <v>446</v>
      </c>
      <c r="C14" s="235"/>
      <c r="D14" s="235"/>
      <c r="E14" s="235"/>
      <c r="F14" s="235"/>
      <c r="G14" s="144"/>
      <c r="H14" s="144"/>
    </row>
    <row r="15" spans="2:8" ht="15">
      <c r="B15" s="131" t="s">
        <v>445</v>
      </c>
      <c r="C15" s="236"/>
      <c r="D15" s="236"/>
      <c r="E15" s="236"/>
      <c r="F15" s="236"/>
      <c r="G15" s="144"/>
      <c r="H15" s="144"/>
    </row>
    <row r="16" spans="2:8" ht="15">
      <c r="B16" s="131" t="s">
        <v>444</v>
      </c>
      <c r="C16" s="236"/>
      <c r="D16" s="236"/>
      <c r="E16" s="236"/>
      <c r="F16" s="236"/>
      <c r="G16" s="144"/>
      <c r="H16" s="144"/>
    </row>
    <row r="17" spans="1:8" ht="15">
      <c r="B17" s="131" t="s">
        <v>443</v>
      </c>
      <c r="C17" s="236"/>
      <c r="D17" s="236"/>
      <c r="E17" s="236"/>
      <c r="F17" s="236"/>
      <c r="G17" s="144"/>
      <c r="H17" s="144"/>
    </row>
    <row r="18" spans="1:8" ht="15">
      <c r="B18" s="131" t="s">
        <v>448</v>
      </c>
      <c r="C18" s="236"/>
      <c r="D18" s="236"/>
      <c r="E18" s="236"/>
      <c r="F18" s="236"/>
      <c r="G18" s="144"/>
      <c r="H18" s="144"/>
    </row>
    <row r="19" spans="1:8" ht="15">
      <c r="B19" s="131" t="s">
        <v>449</v>
      </c>
      <c r="C19" s="236"/>
      <c r="D19" s="236"/>
      <c r="E19" s="236"/>
      <c r="F19" s="236"/>
      <c r="G19" s="144"/>
      <c r="H19" s="144"/>
    </row>
    <row r="20" spans="1:8" ht="15">
      <c r="C20" s="132"/>
      <c r="D20" s="132"/>
      <c r="E20" s="132"/>
      <c r="F20" s="132"/>
      <c r="G20" s="132"/>
      <c r="H20" s="132"/>
    </row>
    <row r="21" spans="1:8" ht="15">
      <c r="B21" s="133" t="s">
        <v>450</v>
      </c>
      <c r="C21" s="233"/>
      <c r="D21" s="234"/>
      <c r="E21" s="233"/>
      <c r="F21" s="234"/>
      <c r="G21" s="191"/>
      <c r="H21" s="191"/>
    </row>
    <row r="22" spans="1:8" ht="15">
      <c r="B22" s="131" t="s">
        <v>451</v>
      </c>
      <c r="C22" s="226"/>
      <c r="D22" s="226"/>
      <c r="E22" s="226"/>
      <c r="F22" s="226"/>
      <c r="G22" s="143"/>
      <c r="H22" s="143"/>
    </row>
    <row r="23" spans="1:8" ht="15">
      <c r="B23" s="131" t="s">
        <v>452</v>
      </c>
      <c r="C23" s="225"/>
      <c r="D23" s="225"/>
      <c r="E23" s="225"/>
      <c r="F23" s="225"/>
      <c r="G23" s="143"/>
      <c r="H23" s="143"/>
    </row>
    <row r="24" spans="1:8" ht="15">
      <c r="B24" s="131" t="s">
        <v>453</v>
      </c>
      <c r="C24" s="225"/>
      <c r="D24" s="225"/>
      <c r="E24" s="225"/>
      <c r="F24" s="225"/>
      <c r="G24" s="143"/>
      <c r="H24" s="143"/>
    </row>
    <row r="25" spans="1:8" ht="15">
      <c r="B25" s="131" t="s">
        <v>454</v>
      </c>
      <c r="C25" s="225"/>
      <c r="D25" s="225"/>
      <c r="E25" s="225"/>
      <c r="F25" s="225"/>
      <c r="G25" s="143"/>
      <c r="H25" s="143"/>
    </row>
    <row r="26" spans="1:8" ht="15">
      <c r="B26" s="131" t="s">
        <v>455</v>
      </c>
      <c r="C26" s="225"/>
      <c r="D26" s="225"/>
      <c r="E26" s="225"/>
      <c r="F26" s="225"/>
      <c r="G26" s="195"/>
      <c r="H26" s="195"/>
    </row>
    <row r="27" spans="1:8" ht="15">
      <c r="B27" s="131" t="s">
        <v>456</v>
      </c>
      <c r="C27" s="225"/>
      <c r="D27" s="225"/>
      <c r="E27" s="225"/>
      <c r="F27" s="225"/>
      <c r="G27" s="195"/>
      <c r="H27" s="195"/>
    </row>
    <row r="28" spans="1:8" ht="15">
      <c r="A28" s="151"/>
      <c r="C28" s="182"/>
      <c r="D28" s="182"/>
      <c r="E28" s="182"/>
      <c r="F28" s="182"/>
      <c r="G28" s="182"/>
      <c r="H28" s="182"/>
    </row>
    <row r="29" spans="1:8" ht="15">
      <c r="A29" s="151"/>
      <c r="B29" s="185" t="s">
        <v>467</v>
      </c>
      <c r="C29" s="233" t="s">
        <v>468</v>
      </c>
      <c r="D29" s="234"/>
      <c r="E29" s="233" t="s">
        <v>469</v>
      </c>
      <c r="F29" s="234"/>
      <c r="G29" s="191" t="s">
        <v>470</v>
      </c>
      <c r="H29" s="191" t="s">
        <v>471</v>
      </c>
    </row>
    <row r="30" spans="1:8" ht="15">
      <c r="A30" s="151"/>
      <c r="B30" s="186"/>
      <c r="C30" s="192"/>
      <c r="D30" s="192"/>
      <c r="E30" s="192"/>
      <c r="F30" s="192"/>
      <c r="G30" s="192"/>
      <c r="H30" s="192"/>
    </row>
    <row r="31" spans="1:8" ht="15">
      <c r="A31" s="151"/>
      <c r="B31" s="149" t="s">
        <v>472</v>
      </c>
      <c r="C31" s="227"/>
      <c r="D31" s="227"/>
      <c r="E31" s="227"/>
      <c r="F31" s="227"/>
      <c r="G31" s="193"/>
      <c r="H31" s="193"/>
    </row>
    <row r="32" spans="1:8" ht="15">
      <c r="A32" s="151"/>
      <c r="B32" s="149" t="s">
        <v>473</v>
      </c>
      <c r="C32" s="225"/>
      <c r="D32" s="225"/>
      <c r="E32" s="225"/>
      <c r="F32" s="225"/>
      <c r="G32" s="193"/>
      <c r="H32" s="193"/>
    </row>
    <row r="33" spans="1:8" ht="15">
      <c r="A33" s="151"/>
      <c r="B33" s="149" t="s">
        <v>474</v>
      </c>
      <c r="C33" s="225"/>
      <c r="D33" s="225"/>
      <c r="E33" s="225"/>
      <c r="F33" s="225"/>
      <c r="G33" s="193"/>
      <c r="H33" s="193"/>
    </row>
    <row r="34" spans="1:8" ht="15">
      <c r="A34" s="151"/>
      <c r="B34" s="149" t="s">
        <v>475</v>
      </c>
      <c r="C34" s="225"/>
      <c r="D34" s="225"/>
      <c r="E34" s="225"/>
      <c r="F34" s="225"/>
      <c r="G34" s="193"/>
      <c r="H34" s="193"/>
    </row>
    <row r="35" spans="1:8" ht="15">
      <c r="A35" s="151"/>
      <c r="B35" s="149" t="s">
        <v>476</v>
      </c>
      <c r="C35" s="225"/>
      <c r="D35" s="225"/>
      <c r="E35" s="225"/>
      <c r="F35" s="225"/>
      <c r="G35" s="193"/>
      <c r="H35" s="193"/>
    </row>
    <row r="36" spans="1:8" ht="15">
      <c r="B36" s="131"/>
      <c r="C36" s="182"/>
      <c r="D36" s="182"/>
      <c r="E36" s="182"/>
      <c r="F36" s="182"/>
      <c r="G36" s="182"/>
      <c r="H36" s="182"/>
    </row>
    <row r="37" spans="1:8" ht="15">
      <c r="A37" s="151"/>
      <c r="B37" s="181" t="s">
        <v>457</v>
      </c>
      <c r="C37" s="238"/>
      <c r="D37" s="239"/>
      <c r="E37" s="238"/>
      <c r="F37" s="239"/>
      <c r="G37" s="194"/>
      <c r="H37" s="194"/>
    </row>
    <row r="38" spans="1:8" ht="15">
      <c r="B38" s="131" t="s">
        <v>458</v>
      </c>
      <c r="C38" s="226"/>
      <c r="D38" s="226"/>
      <c r="E38" s="226"/>
      <c r="F38" s="226"/>
      <c r="G38" s="143"/>
      <c r="H38" s="143"/>
    </row>
    <row r="39" spans="1:8" ht="15">
      <c r="B39" s="131" t="s">
        <v>459</v>
      </c>
      <c r="C39" s="225"/>
      <c r="D39" s="225"/>
      <c r="E39" s="225"/>
      <c r="F39" s="225"/>
      <c r="G39" s="143"/>
      <c r="H39" s="143"/>
    </row>
    <row r="40" spans="1:8" ht="15">
      <c r="B40" s="131" t="s">
        <v>460</v>
      </c>
      <c r="C40" s="225"/>
      <c r="D40" s="225"/>
      <c r="E40" s="225"/>
      <c r="F40" s="225"/>
      <c r="G40" s="143"/>
      <c r="H40" s="143"/>
    </row>
    <row r="41" spans="1:8" ht="15">
      <c r="B41" s="131" t="s">
        <v>461</v>
      </c>
      <c r="C41" s="225"/>
      <c r="D41" s="225"/>
      <c r="E41" s="225"/>
      <c r="F41" s="225"/>
      <c r="G41" s="143"/>
      <c r="H41" s="143"/>
    </row>
    <row r="42" spans="1:8" ht="15">
      <c r="B42" s="131"/>
      <c r="C42" s="132"/>
      <c r="D42" s="132"/>
      <c r="E42" s="132"/>
      <c r="F42" s="132"/>
      <c r="G42" s="132"/>
      <c r="H42" s="132"/>
    </row>
    <row r="43" spans="1:8" ht="15">
      <c r="A43" s="151"/>
      <c r="B43" s="185" t="s">
        <v>462</v>
      </c>
      <c r="C43" s="233" t="s">
        <v>468</v>
      </c>
      <c r="D43" s="234"/>
      <c r="E43" s="233" t="s">
        <v>469</v>
      </c>
      <c r="F43" s="234"/>
      <c r="G43" s="191" t="s">
        <v>470</v>
      </c>
      <c r="H43" s="191" t="s">
        <v>471</v>
      </c>
    </row>
    <row r="44" spans="1:8" ht="15">
      <c r="A44" s="151"/>
      <c r="B44" s="186"/>
      <c r="C44" s="192"/>
      <c r="D44" s="192"/>
      <c r="E44" s="192"/>
      <c r="F44" s="192"/>
      <c r="G44" s="192"/>
      <c r="H44" s="192"/>
    </row>
    <row r="45" spans="1:8" ht="15">
      <c r="A45" s="151"/>
      <c r="B45" s="149" t="s">
        <v>463</v>
      </c>
      <c r="C45" s="227"/>
      <c r="D45" s="227"/>
      <c r="E45" s="227"/>
      <c r="F45" s="227"/>
      <c r="G45" s="193"/>
      <c r="H45" s="193"/>
    </row>
    <row r="46" spans="1:8" ht="15">
      <c r="A46" s="151"/>
      <c r="B46" s="149" t="s">
        <v>464</v>
      </c>
      <c r="C46" s="237"/>
      <c r="D46" s="237"/>
      <c r="E46" s="237"/>
      <c r="F46" s="237"/>
      <c r="G46" s="193"/>
      <c r="H46" s="193"/>
    </row>
    <row r="47" spans="1:8" ht="15">
      <c r="A47" s="151"/>
      <c r="B47" s="149" t="s">
        <v>465</v>
      </c>
      <c r="C47" s="237"/>
      <c r="D47" s="237"/>
      <c r="E47" s="237"/>
      <c r="F47" s="237"/>
      <c r="G47" s="193"/>
      <c r="H47" s="193"/>
    </row>
    <row r="48" spans="1:8" ht="15">
      <c r="A48" s="151"/>
      <c r="B48" s="149" t="s">
        <v>466</v>
      </c>
      <c r="C48" s="237"/>
      <c r="D48" s="237"/>
      <c r="E48" s="237"/>
      <c r="F48" s="237"/>
      <c r="G48" s="193"/>
      <c r="H48" s="193"/>
    </row>
    <row r="49" spans="3:8" ht="15">
      <c r="C49" s="132"/>
      <c r="D49" s="132"/>
      <c r="E49" s="132"/>
      <c r="F49" s="132"/>
      <c r="G49" s="132"/>
      <c r="H49" s="132"/>
    </row>
  </sheetData>
  <mergeCells count="73">
    <mergeCell ref="C43:D43"/>
    <mergeCell ref="E43:F43"/>
    <mergeCell ref="C29:D29"/>
    <mergeCell ref="E29:F29"/>
    <mergeCell ref="C37:D37"/>
    <mergeCell ref="E37:F37"/>
    <mergeCell ref="C39:D39"/>
    <mergeCell ref="C45:D45"/>
    <mergeCell ref="C46:D46"/>
    <mergeCell ref="C47:D47"/>
    <mergeCell ref="C48:D48"/>
    <mergeCell ref="E45:F45"/>
    <mergeCell ref="E46:F46"/>
    <mergeCell ref="E47:F47"/>
    <mergeCell ref="E48:F48"/>
    <mergeCell ref="E10:F10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E14:F14"/>
    <mergeCell ref="E25:F25"/>
    <mergeCell ref="C25:D25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  <mergeCell ref="E33:F33"/>
    <mergeCell ref="E32:F32"/>
    <mergeCell ref="C23:D23"/>
    <mergeCell ref="C22:D22"/>
    <mergeCell ref="E22:F22"/>
    <mergeCell ref="C41:D41"/>
    <mergeCell ref="C38:D38"/>
    <mergeCell ref="E38:F38"/>
    <mergeCell ref="E39:F39"/>
    <mergeCell ref="E40:F40"/>
    <mergeCell ref="E41:F41"/>
    <mergeCell ref="C26:D26"/>
    <mergeCell ref="E26:F26"/>
    <mergeCell ref="C27:D27"/>
    <mergeCell ref="E27:F27"/>
    <mergeCell ref="E23:F23"/>
    <mergeCell ref="C24:D24"/>
    <mergeCell ref="E24:F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40" t="s">
        <v>224</v>
      </c>
      <c r="C2" s="171" t="s">
        <v>183</v>
      </c>
      <c r="D2" s="171" t="s">
        <v>184</v>
      </c>
      <c r="E2" s="171" t="s">
        <v>185</v>
      </c>
      <c r="F2" s="171" t="s">
        <v>186</v>
      </c>
      <c r="G2" s="171" t="s">
        <v>187</v>
      </c>
      <c r="H2" s="171" t="s">
        <v>188</v>
      </c>
      <c r="I2" s="171" t="s">
        <v>189</v>
      </c>
      <c r="J2" s="171" t="s">
        <v>190</v>
      </c>
      <c r="K2" s="171" t="s">
        <v>191</v>
      </c>
      <c r="L2" s="171" t="s">
        <v>192</v>
      </c>
      <c r="M2" s="171" t="s">
        <v>193</v>
      </c>
      <c r="N2" s="171" t="s">
        <v>94</v>
      </c>
      <c r="O2" s="171" t="s">
        <v>140</v>
      </c>
    </row>
    <row r="3" spans="2:15" ht="14">
      <c r="B3" s="241"/>
      <c r="C3" s="172">
        <v>40446</v>
      </c>
      <c r="D3" s="172">
        <v>40810</v>
      </c>
      <c r="E3" s="172">
        <v>41181</v>
      </c>
      <c r="F3" s="172">
        <v>41545</v>
      </c>
      <c r="G3" s="172">
        <v>41909</v>
      </c>
      <c r="H3" s="172">
        <v>42273</v>
      </c>
      <c r="I3" s="172">
        <v>42637</v>
      </c>
      <c r="J3" s="172">
        <v>43008</v>
      </c>
      <c r="K3" s="172">
        <v>43372</v>
      </c>
      <c r="L3" s="172">
        <v>43736</v>
      </c>
      <c r="M3" s="172">
        <v>44100</v>
      </c>
      <c r="N3" s="172"/>
      <c r="O3" s="172"/>
    </row>
    <row r="4" spans="2:15" ht="15">
      <c r="B4" s="163" t="s">
        <v>225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64"/>
      <c r="O4" s="164"/>
    </row>
    <row r="5" spans="2:15" ht="15">
      <c r="B5" s="149" t="s">
        <v>226</v>
      </c>
      <c r="C5" s="165">
        <v>0.22800000000000001</v>
      </c>
      <c r="D5" s="165">
        <v>0.27100000000000002</v>
      </c>
      <c r="E5" s="165">
        <v>0.28499999999999998</v>
      </c>
      <c r="F5" s="165">
        <v>0.193</v>
      </c>
      <c r="G5" s="165">
        <v>0.18</v>
      </c>
      <c r="H5" s="165">
        <v>0.20499999999999999</v>
      </c>
      <c r="I5" s="165">
        <v>0.14899999999999999</v>
      </c>
      <c r="J5" s="165">
        <v>0.13900000000000001</v>
      </c>
      <c r="K5" s="165">
        <v>0.161</v>
      </c>
      <c r="L5" s="165">
        <v>0.157</v>
      </c>
      <c r="M5" s="165">
        <v>0.17299999999999999</v>
      </c>
      <c r="N5" s="164"/>
      <c r="O5" s="164"/>
    </row>
    <row r="6" spans="2:15" ht="15">
      <c r="B6" s="149" t="s">
        <v>227</v>
      </c>
      <c r="C6" s="165">
        <v>0.35299999999999998</v>
      </c>
      <c r="D6" s="165">
        <v>0.41699999999999998</v>
      </c>
      <c r="E6" s="165">
        <v>0.42799999999999999</v>
      </c>
      <c r="F6" s="165">
        <v>0.28699999999999998</v>
      </c>
      <c r="G6" s="165">
        <v>0.27700000000000002</v>
      </c>
      <c r="H6" s="165">
        <v>0.32600000000000001</v>
      </c>
      <c r="I6" s="165">
        <v>0.23400000000000001</v>
      </c>
      <c r="J6" s="165">
        <v>0.215</v>
      </c>
      <c r="K6" s="165">
        <v>0.26400000000000001</v>
      </c>
      <c r="L6" s="165">
        <v>0.27700000000000002</v>
      </c>
      <c r="M6" s="165">
        <v>0.31</v>
      </c>
      <c r="N6" s="164"/>
      <c r="O6" s="164"/>
    </row>
    <row r="7" spans="2:15" ht="15">
      <c r="B7" s="149" t="s">
        <v>228</v>
      </c>
      <c r="C7" s="165">
        <v>0.35299999999999998</v>
      </c>
      <c r="D7" s="165">
        <v>0.41699999999999998</v>
      </c>
      <c r="E7" s="165">
        <v>0.42799999999999999</v>
      </c>
      <c r="F7" s="165">
        <v>0.30599999999999999</v>
      </c>
      <c r="G7" s="165">
        <v>0.33600000000000002</v>
      </c>
      <c r="H7" s="165">
        <v>0.46200000000000002</v>
      </c>
      <c r="I7" s="165">
        <v>0.36899999999999999</v>
      </c>
      <c r="J7" s="165">
        <v>0.36899999999999999</v>
      </c>
      <c r="K7" s="165">
        <v>0.49399999999999999</v>
      </c>
      <c r="L7" s="165">
        <v>0.55900000000000005</v>
      </c>
      <c r="M7" s="165">
        <v>0.73699999999999999</v>
      </c>
      <c r="N7" s="164"/>
      <c r="O7" s="164"/>
    </row>
    <row r="8" spans="2:15" ht="15">
      <c r="B8" s="149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4"/>
      <c r="O8" s="164"/>
    </row>
    <row r="9" spans="2:15" ht="15">
      <c r="B9" s="163" t="s">
        <v>229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4"/>
      <c r="O9" s="164"/>
    </row>
    <row r="10" spans="2:15" ht="15">
      <c r="B10" s="149" t="s">
        <v>230</v>
      </c>
      <c r="C10" s="165">
        <v>0.39400000000000002</v>
      </c>
      <c r="D10" s="165">
        <v>0.40500000000000003</v>
      </c>
      <c r="E10" s="165">
        <v>0.439</v>
      </c>
      <c r="F10" s="165">
        <v>0.376</v>
      </c>
      <c r="G10" s="165">
        <v>0.38600000000000001</v>
      </c>
      <c r="H10" s="165">
        <v>0.40100000000000002</v>
      </c>
      <c r="I10" s="165">
        <v>0.39100000000000001</v>
      </c>
      <c r="J10" s="165">
        <v>0.38500000000000001</v>
      </c>
      <c r="K10" s="165">
        <v>0.38300000000000001</v>
      </c>
      <c r="L10" s="165">
        <v>0.378</v>
      </c>
      <c r="M10" s="165">
        <v>0.38200000000000001</v>
      </c>
      <c r="N10" s="167">
        <v>0.39300000000000002</v>
      </c>
      <c r="O10" s="167">
        <v>0.38600000000000001</v>
      </c>
    </row>
    <row r="11" spans="2:15" ht="16">
      <c r="B11" s="149" t="s">
        <v>231</v>
      </c>
      <c r="C11" s="165" t="s">
        <v>214</v>
      </c>
      <c r="D11" s="165" t="s">
        <v>214</v>
      </c>
      <c r="E11" s="165" t="s">
        <v>214</v>
      </c>
      <c r="F11" s="165" t="s">
        <v>214</v>
      </c>
      <c r="G11" s="165" t="s">
        <v>214</v>
      </c>
      <c r="H11" s="165" t="s">
        <v>214</v>
      </c>
      <c r="I11" s="165" t="s">
        <v>214</v>
      </c>
      <c r="J11" s="165" t="s">
        <v>214</v>
      </c>
      <c r="K11" s="165" t="s">
        <v>214</v>
      </c>
      <c r="L11" s="165" t="s">
        <v>214</v>
      </c>
      <c r="M11" s="165" t="s">
        <v>214</v>
      </c>
      <c r="N11" s="164"/>
      <c r="O11" s="164"/>
    </row>
    <row r="12" spans="2:15" ht="15">
      <c r="B12" s="149" t="s">
        <v>232</v>
      </c>
      <c r="C12" s="165">
        <v>0.29799999999999999</v>
      </c>
      <c r="D12" s="165">
        <v>0.32900000000000001</v>
      </c>
      <c r="E12" s="165">
        <v>0.374</v>
      </c>
      <c r="F12" s="165">
        <v>0.32600000000000001</v>
      </c>
      <c r="G12" s="165">
        <v>0.33100000000000002</v>
      </c>
      <c r="H12" s="165">
        <v>0.35299999999999998</v>
      </c>
      <c r="I12" s="165">
        <v>0.32700000000000001</v>
      </c>
      <c r="J12" s="165">
        <v>0.312</v>
      </c>
      <c r="K12" s="165">
        <v>0.308</v>
      </c>
      <c r="L12" s="165">
        <v>0.29399999999999998</v>
      </c>
      <c r="M12" s="165">
        <v>0.28699999999999998</v>
      </c>
      <c r="N12" s="167">
        <v>0.32200000000000001</v>
      </c>
      <c r="O12" s="167">
        <v>0.32600000000000001</v>
      </c>
    </row>
    <row r="13" spans="2:15" ht="15">
      <c r="B13" s="149" t="s">
        <v>233</v>
      </c>
      <c r="C13" s="165">
        <v>0.28199999999999997</v>
      </c>
      <c r="D13" s="165">
        <v>0.312</v>
      </c>
      <c r="E13" s="165">
        <v>0.35299999999999998</v>
      </c>
      <c r="F13" s="165">
        <v>0.28699999999999998</v>
      </c>
      <c r="G13" s="165">
        <v>0.28699999999999998</v>
      </c>
      <c r="H13" s="165">
        <v>0.30499999999999999</v>
      </c>
      <c r="I13" s="165">
        <v>0.27800000000000002</v>
      </c>
      <c r="J13" s="165">
        <v>0.26800000000000002</v>
      </c>
      <c r="K13" s="165">
        <v>0.26700000000000002</v>
      </c>
      <c r="L13" s="165">
        <v>0.246</v>
      </c>
      <c r="M13" s="165">
        <v>0.24099999999999999</v>
      </c>
      <c r="N13" s="167">
        <v>0.28399999999999997</v>
      </c>
      <c r="O13" s="167">
        <v>0.28199999999999997</v>
      </c>
    </row>
    <row r="14" spans="2:15" ht="15">
      <c r="B14" s="149" t="s">
        <v>234</v>
      </c>
      <c r="C14" s="165">
        <v>0.28199999999999997</v>
      </c>
      <c r="D14" s="165">
        <v>0.312</v>
      </c>
      <c r="E14" s="165">
        <v>0.35299999999999998</v>
      </c>
      <c r="F14" s="165">
        <v>0.28699999999999998</v>
      </c>
      <c r="G14" s="165">
        <v>0.28699999999999998</v>
      </c>
      <c r="H14" s="165">
        <v>0.30499999999999999</v>
      </c>
      <c r="I14" s="165">
        <v>0.27800000000000002</v>
      </c>
      <c r="J14" s="165">
        <v>0.26800000000000002</v>
      </c>
      <c r="K14" s="165">
        <v>0.26700000000000002</v>
      </c>
      <c r="L14" s="165">
        <v>0.246</v>
      </c>
      <c r="M14" s="165">
        <v>0.24099999999999999</v>
      </c>
      <c r="N14" s="164"/>
      <c r="O14" s="164"/>
    </row>
    <row r="15" spans="2:15" ht="15">
      <c r="B15" s="149" t="s">
        <v>235</v>
      </c>
      <c r="C15" s="165">
        <v>0.215</v>
      </c>
      <c r="D15" s="165">
        <v>0.23899999999999999</v>
      </c>
      <c r="E15" s="165">
        <v>0.26700000000000002</v>
      </c>
      <c r="F15" s="165">
        <v>0.217</v>
      </c>
      <c r="G15" s="165">
        <v>0.216</v>
      </c>
      <c r="H15" s="165">
        <v>0.22800000000000001</v>
      </c>
      <c r="I15" s="165">
        <v>0.21199999999999999</v>
      </c>
      <c r="J15" s="165">
        <v>0.21099999999999999</v>
      </c>
      <c r="K15" s="165">
        <v>0.224</v>
      </c>
      <c r="L15" s="165">
        <v>0.21199999999999999</v>
      </c>
      <c r="M15" s="165">
        <v>0.20899999999999999</v>
      </c>
      <c r="N15" s="167">
        <v>0.223</v>
      </c>
      <c r="O15" s="167">
        <v>0.216</v>
      </c>
    </row>
    <row r="16" spans="2:15" ht="15">
      <c r="B16" s="149" t="s">
        <v>236</v>
      </c>
      <c r="C16" s="165">
        <v>0.215</v>
      </c>
      <c r="D16" s="165">
        <v>0.23899999999999999</v>
      </c>
      <c r="E16" s="165">
        <v>0.26700000000000002</v>
      </c>
      <c r="F16" s="165">
        <v>0.217</v>
      </c>
      <c r="G16" s="165">
        <v>0.217</v>
      </c>
      <c r="H16" s="165">
        <v>0.22900000000000001</v>
      </c>
      <c r="I16" s="165">
        <v>0.21</v>
      </c>
      <c r="J16" s="165">
        <v>0.20899999999999999</v>
      </c>
      <c r="K16" s="165">
        <v>0.223</v>
      </c>
      <c r="L16" s="165">
        <v>0.21199999999999999</v>
      </c>
      <c r="M16" s="165">
        <v>0.20899999999999999</v>
      </c>
      <c r="N16" s="164"/>
      <c r="O16" s="164"/>
    </row>
    <row r="17" spans="2:15" ht="15">
      <c r="B17" s="149" t="s">
        <v>237</v>
      </c>
      <c r="C17" s="165">
        <v>0.254</v>
      </c>
      <c r="D17" s="165">
        <v>0.307</v>
      </c>
      <c r="E17" s="165">
        <v>0.27200000000000002</v>
      </c>
      <c r="F17" s="165">
        <v>0.26600000000000001</v>
      </c>
      <c r="G17" s="165">
        <v>0.27400000000000002</v>
      </c>
      <c r="H17" s="165">
        <v>0.3</v>
      </c>
      <c r="I17" s="165">
        <v>0.248</v>
      </c>
      <c r="J17" s="165">
        <v>0.22600000000000001</v>
      </c>
      <c r="K17" s="165">
        <v>0.24099999999999999</v>
      </c>
      <c r="L17" s="165">
        <v>0.22600000000000001</v>
      </c>
      <c r="M17" s="165">
        <v>0.26700000000000002</v>
      </c>
      <c r="N17" s="167">
        <v>0.26200000000000001</v>
      </c>
      <c r="O17" s="167">
        <v>0.26600000000000001</v>
      </c>
    </row>
    <row r="18" spans="2:15" ht="15">
      <c r="B18" s="149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4"/>
      <c r="O18" s="164"/>
    </row>
    <row r="19" spans="2:15" ht="15">
      <c r="B19" s="163" t="s">
        <v>238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4"/>
      <c r="O19" s="164"/>
    </row>
    <row r="20" spans="2:15" ht="16">
      <c r="B20" s="149" t="s">
        <v>239</v>
      </c>
      <c r="C20" s="168" t="s">
        <v>240</v>
      </c>
      <c r="D20" s="168" t="s">
        <v>240</v>
      </c>
      <c r="E20" s="168" t="s">
        <v>240</v>
      </c>
      <c r="F20" s="168" t="s">
        <v>241</v>
      </c>
      <c r="G20" s="168" t="s">
        <v>242</v>
      </c>
      <c r="H20" s="168" t="s">
        <v>241</v>
      </c>
      <c r="I20" s="168" t="s">
        <v>243</v>
      </c>
      <c r="J20" s="168" t="s">
        <v>243</v>
      </c>
      <c r="K20" s="168" t="s">
        <v>243</v>
      </c>
      <c r="L20" s="168" t="s">
        <v>243</v>
      </c>
      <c r="M20" s="168" t="s">
        <v>242</v>
      </c>
      <c r="N20" s="164"/>
      <c r="O20" s="164"/>
    </row>
    <row r="21" spans="2:15" ht="16">
      <c r="B21" s="149" t="s">
        <v>244</v>
      </c>
      <c r="C21" s="168" t="s">
        <v>245</v>
      </c>
      <c r="D21" s="168" t="s">
        <v>246</v>
      </c>
      <c r="E21" s="168" t="s">
        <v>247</v>
      </c>
      <c r="F21" s="168" t="s">
        <v>248</v>
      </c>
      <c r="G21" s="168" t="s">
        <v>249</v>
      </c>
      <c r="H21" s="168" t="s">
        <v>250</v>
      </c>
      <c r="I21" s="168" t="s">
        <v>251</v>
      </c>
      <c r="J21" s="168" t="s">
        <v>252</v>
      </c>
      <c r="K21" s="168" t="s">
        <v>253</v>
      </c>
      <c r="L21" s="168" t="s">
        <v>254</v>
      </c>
      <c r="M21" s="168" t="s">
        <v>254</v>
      </c>
      <c r="N21" s="164"/>
      <c r="O21" s="164"/>
    </row>
    <row r="22" spans="2:15" ht="16">
      <c r="B22" s="149" t="s">
        <v>255</v>
      </c>
      <c r="C22" s="168" t="s">
        <v>256</v>
      </c>
      <c r="D22" s="168" t="s">
        <v>257</v>
      </c>
      <c r="E22" s="168" t="s">
        <v>258</v>
      </c>
      <c r="F22" s="168" t="s">
        <v>259</v>
      </c>
      <c r="G22" s="168" t="s">
        <v>260</v>
      </c>
      <c r="H22" s="168" t="s">
        <v>261</v>
      </c>
      <c r="I22" s="168" t="s">
        <v>262</v>
      </c>
      <c r="J22" s="168" t="s">
        <v>261</v>
      </c>
      <c r="K22" s="168" t="s">
        <v>263</v>
      </c>
      <c r="L22" s="168" t="s">
        <v>264</v>
      </c>
      <c r="M22" s="168" t="s">
        <v>265</v>
      </c>
      <c r="N22" s="164"/>
      <c r="O22" s="164"/>
    </row>
    <row r="23" spans="2:15" ht="16">
      <c r="B23" s="149" t="s">
        <v>266</v>
      </c>
      <c r="C23" s="168" t="s">
        <v>267</v>
      </c>
      <c r="D23" s="168" t="s">
        <v>268</v>
      </c>
      <c r="E23" s="168" t="s">
        <v>269</v>
      </c>
      <c r="F23" s="168" t="s">
        <v>270</v>
      </c>
      <c r="G23" s="168" t="s">
        <v>271</v>
      </c>
      <c r="H23" s="168" t="s">
        <v>272</v>
      </c>
      <c r="I23" s="168" t="s">
        <v>273</v>
      </c>
      <c r="J23" s="168" t="s">
        <v>274</v>
      </c>
      <c r="K23" s="168" t="s">
        <v>275</v>
      </c>
      <c r="L23" s="168" t="s">
        <v>276</v>
      </c>
      <c r="M23" s="168" t="s">
        <v>277</v>
      </c>
      <c r="N23" s="164"/>
      <c r="O23" s="164"/>
    </row>
    <row r="24" spans="2:15" ht="15">
      <c r="B24" s="149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4"/>
      <c r="O24" s="164"/>
    </row>
    <row r="25" spans="2:15" ht="15">
      <c r="B25" s="163" t="s">
        <v>278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4"/>
      <c r="O25" s="164"/>
    </row>
    <row r="26" spans="2:15" ht="16">
      <c r="B26" s="149" t="s">
        <v>279</v>
      </c>
      <c r="C26" s="168" t="s">
        <v>280</v>
      </c>
      <c r="D26" s="168" t="s">
        <v>281</v>
      </c>
      <c r="E26" s="168" t="s">
        <v>282</v>
      </c>
      <c r="F26" s="168" t="s">
        <v>283</v>
      </c>
      <c r="G26" s="168" t="s">
        <v>240</v>
      </c>
      <c r="H26" s="168" t="s">
        <v>240</v>
      </c>
      <c r="I26" s="168" t="s">
        <v>284</v>
      </c>
      <c r="J26" s="168" t="s">
        <v>285</v>
      </c>
      <c r="K26" s="168" t="s">
        <v>240</v>
      </c>
      <c r="L26" s="168" t="s">
        <v>282</v>
      </c>
      <c r="M26" s="168" t="s">
        <v>284</v>
      </c>
      <c r="N26" s="164"/>
      <c r="O26" s="164"/>
    </row>
    <row r="27" spans="2:15" ht="16">
      <c r="B27" s="149" t="s">
        <v>286</v>
      </c>
      <c r="C27" s="168" t="s">
        <v>282</v>
      </c>
      <c r="D27" s="168" t="s">
        <v>240</v>
      </c>
      <c r="E27" s="168" t="s">
        <v>287</v>
      </c>
      <c r="F27" s="168" t="s">
        <v>288</v>
      </c>
      <c r="G27" s="168" t="s">
        <v>243</v>
      </c>
      <c r="H27" s="168" t="s">
        <v>243</v>
      </c>
      <c r="I27" s="168" t="s">
        <v>287</v>
      </c>
      <c r="J27" s="168" t="s">
        <v>241</v>
      </c>
      <c r="K27" s="168" t="s">
        <v>242</v>
      </c>
      <c r="L27" s="168" t="s">
        <v>288</v>
      </c>
      <c r="M27" s="168" t="s">
        <v>287</v>
      </c>
      <c r="N27" s="164"/>
      <c r="O27" s="164"/>
    </row>
    <row r="28" spans="2:15" ht="16">
      <c r="B28" s="149" t="s">
        <v>289</v>
      </c>
      <c r="C28" s="168" t="s">
        <v>288</v>
      </c>
      <c r="D28" s="168" t="s">
        <v>241</v>
      </c>
      <c r="E28" s="168" t="s">
        <v>242</v>
      </c>
      <c r="F28" s="168" t="s">
        <v>241</v>
      </c>
      <c r="G28" s="168" t="s">
        <v>290</v>
      </c>
      <c r="H28" s="168" t="s">
        <v>291</v>
      </c>
      <c r="I28" s="168" t="s">
        <v>242</v>
      </c>
      <c r="J28" s="168" t="s">
        <v>243</v>
      </c>
      <c r="K28" s="168" t="s">
        <v>292</v>
      </c>
      <c r="L28" s="168" t="s">
        <v>287</v>
      </c>
      <c r="M28" s="168" t="s">
        <v>241</v>
      </c>
      <c r="N28" s="164"/>
      <c r="O28" s="164"/>
    </row>
    <row r="29" spans="2:15" ht="16">
      <c r="B29" s="149" t="s">
        <v>293</v>
      </c>
      <c r="C29" s="168" t="s">
        <v>294</v>
      </c>
      <c r="D29" s="168" t="s">
        <v>295</v>
      </c>
      <c r="E29" s="168" t="s">
        <v>296</v>
      </c>
      <c r="F29" s="168" t="s">
        <v>297</v>
      </c>
      <c r="G29" s="168" t="s">
        <v>298</v>
      </c>
      <c r="H29" s="168" t="s">
        <v>299</v>
      </c>
      <c r="I29" s="168" t="s">
        <v>300</v>
      </c>
      <c r="J29" s="168" t="s">
        <v>301</v>
      </c>
      <c r="K29" s="168" t="s">
        <v>302</v>
      </c>
      <c r="L29" s="168" t="s">
        <v>303</v>
      </c>
      <c r="M29" s="168" t="s">
        <v>304</v>
      </c>
      <c r="N29" s="164"/>
      <c r="O29" s="164"/>
    </row>
    <row r="30" spans="2:15" ht="16">
      <c r="B30" s="149" t="s">
        <v>305</v>
      </c>
      <c r="C30" s="168" t="s">
        <v>306</v>
      </c>
      <c r="D30" s="168" t="s">
        <v>307</v>
      </c>
      <c r="E30" s="168" t="s">
        <v>308</v>
      </c>
      <c r="F30" s="168" t="s">
        <v>309</v>
      </c>
      <c r="G30" s="168" t="s">
        <v>310</v>
      </c>
      <c r="H30" s="168" t="s">
        <v>311</v>
      </c>
      <c r="I30" s="168" t="s">
        <v>312</v>
      </c>
      <c r="J30" s="168" t="s">
        <v>313</v>
      </c>
      <c r="K30" s="168" t="s">
        <v>249</v>
      </c>
      <c r="L30" s="168" t="s">
        <v>314</v>
      </c>
      <c r="M30" s="168" t="s">
        <v>315</v>
      </c>
      <c r="N30" s="164"/>
      <c r="O30" s="164"/>
    </row>
    <row r="31" spans="2:15" ht="16">
      <c r="B31" s="149" t="s">
        <v>316</v>
      </c>
      <c r="C31" s="168" t="s">
        <v>317</v>
      </c>
      <c r="D31" s="168" t="s">
        <v>318</v>
      </c>
      <c r="E31" s="168" t="s">
        <v>318</v>
      </c>
      <c r="F31" s="168" t="s">
        <v>319</v>
      </c>
      <c r="G31" s="168" t="s">
        <v>320</v>
      </c>
      <c r="H31" s="168" t="s">
        <v>321</v>
      </c>
      <c r="I31" s="168" t="s">
        <v>322</v>
      </c>
      <c r="J31" s="168" t="s">
        <v>323</v>
      </c>
      <c r="K31" s="168" t="s">
        <v>324</v>
      </c>
      <c r="L31" s="168" t="s">
        <v>325</v>
      </c>
      <c r="M31" s="168" t="s">
        <v>326</v>
      </c>
      <c r="N31" s="164"/>
      <c r="O31" s="164"/>
    </row>
    <row r="32" spans="2:15" ht="16">
      <c r="B32" s="149" t="s">
        <v>327</v>
      </c>
      <c r="C32" s="168" t="s">
        <v>328</v>
      </c>
      <c r="D32" s="168" t="s">
        <v>329</v>
      </c>
      <c r="E32" s="168" t="s">
        <v>330</v>
      </c>
      <c r="F32" s="168" t="s">
        <v>331</v>
      </c>
      <c r="G32" s="168" t="s">
        <v>328</v>
      </c>
      <c r="H32" s="168" t="s">
        <v>332</v>
      </c>
      <c r="I32" s="168" t="s">
        <v>333</v>
      </c>
      <c r="J32" s="168" t="s">
        <v>334</v>
      </c>
      <c r="K32" s="168" t="s">
        <v>335</v>
      </c>
      <c r="L32" s="168" t="s">
        <v>336</v>
      </c>
      <c r="M32" s="168" t="s">
        <v>337</v>
      </c>
      <c r="N32" s="164"/>
      <c r="O32" s="164"/>
    </row>
    <row r="33" spans="2:15" ht="15">
      <c r="B33" s="149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4"/>
      <c r="O33" s="164"/>
    </row>
    <row r="34" spans="2:15" ht="15">
      <c r="B34" s="163" t="s">
        <v>338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4"/>
      <c r="O34" s="164"/>
    </row>
    <row r="35" spans="2:15" ht="15">
      <c r="B35" s="149" t="s">
        <v>339</v>
      </c>
      <c r="C35" s="165">
        <v>0</v>
      </c>
      <c r="D35" s="165">
        <v>0</v>
      </c>
      <c r="E35" s="165">
        <v>0</v>
      </c>
      <c r="F35" s="165">
        <v>0.13700000000000001</v>
      </c>
      <c r="G35" s="165">
        <v>0.316</v>
      </c>
      <c r="H35" s="165">
        <v>0.53900000000000003</v>
      </c>
      <c r="I35" s="165">
        <v>0.67900000000000005</v>
      </c>
      <c r="J35" s="165">
        <v>0.86299999999999999</v>
      </c>
      <c r="K35" s="165">
        <v>1.0680000000000001</v>
      </c>
      <c r="L35" s="165">
        <v>1.194</v>
      </c>
      <c r="M35" s="165">
        <v>1.871</v>
      </c>
      <c r="N35" s="164"/>
      <c r="O35" s="164"/>
    </row>
    <row r="36" spans="2:15" ht="15">
      <c r="B36" s="149" t="s">
        <v>340</v>
      </c>
      <c r="C36" s="165">
        <v>0</v>
      </c>
      <c r="D36" s="165">
        <v>0</v>
      </c>
      <c r="E36" s="165">
        <v>0</v>
      </c>
      <c r="F36" s="165">
        <v>0.121</v>
      </c>
      <c r="G36" s="165">
        <v>0.24</v>
      </c>
      <c r="H36" s="165">
        <v>0.35</v>
      </c>
      <c r="I36" s="165">
        <v>0.40400000000000003</v>
      </c>
      <c r="J36" s="165">
        <v>0.46300000000000002</v>
      </c>
      <c r="K36" s="165">
        <v>0.51700000000000002</v>
      </c>
      <c r="L36" s="165">
        <v>0.54400000000000004</v>
      </c>
      <c r="M36" s="165">
        <v>0.65200000000000002</v>
      </c>
      <c r="N36" s="164"/>
      <c r="O36" s="164"/>
    </row>
    <row r="37" spans="2:15" ht="15">
      <c r="B37" s="149" t="s">
        <v>341</v>
      </c>
      <c r="C37" s="165">
        <v>0</v>
      </c>
      <c r="D37" s="165">
        <v>0</v>
      </c>
      <c r="E37" s="165">
        <v>0</v>
      </c>
      <c r="F37" s="165">
        <v>0.13700000000000001</v>
      </c>
      <c r="G37" s="165">
        <v>0.26</v>
      </c>
      <c r="H37" s="165">
        <v>0.44700000000000001</v>
      </c>
      <c r="I37" s="165">
        <v>0.58799999999999997</v>
      </c>
      <c r="J37" s="165">
        <v>0.72499999999999998</v>
      </c>
      <c r="K37" s="165">
        <v>0.875</v>
      </c>
      <c r="L37" s="165">
        <v>1.0149999999999999</v>
      </c>
      <c r="M37" s="165">
        <v>1.6379999999999999</v>
      </c>
      <c r="N37" s="164"/>
      <c r="O37" s="164"/>
    </row>
    <row r="38" spans="2:15" ht="15">
      <c r="B38" s="149" t="s">
        <v>342</v>
      </c>
      <c r="C38" s="165">
        <v>0</v>
      </c>
      <c r="D38" s="165">
        <v>0</v>
      </c>
      <c r="E38" s="165">
        <v>0</v>
      </c>
      <c r="F38" s="165">
        <v>0.121</v>
      </c>
      <c r="G38" s="165">
        <v>0.19700000000000001</v>
      </c>
      <c r="H38" s="165">
        <v>0.28999999999999998</v>
      </c>
      <c r="I38" s="165">
        <v>0.35</v>
      </c>
      <c r="J38" s="165">
        <v>0.38900000000000001</v>
      </c>
      <c r="K38" s="165">
        <v>0.42299999999999999</v>
      </c>
      <c r="L38" s="165">
        <v>0.46200000000000002</v>
      </c>
      <c r="M38" s="165">
        <v>0.57099999999999995</v>
      </c>
      <c r="N38" s="164"/>
      <c r="O38" s="164"/>
    </row>
    <row r="39" spans="2:15" ht="15">
      <c r="B39" s="149" t="s">
        <v>343</v>
      </c>
      <c r="C39" s="165">
        <v>8.8999999999999996E-2</v>
      </c>
      <c r="D39" s="165">
        <v>0.10100000000000001</v>
      </c>
      <c r="E39" s="165">
        <v>0.11</v>
      </c>
      <c r="F39" s="165">
        <v>0.192</v>
      </c>
      <c r="G39" s="165">
        <v>0.245</v>
      </c>
      <c r="H39" s="165">
        <v>0.311</v>
      </c>
      <c r="I39" s="165">
        <v>0.35599999999999998</v>
      </c>
      <c r="J39" s="165">
        <v>0.374</v>
      </c>
      <c r="K39" s="165">
        <v>0.39</v>
      </c>
      <c r="L39" s="165">
        <v>0.42</v>
      </c>
      <c r="M39" s="165">
        <v>0.47299999999999998</v>
      </c>
      <c r="N39" s="164"/>
      <c r="O39" s="164"/>
    </row>
    <row r="40" spans="2:15" ht="15">
      <c r="B40" s="149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4"/>
      <c r="O40" s="164"/>
    </row>
    <row r="41" spans="2:15" ht="16">
      <c r="B41" s="149" t="s">
        <v>344</v>
      </c>
      <c r="C41" s="169" t="s">
        <v>214</v>
      </c>
      <c r="D41" s="169" t="s">
        <v>214</v>
      </c>
      <c r="E41" s="169" t="s">
        <v>214</v>
      </c>
      <c r="F41" s="169" t="s">
        <v>345</v>
      </c>
      <c r="G41" s="169" t="s">
        <v>346</v>
      </c>
      <c r="H41" s="169" t="s">
        <v>347</v>
      </c>
      <c r="I41" s="169" t="s">
        <v>348</v>
      </c>
      <c r="J41" s="169" t="s">
        <v>349</v>
      </c>
      <c r="K41" s="169" t="s">
        <v>350</v>
      </c>
      <c r="L41" s="169" t="s">
        <v>351</v>
      </c>
      <c r="M41" s="169" t="s">
        <v>352</v>
      </c>
      <c r="N41" s="164"/>
      <c r="O41" s="164"/>
    </row>
    <row r="42" spans="2:15" ht="16">
      <c r="B42" s="149" t="s">
        <v>353</v>
      </c>
      <c r="C42" s="169" t="s">
        <v>214</v>
      </c>
      <c r="D42" s="169" t="s">
        <v>214</v>
      </c>
      <c r="E42" s="169" t="s">
        <v>214</v>
      </c>
      <c r="F42" s="169" t="s">
        <v>354</v>
      </c>
      <c r="G42" s="169" t="s">
        <v>355</v>
      </c>
      <c r="H42" s="169" t="s">
        <v>356</v>
      </c>
      <c r="I42" s="169" t="s">
        <v>357</v>
      </c>
      <c r="J42" s="169" t="s">
        <v>358</v>
      </c>
      <c r="K42" s="169" t="s">
        <v>359</v>
      </c>
      <c r="L42" s="169" t="s">
        <v>360</v>
      </c>
      <c r="M42" s="169" t="s">
        <v>361</v>
      </c>
      <c r="N42" s="164"/>
      <c r="O42" s="164"/>
    </row>
    <row r="43" spans="2:15" ht="32">
      <c r="B43" s="149" t="s">
        <v>362</v>
      </c>
      <c r="C43" s="169" t="s">
        <v>363</v>
      </c>
      <c r="D43" s="169" t="s">
        <v>363</v>
      </c>
      <c r="E43" s="169" t="s">
        <v>363</v>
      </c>
      <c r="F43" s="169" t="s">
        <v>363</v>
      </c>
      <c r="G43" s="169" t="s">
        <v>363</v>
      </c>
      <c r="H43" s="169" t="s">
        <v>363</v>
      </c>
      <c r="I43" s="169" t="s">
        <v>363</v>
      </c>
      <c r="J43" s="169" t="s">
        <v>363</v>
      </c>
      <c r="K43" s="169" t="s">
        <v>363</v>
      </c>
      <c r="L43" s="169" t="s">
        <v>363</v>
      </c>
      <c r="M43" s="169" t="s">
        <v>363</v>
      </c>
      <c r="N43" s="164"/>
      <c r="O43" s="164"/>
    </row>
    <row r="44" spans="2:15" ht="16">
      <c r="B44" s="149" t="s">
        <v>364</v>
      </c>
      <c r="C44" s="169" t="s">
        <v>365</v>
      </c>
      <c r="D44" s="169" t="s">
        <v>365</v>
      </c>
      <c r="E44" s="169" t="s">
        <v>365</v>
      </c>
      <c r="F44" s="169" t="s">
        <v>366</v>
      </c>
      <c r="G44" s="169" t="s">
        <v>367</v>
      </c>
      <c r="H44" s="169" t="s">
        <v>368</v>
      </c>
      <c r="I44" s="169" t="s">
        <v>369</v>
      </c>
      <c r="J44" s="169" t="s">
        <v>370</v>
      </c>
      <c r="K44" s="169" t="s">
        <v>371</v>
      </c>
      <c r="L44" s="169" t="s">
        <v>372</v>
      </c>
      <c r="M44" s="169" t="s">
        <v>373</v>
      </c>
      <c r="N44" s="164"/>
      <c r="O44" s="164"/>
    </row>
    <row r="45" spans="2:15" ht="16">
      <c r="B45" s="149" t="s">
        <v>374</v>
      </c>
      <c r="C45" s="169" t="s">
        <v>375</v>
      </c>
      <c r="D45" s="169" t="s">
        <v>376</v>
      </c>
      <c r="E45" s="169" t="s">
        <v>377</v>
      </c>
      <c r="F45" s="169" t="s">
        <v>378</v>
      </c>
      <c r="G45" s="169" t="s">
        <v>379</v>
      </c>
      <c r="H45" s="169" t="s">
        <v>380</v>
      </c>
      <c r="I45" s="169" t="s">
        <v>381</v>
      </c>
      <c r="J45" s="169" t="s">
        <v>382</v>
      </c>
      <c r="K45" s="169" t="s">
        <v>383</v>
      </c>
      <c r="L45" s="169" t="s">
        <v>384</v>
      </c>
      <c r="M45" s="169" t="s">
        <v>385</v>
      </c>
      <c r="N45" s="164"/>
      <c r="O45" s="164"/>
    </row>
    <row r="46" spans="2:15" ht="15">
      <c r="B46" s="149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4"/>
      <c r="O46" s="164"/>
    </row>
    <row r="47" spans="2:15" ht="15">
      <c r="B47" s="149" t="s">
        <v>386</v>
      </c>
      <c r="C47" s="170">
        <v>8.59</v>
      </c>
      <c r="D47" s="170">
        <v>8.59</v>
      </c>
      <c r="E47" s="170">
        <v>9.44</v>
      </c>
      <c r="F47" s="170">
        <v>5.71</v>
      </c>
      <c r="G47" s="170">
        <v>5.18</v>
      </c>
      <c r="H47" s="170">
        <v>4.46</v>
      </c>
      <c r="I47" s="170">
        <v>3.74</v>
      </c>
      <c r="J47" s="170">
        <v>3.62</v>
      </c>
      <c r="K47" s="170">
        <v>4.22</v>
      </c>
      <c r="L47" s="170">
        <v>4.18</v>
      </c>
      <c r="M47" s="170">
        <v>6.19</v>
      </c>
      <c r="N47" s="164"/>
      <c r="O47" s="164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tabSelected="1" workbookViewId="0">
      <selection activeCell="Y10" sqref="Y10"/>
    </sheetView>
  </sheetViews>
  <sheetFormatPr baseColWidth="10" defaultColWidth="12.6640625" defaultRowHeight="15.75" customHeight="1"/>
  <cols>
    <col min="1" max="1" width="1.66406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21">
      <c r="A2" s="8"/>
      <c r="B2" s="204" t="str">
        <f>CONCATENATE(INFO!C4, " ", "DCF")</f>
        <v xml:space="preserve"> DCF</v>
      </c>
      <c r="C2" s="20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245"/>
      <c r="Y2" s="246"/>
      <c r="Z2" s="246"/>
    </row>
    <row r="3" spans="1:26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5">
      <c r="A4" s="1" t="s">
        <v>32</v>
      </c>
      <c r="B4" s="1" t="s">
        <v>0</v>
      </c>
      <c r="C4" s="2">
        <f>INFO!C3</f>
        <v>0</v>
      </c>
      <c r="D4" s="1"/>
      <c r="E4" s="203" t="s">
        <v>33</v>
      </c>
      <c r="F4" s="202"/>
      <c r="G4" s="11" t="e">
        <f ca="1">Z88</f>
        <v>#DIV/0!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5">
      <c r="A5" s="1"/>
      <c r="B5" s="1" t="s">
        <v>36</v>
      </c>
      <c r="C5" s="13">
        <f ca="1">TODAY()</f>
        <v>45336</v>
      </c>
      <c r="D5" s="1"/>
      <c r="E5" s="203" t="s">
        <v>37</v>
      </c>
      <c r="F5" s="202"/>
      <c r="G5" s="14">
        <f>INFO!C15</f>
        <v>0</v>
      </c>
      <c r="H5" s="1"/>
      <c r="I5" s="1" t="s">
        <v>38</v>
      </c>
      <c r="K5" s="15" t="e">
        <f ca="1">U88/G5-1</f>
        <v>#DIV/0!</v>
      </c>
      <c r="L5" s="15" t="e">
        <f ca="1">G4/G5-1</f>
        <v>#DIV/0!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5">
      <c r="A7" s="1" t="s">
        <v>32</v>
      </c>
      <c r="B7" s="206" t="s">
        <v>39</v>
      </c>
      <c r="C7" s="20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6" ht="15">
      <c r="A8" s="1"/>
      <c r="B8" s="10" t="s">
        <v>40</v>
      </c>
      <c r="C8" s="1"/>
      <c r="D8" s="1"/>
      <c r="E8" s="1"/>
      <c r="F8" s="201" t="s">
        <v>41</v>
      </c>
      <c r="G8" s="202"/>
      <c r="H8" s="1"/>
      <c r="I8" s="1"/>
      <c r="J8" s="10" t="s">
        <v>42</v>
      </c>
      <c r="K8" s="1"/>
      <c r="L8" s="1"/>
      <c r="M8" s="1"/>
      <c r="N8" s="201" t="s">
        <v>43</v>
      </c>
      <c r="O8" s="202"/>
      <c r="P8" s="10"/>
      <c r="Q8" s="1"/>
      <c r="R8" s="1"/>
      <c r="S8" s="1"/>
      <c r="T8" s="1"/>
      <c r="U8" s="1"/>
      <c r="V8" s="1"/>
      <c r="W8" s="1"/>
      <c r="X8" s="1"/>
    </row>
    <row r="9" spans="1:26" ht="15">
      <c r="A9" s="1"/>
      <c r="B9" s="203" t="s">
        <v>44</v>
      </c>
      <c r="C9" s="202"/>
      <c r="D9" s="2">
        <v>2</v>
      </c>
      <c r="E9" s="1"/>
      <c r="F9" s="203" t="e">
        <f>CONCATENATE("Revenue", " ",Q43)</f>
        <v>#VALUE!</v>
      </c>
      <c r="G9" s="202"/>
      <c r="H9" s="18" t="e">
        <f>Q47-1%</f>
        <v>#VALUE!</v>
      </c>
      <c r="I9" s="1"/>
      <c r="J9" s="1"/>
      <c r="K9" s="1"/>
      <c r="L9" s="1"/>
      <c r="M9" s="1"/>
      <c r="N9" s="203" t="e">
        <f>CONCATENATE("Revenue ", Q43)</f>
        <v>#VALUE!</v>
      </c>
      <c r="O9" s="202"/>
      <c r="P9" s="18" t="e">
        <f>Q47+1%</f>
        <v>#VALUE!</v>
      </c>
      <c r="R9" s="1"/>
      <c r="S9" s="1"/>
      <c r="T9" s="1"/>
      <c r="U9" s="1"/>
      <c r="V9" s="1"/>
      <c r="W9" s="1"/>
      <c r="X9" s="1"/>
    </row>
    <row r="10" spans="1:26" ht="15">
      <c r="A10" s="1"/>
      <c r="B10" s="203" t="s">
        <v>45</v>
      </c>
      <c r="C10" s="202"/>
      <c r="D10" s="16">
        <v>2</v>
      </c>
      <c r="E10" s="1"/>
      <c r="F10" s="203" t="e">
        <f>CONCATENATE("Revenue ", Z43)</f>
        <v>#VALUE!</v>
      </c>
      <c r="G10" s="202"/>
      <c r="H10" s="17">
        <v>0.03</v>
      </c>
      <c r="I10" s="1"/>
      <c r="J10" s="203" t="e">
        <f>CONCATENATE("Revenue ", Z43)</f>
        <v>#VALUE!</v>
      </c>
      <c r="K10" s="202"/>
      <c r="L10" s="18">
        <v>0.05</v>
      </c>
      <c r="M10" s="1"/>
      <c r="N10" s="203" t="e">
        <f>CONCATENATE("Revenue ", Z43)</f>
        <v>#VALUE!</v>
      </c>
      <c r="O10" s="202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6" ht="15">
      <c r="A11" s="1"/>
      <c r="B11" s="1" t="s">
        <v>46</v>
      </c>
      <c r="C11" s="1"/>
      <c r="D11" s="16">
        <v>2</v>
      </c>
      <c r="E11" s="1"/>
      <c r="F11" s="1" t="e">
        <f>CONCATENATE("EBIT ", Q43)</f>
        <v>#VALUE!</v>
      </c>
      <c r="G11" s="1"/>
      <c r="H11" s="17" t="e">
        <f>Q53-1%</f>
        <v>#DIV/0!</v>
      </c>
      <c r="I11" s="1"/>
      <c r="J11" s="1" t="s">
        <v>47</v>
      </c>
      <c r="K11" s="1"/>
      <c r="L11" s="75" t="e">
        <f>AVERAGE(G23:O23)</f>
        <v>#DIV/0!</v>
      </c>
      <c r="M11" s="1"/>
      <c r="N11" s="1" t="e">
        <f>CONCATENATE("EBIT ", Q43)</f>
        <v>#VALUE!</v>
      </c>
      <c r="O11" s="1"/>
      <c r="P11" s="17" t="e">
        <f>Q53+1%</f>
        <v>#DIV/0!</v>
      </c>
      <c r="R11" s="1"/>
      <c r="S11" s="1"/>
      <c r="T11" s="1"/>
      <c r="U11" s="1"/>
      <c r="V11" s="1"/>
      <c r="W11" s="1"/>
      <c r="X11" s="1"/>
    </row>
    <row r="12" spans="1:26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6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6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203" t="e">
        <f>CONCATENATE("CapEx ", Z43)</f>
        <v>#VALUE!</v>
      </c>
      <c r="K14" s="202"/>
      <c r="L14" s="18">
        <v>7.0000000000000007E-2</v>
      </c>
      <c r="M14" s="1"/>
      <c r="N14" s="203" t="e">
        <f>CONCATENATE("CapEx ", Z43)</f>
        <v>#VALUE!</v>
      </c>
      <c r="O14" s="202"/>
      <c r="P14" s="17">
        <v>0.05</v>
      </c>
      <c r="R14" s="1"/>
      <c r="S14" s="1"/>
      <c r="T14" s="1"/>
      <c r="U14" s="1"/>
      <c r="V14" s="1"/>
      <c r="W14" s="1"/>
      <c r="X14" s="1"/>
    </row>
    <row r="15" spans="1:26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6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201" t="s">
        <v>52</v>
      </c>
      <c r="C17" s="20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206" t="s">
        <v>53</v>
      </c>
      <c r="C21" s="202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IF(ISBLANK(U22),IF(OR(ISBLANK(RESEARCH!G15),RESEARCH!G13&lt;&gt;Q21),IF(OR(ISBLANK(RESEARCH!H15),RESEARCH!H13&lt;&gt;Q21),O22*(1+AVERAGE($G$23:O23)),RESEARCH!H15/1000000),RESEARCH!G15/1000000),U22)</f>
        <v>#VALUE!</v>
      </c>
      <c r="R22" s="20" t="e">
        <f>IF(ISBLANK(V22), IF(OR(ISBLANK(RESEARCH!H15),RESEARCH!H13&lt;&gt;R21), Q22*(1+AVERAGE($G$23:O23,Q23)), RESEARCH!H15/1000000), V22)</f>
        <v>#VALUE!</v>
      </c>
      <c r="S22" s="20" t="e">
        <f>IF(ISBLANK(W22), R22*(1+AVERAGE($G$23:O23,Q23:R23)), W22)</f>
        <v>#VALUE!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#VALUE!</v>
      </c>
      <c r="R23" s="24" t="e">
        <f t="shared" ref="R23:S23" si="3">(R22/Q22)-1</f>
        <v>#VALUE!</v>
      </c>
      <c r="S23" s="24" t="e">
        <f t="shared" si="3"/>
        <v>#VALUE!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O25*(1+AVERAGE($G$26:O26)),  U22)</f>
        <v>#DIV/0!</v>
      </c>
      <c r="R25" s="20" t="e">
        <f>IF(ISBLANK(V25),  Q25*(1+AVERAGE($G$26:O26,Q26)),  V22)</f>
        <v>#DIV/0!</v>
      </c>
      <c r="S25" s="20" t="e">
        <f>IF(ISBLANK(W25), R25*(1+AVERAGE($G$26:O26,Q26:R26)), W22)</f>
        <v>#DIV/0!</v>
      </c>
      <c r="T25" s="20"/>
      <c r="U25" s="22"/>
      <c r="V25" s="22"/>
      <c r="W25" s="22"/>
    </row>
    <row r="26" spans="1:24" ht="15">
      <c r="A26" s="1"/>
      <c r="B26" s="208" t="s">
        <v>58</v>
      </c>
      <c r="C26" s="202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#DIV/0!</v>
      </c>
      <c r="R26" s="24" t="e">
        <f t="shared" si="4"/>
        <v>#DIV/0!</v>
      </c>
      <c r="S26" s="24" t="e">
        <f t="shared" si="4"/>
        <v>#DIV/0!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206" t="s">
        <v>60</v>
      </c>
      <c r="C31" s="202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208" t="s">
        <v>58</v>
      </c>
      <c r="C33" s="202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#VALUE!</v>
      </c>
      <c r="R33" s="24" t="e">
        <f t="shared" si="8"/>
        <v>#VALUE!</v>
      </c>
      <c r="S33" s="24" t="e">
        <f t="shared" si="8"/>
        <v>#VALUE!</v>
      </c>
      <c r="T33" s="1"/>
      <c r="U33" s="28"/>
      <c r="V33" s="28"/>
      <c r="W33" s="28"/>
      <c r="X33" s="1"/>
    </row>
    <row r="34" spans="1:26" ht="15">
      <c r="A34" s="1"/>
      <c r="B34" s="208" t="s">
        <v>61</v>
      </c>
      <c r="C34" s="202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203" t="s">
        <v>62</v>
      </c>
      <c r="C36" s="202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208" t="s">
        <v>58</v>
      </c>
      <c r="C37" s="202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#VALUE!</v>
      </c>
      <c r="R37" s="24" t="e">
        <f t="shared" si="10"/>
        <v>#VALUE!</v>
      </c>
      <c r="S37" s="24" t="e">
        <f t="shared" si="10"/>
        <v>#VALUE!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203" t="s">
        <v>63</v>
      </c>
      <c r="C39" s="202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208" t="s">
        <v>58</v>
      </c>
      <c r="C40" s="202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208" t="s">
        <v>64</v>
      </c>
      <c r="C41" s="202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#VALUE!</v>
      </c>
      <c r="R44" s="38" t="e">
        <f t="shared" ref="R44:Z44" ca="1" si="17">Q44*(1+R45)</f>
        <v>#VALUE!</v>
      </c>
      <c r="S44" s="38" t="e">
        <f t="shared" ca="1" si="17"/>
        <v>#VALUE!</v>
      </c>
      <c r="T44" s="38" t="e">
        <f t="shared" ca="1" si="17"/>
        <v>#VALUE!</v>
      </c>
      <c r="U44" s="38" t="e">
        <f t="shared" ca="1" si="17"/>
        <v>#VALUE!</v>
      </c>
      <c r="V44" s="38" t="e">
        <f t="shared" ca="1" si="17"/>
        <v>#VALUE!</v>
      </c>
      <c r="W44" s="38" t="e">
        <f t="shared" ca="1" si="17"/>
        <v>#VALUE!</v>
      </c>
      <c r="X44" s="38" t="e">
        <f t="shared" ca="1" si="17"/>
        <v>#VALUE!</v>
      </c>
      <c r="Y44" s="38" t="e">
        <f t="shared" ca="1" si="17"/>
        <v>#VALUE!</v>
      </c>
      <c r="Z44" s="38" t="e">
        <f t="shared" ca="1" si="17"/>
        <v>#VALUE!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40" t="e">
        <f t="shared" ref="Q45:Z45" ca="1" si="19">OFFSET(Q45,$D$9,0)</f>
        <v>#VALUE!</v>
      </c>
      <c r="R45" s="40" t="e">
        <f t="shared" ca="1" si="19"/>
        <v>#VALUE!</v>
      </c>
      <c r="S45" s="40" t="e">
        <f t="shared" ca="1" si="19"/>
        <v>#VALUE!</v>
      </c>
      <c r="T45" s="40" t="e">
        <f t="shared" ca="1" si="19"/>
        <v>#VALUE!</v>
      </c>
      <c r="U45" s="40" t="e">
        <f t="shared" ca="1" si="19"/>
        <v>#VALUE!</v>
      </c>
      <c r="V45" s="40" t="e">
        <f t="shared" ca="1" si="19"/>
        <v>#VALUE!</v>
      </c>
      <c r="W45" s="40" t="e">
        <f t="shared" ca="1" si="19"/>
        <v>#VALUE!</v>
      </c>
      <c r="X45" s="40" t="e">
        <f t="shared" ca="1" si="19"/>
        <v>#VALUE!</v>
      </c>
      <c r="Y45" s="40" t="e">
        <f t="shared" ca="1" si="19"/>
        <v>#VALUE!</v>
      </c>
      <c r="Z45" s="40">
        <f t="shared" ca="1" si="19"/>
        <v>0.05</v>
      </c>
    </row>
    <row r="46" spans="1:26" ht="15">
      <c r="A46" s="1"/>
      <c r="B46" s="203" t="s">
        <v>41</v>
      </c>
      <c r="C46" s="202"/>
      <c r="D46" s="1"/>
      <c r="E46" s="1"/>
      <c r="F46" s="1"/>
      <c r="G46" s="1"/>
      <c r="H46" s="1"/>
      <c r="I46" s="1"/>
      <c r="J46" s="1"/>
      <c r="K46" s="1"/>
      <c r="L46" s="1"/>
      <c r="P46" s="27"/>
      <c r="Q46" s="61" t="e">
        <f>H9</f>
        <v>#VALUE!</v>
      </c>
      <c r="R46" s="242" t="e">
        <f t="shared" ref="R46:S46" si="20">Q46-(Q47-R47)</f>
        <v>#VALUE!</v>
      </c>
      <c r="S46" s="242" t="e">
        <f t="shared" si="20"/>
        <v>#VALUE!</v>
      </c>
      <c r="T46" s="242" t="e">
        <f t="shared" ref="T46:Y46" si="21">S46-(($S$46-$Z$46)/($Z$43-$S$43))</f>
        <v>#VALUE!</v>
      </c>
      <c r="U46" s="242" t="e">
        <f t="shared" si="21"/>
        <v>#VALUE!</v>
      </c>
      <c r="V46" s="242" t="e">
        <f t="shared" si="21"/>
        <v>#VALUE!</v>
      </c>
      <c r="W46" s="242" t="e">
        <f t="shared" si="21"/>
        <v>#VALUE!</v>
      </c>
      <c r="X46" s="242" t="e">
        <f t="shared" si="21"/>
        <v>#VALUE!</v>
      </c>
      <c r="Y46" s="242" t="e">
        <f t="shared" si="21"/>
        <v>#VALUE!</v>
      </c>
      <c r="Z46" s="44">
        <f>H10</f>
        <v>0.03</v>
      </c>
    </row>
    <row r="47" spans="1:26" ht="15">
      <c r="A47" s="1"/>
      <c r="B47" s="203" t="s">
        <v>65</v>
      </c>
      <c r="C47" s="202"/>
      <c r="D47" s="202"/>
      <c r="E47" s="1"/>
      <c r="F47" s="1"/>
      <c r="G47" s="1"/>
      <c r="H47" s="1"/>
      <c r="I47" s="1"/>
      <c r="J47" s="1"/>
      <c r="K47" s="1"/>
      <c r="L47" s="1"/>
      <c r="P47" s="27"/>
      <c r="Q47" s="242" t="e">
        <f t="shared" ref="Q47:S47" si="22">Q23</f>
        <v>#VALUE!</v>
      </c>
      <c r="R47" s="242" t="e">
        <f t="shared" si="22"/>
        <v>#VALUE!</v>
      </c>
      <c r="S47" s="242" t="e">
        <f t="shared" si="22"/>
        <v>#VALUE!</v>
      </c>
      <c r="T47" s="242" t="e">
        <f t="shared" ref="T47:Y47" si="23">S47-(($S$47-$Z$47)/($Z$43-$S$43))</f>
        <v>#VALUE!</v>
      </c>
      <c r="U47" s="243" t="e">
        <f t="shared" si="23"/>
        <v>#VALUE!</v>
      </c>
      <c r="V47" s="243" t="e">
        <f t="shared" si="23"/>
        <v>#VALUE!</v>
      </c>
      <c r="W47" s="243" t="e">
        <f t="shared" si="23"/>
        <v>#VALUE!</v>
      </c>
      <c r="X47" s="243" t="e">
        <f t="shared" si="23"/>
        <v>#VALUE!</v>
      </c>
      <c r="Y47" s="243" t="e">
        <f t="shared" si="23"/>
        <v>#VALUE!</v>
      </c>
      <c r="Z47" s="46">
        <f>L10</f>
        <v>0.05</v>
      </c>
    </row>
    <row r="48" spans="1:26" ht="15">
      <c r="A48" s="1"/>
      <c r="B48" s="203" t="s">
        <v>43</v>
      </c>
      <c r="C48" s="202"/>
      <c r="D48" s="1"/>
      <c r="E48" s="1"/>
      <c r="F48" s="1"/>
      <c r="G48" s="1"/>
      <c r="H48" s="1"/>
      <c r="I48" s="1"/>
      <c r="J48" s="1"/>
      <c r="K48" s="1"/>
      <c r="L48" s="1"/>
      <c r="P48" s="27"/>
      <c r="Q48" s="61" t="e">
        <f>P9</f>
        <v>#VALUE!</v>
      </c>
      <c r="R48" s="242" t="e">
        <f t="shared" ref="R48:S48" si="24">Q48+(R47-Q47)</f>
        <v>#VALUE!</v>
      </c>
      <c r="S48" s="242" t="e">
        <f t="shared" si="24"/>
        <v>#VALUE!</v>
      </c>
      <c r="T48" s="242" t="e">
        <f t="shared" ref="T48:Y48" si="25">S48-(($S$48-$Z$48)/($Z$43-$S$43))</f>
        <v>#VALUE!</v>
      </c>
      <c r="U48" s="243" t="e">
        <f t="shared" si="25"/>
        <v>#VALUE!</v>
      </c>
      <c r="V48" s="243" t="e">
        <f t="shared" si="25"/>
        <v>#VALUE!</v>
      </c>
      <c r="W48" s="243" t="e">
        <f t="shared" si="25"/>
        <v>#VALUE!</v>
      </c>
      <c r="X48" s="243" t="e">
        <f t="shared" si="25"/>
        <v>#VALUE!</v>
      </c>
      <c r="Y48" s="243" t="e">
        <f t="shared" si="25"/>
        <v>#VALUE!</v>
      </c>
      <c r="Z48" s="46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#DIV/0!</v>
      </c>
      <c r="R50" s="38" t="e">
        <f t="shared" ca="1" si="27"/>
        <v>#DIV/0!</v>
      </c>
      <c r="S50" s="38" t="e">
        <f t="shared" ca="1" si="27"/>
        <v>#DIV/0!</v>
      </c>
      <c r="T50" s="38" t="e">
        <f t="shared" ca="1" si="27"/>
        <v>#DIV/0!</v>
      </c>
      <c r="U50" s="38" t="e">
        <f t="shared" ca="1" si="27"/>
        <v>#DIV/0!</v>
      </c>
      <c r="V50" s="38" t="e">
        <f t="shared" ca="1" si="27"/>
        <v>#DIV/0!</v>
      </c>
      <c r="W50" s="38" t="e">
        <f t="shared" ca="1" si="27"/>
        <v>#DIV/0!</v>
      </c>
      <c r="X50" s="38" t="e">
        <f t="shared" ca="1" si="27"/>
        <v>#DIV/0!</v>
      </c>
      <c r="Y50" s="38" t="e">
        <f t="shared" ca="1" si="27"/>
        <v>#DIV/0!</v>
      </c>
      <c r="Z50" s="38" t="e">
        <f t="shared" ca="1" si="27"/>
        <v>#DIV/0!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40" t="e">
        <f t="shared" ref="Q51:Z51" ca="1" si="29">OFFSET(Q51,$D$10,0)</f>
        <v>#DIV/0!</v>
      </c>
      <c r="R51" s="40" t="e">
        <f t="shared" ca="1" si="29"/>
        <v>#DIV/0!</v>
      </c>
      <c r="S51" s="40" t="e">
        <f t="shared" ca="1" si="29"/>
        <v>#DIV/0!</v>
      </c>
      <c r="T51" s="40" t="e">
        <f t="shared" ca="1" si="29"/>
        <v>#DIV/0!</v>
      </c>
      <c r="U51" s="40" t="e">
        <f t="shared" ca="1" si="29"/>
        <v>#DIV/0!</v>
      </c>
      <c r="V51" s="40" t="e">
        <f t="shared" ca="1" si="29"/>
        <v>#DIV/0!</v>
      </c>
      <c r="W51" s="40" t="e">
        <f t="shared" ca="1" si="29"/>
        <v>#DIV/0!</v>
      </c>
      <c r="X51" s="40" t="e">
        <f t="shared" ca="1" si="29"/>
        <v>#DIV/0!</v>
      </c>
      <c r="Y51" s="40" t="e">
        <f t="shared" ca="1" si="29"/>
        <v>#DIV/0!</v>
      </c>
      <c r="Z51" s="40" t="e">
        <f t="shared" ca="1" si="29"/>
        <v>#DIV/0!</v>
      </c>
    </row>
    <row r="52" spans="1:26" ht="15">
      <c r="A52" s="1"/>
      <c r="B52" s="203" t="s">
        <v>41</v>
      </c>
      <c r="C52" s="202"/>
      <c r="D52" s="1"/>
      <c r="E52" s="1"/>
      <c r="F52" s="1"/>
      <c r="G52" s="1"/>
      <c r="H52" s="1"/>
      <c r="I52" s="1"/>
      <c r="J52" s="1"/>
      <c r="K52" s="1"/>
      <c r="L52" s="1"/>
      <c r="P52" s="27"/>
      <c r="Q52" s="52" t="e">
        <f>H11</f>
        <v>#DIV/0!</v>
      </c>
      <c r="R52" s="244" t="e">
        <f>Q52+(R53-Q53)</f>
        <v>#DIV/0!</v>
      </c>
      <c r="S52" s="53" t="e">
        <f t="shared" ref="S52:Z52" si="30">R52</f>
        <v>#DIV/0!</v>
      </c>
      <c r="T52" s="53" t="e">
        <f t="shared" si="30"/>
        <v>#DIV/0!</v>
      </c>
      <c r="U52" s="53" t="e">
        <f t="shared" si="30"/>
        <v>#DIV/0!</v>
      </c>
      <c r="V52" s="53" t="e">
        <f t="shared" si="30"/>
        <v>#DIV/0!</v>
      </c>
      <c r="W52" s="53" t="e">
        <f t="shared" si="30"/>
        <v>#DIV/0!</v>
      </c>
      <c r="X52" s="53" t="e">
        <f t="shared" si="30"/>
        <v>#DIV/0!</v>
      </c>
      <c r="Y52" s="53" t="e">
        <f t="shared" si="30"/>
        <v>#DIV/0!</v>
      </c>
      <c r="Z52" s="53" t="e">
        <f t="shared" si="30"/>
        <v>#DIV/0!</v>
      </c>
    </row>
    <row r="53" spans="1:26" ht="15">
      <c r="A53" s="1"/>
      <c r="B53" s="203" t="s">
        <v>65</v>
      </c>
      <c r="C53" s="202"/>
      <c r="D53" s="202"/>
      <c r="E53" s="1"/>
      <c r="F53" s="1"/>
      <c r="G53" s="1"/>
      <c r="H53" s="1"/>
      <c r="I53" s="1"/>
      <c r="J53" s="1"/>
      <c r="K53" s="1"/>
      <c r="L53" s="1"/>
      <c r="P53" s="27"/>
      <c r="Q53" s="54" t="e">
        <f t="shared" ref="Q53:S53" si="31">Q26</f>
        <v>#DIV/0!</v>
      </c>
      <c r="R53" s="54" t="e">
        <f t="shared" si="31"/>
        <v>#DIV/0!</v>
      </c>
      <c r="S53" s="54" t="e">
        <f t="shared" si="31"/>
        <v>#DIV/0!</v>
      </c>
      <c r="T53" s="55" t="e">
        <f t="shared" ref="T53:Z53" si="32">S53</f>
        <v>#DIV/0!</v>
      </c>
      <c r="U53" s="55" t="e">
        <f t="shared" si="32"/>
        <v>#DIV/0!</v>
      </c>
      <c r="V53" s="55" t="e">
        <f t="shared" si="32"/>
        <v>#DIV/0!</v>
      </c>
      <c r="W53" s="55" t="e">
        <f t="shared" si="32"/>
        <v>#DIV/0!</v>
      </c>
      <c r="X53" s="55" t="e">
        <f t="shared" si="32"/>
        <v>#DIV/0!</v>
      </c>
      <c r="Y53" s="55" t="e">
        <f t="shared" si="32"/>
        <v>#DIV/0!</v>
      </c>
      <c r="Z53" s="55" t="e">
        <f t="shared" si="32"/>
        <v>#DIV/0!</v>
      </c>
    </row>
    <row r="54" spans="1:26" ht="15">
      <c r="A54" s="1"/>
      <c r="B54" s="203" t="s">
        <v>43</v>
      </c>
      <c r="C54" s="202"/>
      <c r="D54" s="1"/>
      <c r="E54" s="1"/>
      <c r="F54" s="1"/>
      <c r="G54" s="1"/>
      <c r="H54" s="1"/>
      <c r="I54" s="1"/>
      <c r="J54" s="1"/>
      <c r="K54" s="1"/>
      <c r="L54" s="1"/>
      <c r="P54" s="27"/>
      <c r="Q54" s="56" t="e">
        <f>P11</f>
        <v>#DIV/0!</v>
      </c>
      <c r="R54" s="243" t="e">
        <f t="shared" ref="R54:S54" si="33">Q54+(R53-Q53)</f>
        <v>#DIV/0!</v>
      </c>
      <c r="S54" s="243" t="e">
        <f t="shared" si="33"/>
        <v>#DIV/0!</v>
      </c>
      <c r="T54" s="55" t="e">
        <f t="shared" ref="T54:Z54" si="34">S54</f>
        <v>#DIV/0!</v>
      </c>
      <c r="U54" s="55" t="e">
        <f t="shared" si="34"/>
        <v>#DIV/0!</v>
      </c>
      <c r="V54" s="55" t="e">
        <f t="shared" si="34"/>
        <v>#DIV/0!</v>
      </c>
      <c r="W54" s="55" t="e">
        <f t="shared" si="34"/>
        <v>#DIV/0!</v>
      </c>
      <c r="X54" s="55" t="e">
        <f t="shared" si="34"/>
        <v>#DIV/0!</v>
      </c>
      <c r="Y54" s="55" t="e">
        <f t="shared" si="34"/>
        <v>#DIV/0!</v>
      </c>
      <c r="Z54" s="55" t="e">
        <f t="shared" si="34"/>
        <v>#DIV/0!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#DIV/0!</v>
      </c>
      <c r="T56" s="38" t="e">
        <f t="shared" ca="1" si="36"/>
        <v>#DIV/0!</v>
      </c>
      <c r="U56" s="38" t="e">
        <f t="shared" ca="1" si="36"/>
        <v>#DIV/0!</v>
      </c>
      <c r="V56" s="38" t="e">
        <f t="shared" ca="1" si="36"/>
        <v>#DIV/0!</v>
      </c>
      <c r="W56" s="38" t="e">
        <f t="shared" ca="1" si="36"/>
        <v>#DIV/0!</v>
      </c>
      <c r="X56" s="38" t="e">
        <f t="shared" ca="1" si="36"/>
        <v>#DIV/0!</v>
      </c>
      <c r="Y56" s="38" t="e">
        <f t="shared" ca="1" si="36"/>
        <v>#DIV/0!</v>
      </c>
      <c r="Z56" s="38" t="e">
        <f t="shared" ca="1" si="36"/>
        <v>#DIV/0!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 t="e">
        <f t="shared" ca="1" si="38"/>
        <v>#DIV/0!</v>
      </c>
      <c r="T57" s="40" t="e">
        <f t="shared" ca="1" si="38"/>
        <v>#DIV/0!</v>
      </c>
      <c r="U57" s="40" t="e">
        <f t="shared" ca="1" si="38"/>
        <v>#DIV/0!</v>
      </c>
      <c r="V57" s="40" t="e">
        <f t="shared" ca="1" si="38"/>
        <v>#DIV/0!</v>
      </c>
      <c r="W57" s="40" t="e">
        <f t="shared" ca="1" si="38"/>
        <v>#DIV/0!</v>
      </c>
      <c r="X57" s="40" t="e">
        <f t="shared" ca="1" si="38"/>
        <v>#DIV/0!</v>
      </c>
      <c r="Y57" s="40" t="e">
        <f t="shared" ca="1" si="38"/>
        <v>#DIV/0!</v>
      </c>
      <c r="Z57" s="40" t="e">
        <f t="shared" ca="1" si="38"/>
        <v>#DIV/0!</v>
      </c>
    </row>
    <row r="58" spans="1:26" ht="15">
      <c r="A58" s="1"/>
      <c r="B58" s="203" t="s">
        <v>41</v>
      </c>
      <c r="C58" s="202"/>
      <c r="D58" s="1"/>
      <c r="E58" s="1"/>
      <c r="F58" s="1"/>
      <c r="G58" s="1"/>
      <c r="H58" s="1"/>
      <c r="I58" s="1"/>
      <c r="J58" s="1"/>
      <c r="K58" s="1"/>
      <c r="L58" s="1"/>
      <c r="P58" s="27"/>
      <c r="Q58" s="52" t="e">
        <f t="shared" ref="Q58:R58" si="39">Q59</f>
        <v>#DIV/0!</v>
      </c>
      <c r="R58" s="53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203" t="s">
        <v>65</v>
      </c>
      <c r="C59" s="202"/>
      <c r="D59" s="202"/>
      <c r="E59" s="1"/>
      <c r="F59" s="1"/>
      <c r="G59" s="1"/>
      <c r="H59" s="1"/>
      <c r="I59" s="1"/>
      <c r="J59" s="1"/>
      <c r="K59" s="1"/>
      <c r="L59" s="1"/>
      <c r="P59" s="27"/>
      <c r="Q59" s="54" t="e">
        <f>AVERAGE(M57:O57)</f>
        <v>#DIV/0!</v>
      </c>
      <c r="R59" s="55" t="e">
        <f t="shared" ref="R59:Z59" si="41">Q59</f>
        <v>#DIV/0!</v>
      </c>
      <c r="S59" s="55" t="e">
        <f t="shared" si="41"/>
        <v>#DIV/0!</v>
      </c>
      <c r="T59" s="55" t="e">
        <f t="shared" si="41"/>
        <v>#DIV/0!</v>
      </c>
      <c r="U59" s="55" t="e">
        <f t="shared" si="41"/>
        <v>#DIV/0!</v>
      </c>
      <c r="V59" s="55" t="e">
        <f t="shared" si="41"/>
        <v>#DIV/0!</v>
      </c>
      <c r="W59" s="55" t="e">
        <f t="shared" si="41"/>
        <v>#DIV/0!</v>
      </c>
      <c r="X59" s="55" t="e">
        <f t="shared" si="41"/>
        <v>#DIV/0!</v>
      </c>
      <c r="Y59" s="55" t="e">
        <f t="shared" si="41"/>
        <v>#DIV/0!</v>
      </c>
      <c r="Z59" s="55" t="e">
        <f t="shared" si="41"/>
        <v>#DIV/0!</v>
      </c>
    </row>
    <row r="60" spans="1:26" ht="15">
      <c r="A60" s="1"/>
      <c r="B60" s="203" t="s">
        <v>43</v>
      </c>
      <c r="C60" s="202"/>
      <c r="D60" s="1"/>
      <c r="E60" s="1"/>
      <c r="F60" s="1"/>
      <c r="G60" s="1"/>
      <c r="H60" s="1"/>
      <c r="I60" s="1"/>
      <c r="J60" s="1"/>
      <c r="K60" s="1"/>
      <c r="L60" s="1"/>
      <c r="P60" s="27"/>
      <c r="Q60" s="56" t="e">
        <f t="shared" ref="Q60:R60" si="42">Q59</f>
        <v>#DIV/0!</v>
      </c>
      <c r="R60" s="55" t="e">
        <f t="shared" si="42"/>
        <v>#DIV/0!</v>
      </c>
      <c r="S60" s="46">
        <f t="shared" ref="S60:Z60" si="43">$P$12</f>
        <v>0.17</v>
      </c>
      <c r="T60" s="46">
        <f t="shared" si="43"/>
        <v>0.17</v>
      </c>
      <c r="U60" s="46">
        <f t="shared" si="43"/>
        <v>0.17</v>
      </c>
      <c r="V60" s="46">
        <f t="shared" si="43"/>
        <v>0.17</v>
      </c>
      <c r="W60" s="46">
        <f t="shared" si="43"/>
        <v>0.17</v>
      </c>
      <c r="X60" s="46">
        <f t="shared" si="43"/>
        <v>0.17</v>
      </c>
      <c r="Y60" s="46">
        <f t="shared" si="43"/>
        <v>0.17</v>
      </c>
      <c r="Z60" s="46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57"/>
      <c r="Z61" s="57"/>
    </row>
    <row r="62" spans="1:26" ht="15">
      <c r="A62" s="1"/>
      <c r="B62" s="58" t="s">
        <v>67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9" t="e">
        <f t="shared" ref="Q62:Z62" ca="1" si="44">Q50-Q56</f>
        <v>#DIV/0!</v>
      </c>
      <c r="R62" s="59" t="e">
        <f t="shared" ca="1" si="44"/>
        <v>#DIV/0!</v>
      </c>
      <c r="S62" s="59" t="e">
        <f t="shared" ca="1" si="44"/>
        <v>#DIV/0!</v>
      </c>
      <c r="T62" s="59" t="e">
        <f t="shared" ca="1" si="44"/>
        <v>#DIV/0!</v>
      </c>
      <c r="U62" s="59" t="e">
        <f t="shared" ca="1" si="44"/>
        <v>#DIV/0!</v>
      </c>
      <c r="V62" s="59" t="e">
        <f t="shared" ca="1" si="44"/>
        <v>#DIV/0!</v>
      </c>
      <c r="W62" s="59" t="e">
        <f t="shared" ca="1" si="44"/>
        <v>#DIV/0!</v>
      </c>
      <c r="X62" s="59" t="e">
        <f t="shared" ca="1" si="44"/>
        <v>#DIV/0!</v>
      </c>
      <c r="Y62" s="59" t="e">
        <f t="shared" ca="1" si="44"/>
        <v>#DIV/0!</v>
      </c>
      <c r="Z62" s="59" t="e">
        <f t="shared" ca="1" si="44"/>
        <v>#DIV/0!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0" t="e">
        <f t="shared" ref="Q64:Z64" ca="1" si="46">Q44*Q65</f>
        <v>#VALUE!</v>
      </c>
      <c r="R64" s="60" t="e">
        <f t="shared" ca="1" si="46"/>
        <v>#VALUE!</v>
      </c>
      <c r="S64" s="60" t="e">
        <f t="shared" ca="1" si="46"/>
        <v>#VALUE!</v>
      </c>
      <c r="T64" s="60" t="e">
        <f t="shared" ca="1" si="46"/>
        <v>#VALUE!</v>
      </c>
      <c r="U64" s="60" t="e">
        <f t="shared" ca="1" si="46"/>
        <v>#VALUE!</v>
      </c>
      <c r="V64" s="60" t="e">
        <f t="shared" ca="1" si="46"/>
        <v>#VALUE!</v>
      </c>
      <c r="W64" s="60" t="e">
        <f t="shared" ca="1" si="46"/>
        <v>#VALUE!</v>
      </c>
      <c r="X64" s="60" t="e">
        <f t="shared" ca="1" si="46"/>
        <v>#VALUE!</v>
      </c>
      <c r="Y64" s="60" t="e">
        <f t="shared" ca="1" si="46"/>
        <v>#VALUE!</v>
      </c>
      <c r="Z64" s="60" t="e">
        <f t="shared" ca="1" si="46"/>
        <v>#VALUE!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203" t="s">
        <v>41</v>
      </c>
      <c r="C66" s="20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2">
        <f>H13</f>
        <v>5.0999999999999997E-2</v>
      </c>
      <c r="R66" s="53">
        <f t="shared" ref="R66:Z66" si="49">Q66</f>
        <v>5.0999999999999997E-2</v>
      </c>
      <c r="S66" s="53">
        <f t="shared" si="49"/>
        <v>5.0999999999999997E-2</v>
      </c>
      <c r="T66" s="53">
        <f t="shared" si="49"/>
        <v>5.0999999999999997E-2</v>
      </c>
      <c r="U66" s="53">
        <f t="shared" si="49"/>
        <v>5.0999999999999997E-2</v>
      </c>
      <c r="V66" s="53">
        <f t="shared" si="49"/>
        <v>5.0999999999999997E-2</v>
      </c>
      <c r="W66" s="53">
        <f t="shared" si="49"/>
        <v>5.0999999999999997E-2</v>
      </c>
      <c r="X66" s="53">
        <f t="shared" si="49"/>
        <v>5.0999999999999997E-2</v>
      </c>
      <c r="Y66" s="53">
        <f t="shared" si="49"/>
        <v>5.0999999999999997E-2</v>
      </c>
      <c r="Z66" s="53">
        <f t="shared" si="49"/>
        <v>5.0999999999999997E-2</v>
      </c>
    </row>
    <row r="67" spans="1:28" ht="15">
      <c r="A67" s="1"/>
      <c r="B67" s="203" t="s">
        <v>65</v>
      </c>
      <c r="C67" s="202"/>
      <c r="D67" s="20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4" t="e">
        <f>AVERAGE(K65:O65)</f>
        <v>#DIV/0!</v>
      </c>
      <c r="R67" s="55" t="e">
        <f t="shared" ref="R67:Z67" si="50">Q67</f>
        <v>#DIV/0!</v>
      </c>
      <c r="S67" s="55" t="e">
        <f t="shared" si="50"/>
        <v>#DIV/0!</v>
      </c>
      <c r="T67" s="55" t="e">
        <f t="shared" si="50"/>
        <v>#DIV/0!</v>
      </c>
      <c r="U67" s="55" t="e">
        <f t="shared" si="50"/>
        <v>#DIV/0!</v>
      </c>
      <c r="V67" s="55" t="e">
        <f t="shared" si="50"/>
        <v>#DIV/0!</v>
      </c>
      <c r="W67" s="55" t="e">
        <f t="shared" si="50"/>
        <v>#DIV/0!</v>
      </c>
      <c r="X67" s="55" t="e">
        <f t="shared" si="50"/>
        <v>#DIV/0!</v>
      </c>
      <c r="Y67" s="55" t="e">
        <f t="shared" si="50"/>
        <v>#DIV/0!</v>
      </c>
      <c r="Z67" s="55" t="e">
        <f t="shared" si="50"/>
        <v>#DIV/0!</v>
      </c>
    </row>
    <row r="68" spans="1:28" ht="15">
      <c r="A68" s="1"/>
      <c r="B68" s="203" t="s">
        <v>43</v>
      </c>
      <c r="C68" s="20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6">
        <f>P13</f>
        <v>6.0999999999999999E-2</v>
      </c>
      <c r="R68" s="55">
        <f t="shared" ref="R68:Z68" si="51">Q68</f>
        <v>6.0999999999999999E-2</v>
      </c>
      <c r="S68" s="55">
        <f t="shared" si="51"/>
        <v>6.0999999999999999E-2</v>
      </c>
      <c r="T68" s="55">
        <f t="shared" si="51"/>
        <v>6.0999999999999999E-2</v>
      </c>
      <c r="U68" s="55">
        <f t="shared" si="51"/>
        <v>6.0999999999999999E-2</v>
      </c>
      <c r="V68" s="55">
        <f t="shared" si="51"/>
        <v>6.0999999999999999E-2</v>
      </c>
      <c r="W68" s="55">
        <f t="shared" si="51"/>
        <v>6.0999999999999999E-2</v>
      </c>
      <c r="X68" s="55">
        <f t="shared" si="51"/>
        <v>6.0999999999999999E-2</v>
      </c>
      <c r="Y68" s="55">
        <f t="shared" si="51"/>
        <v>6.0999999999999999E-2</v>
      </c>
      <c r="Z68" s="55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0" t="e">
        <f t="shared" ref="Q70:Z70" ca="1" si="53">Q44*Q71</f>
        <v>#VALUE!</v>
      </c>
      <c r="R70" s="60" t="e">
        <f t="shared" ca="1" si="53"/>
        <v>#VALUE!</v>
      </c>
      <c r="S70" s="60" t="e">
        <f t="shared" ca="1" si="53"/>
        <v>#VALUE!</v>
      </c>
      <c r="T70" s="60" t="e">
        <f t="shared" ca="1" si="53"/>
        <v>#VALUE!</v>
      </c>
      <c r="U70" s="60" t="e">
        <f t="shared" ca="1" si="53"/>
        <v>#VALUE!</v>
      </c>
      <c r="V70" s="60" t="e">
        <f t="shared" ca="1" si="53"/>
        <v>#VALUE!</v>
      </c>
      <c r="W70" s="60" t="e">
        <f t="shared" ca="1" si="53"/>
        <v>#VALUE!</v>
      </c>
      <c r="X70" s="60" t="e">
        <f t="shared" ca="1" si="53"/>
        <v>#VALUE!</v>
      </c>
      <c r="Y70" s="60" t="e">
        <f t="shared" ca="1" si="53"/>
        <v>#VALUE!</v>
      </c>
      <c r="Z70" s="60" t="e">
        <f t="shared" ca="1" si="53"/>
        <v>#VALUE!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#VALUE!</v>
      </c>
      <c r="R71" s="40" t="e">
        <f t="shared" ca="1" si="55"/>
        <v>#VALUE!</v>
      </c>
      <c r="S71" s="40" t="e">
        <f t="shared" ca="1" si="55"/>
        <v>#VALUE!</v>
      </c>
      <c r="T71" s="40" t="e">
        <f t="shared" ca="1" si="55"/>
        <v>#VALUE!</v>
      </c>
      <c r="U71" s="40" t="e">
        <f t="shared" ca="1" si="55"/>
        <v>#VALUE!</v>
      </c>
      <c r="V71" s="40" t="e">
        <f t="shared" ca="1" si="55"/>
        <v>#VALUE!</v>
      </c>
      <c r="W71" s="40" t="e">
        <f t="shared" ca="1" si="55"/>
        <v>#VALUE!</v>
      </c>
      <c r="X71" s="40" t="e">
        <f t="shared" ca="1" si="55"/>
        <v>#VALUE!</v>
      </c>
      <c r="Y71" s="40" t="e">
        <f t="shared" ca="1" si="55"/>
        <v>#VALUE!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203" t="s">
        <v>41</v>
      </c>
      <c r="C72" s="20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2" t="e">
        <f>Q73</f>
        <v>#VALUE!</v>
      </c>
      <c r="R72" s="53" t="e">
        <f t="shared" ref="R72:S72" si="56">Q72+$AB$72</f>
        <v>#VALUE!</v>
      </c>
      <c r="S72" s="53" t="e">
        <f t="shared" si="56"/>
        <v>#VALUE!</v>
      </c>
      <c r="T72" s="244" t="e">
        <f t="shared" ref="T72:Y72" si="57">S72-(($S$72-$Z$72)/($Z$43-$S$43))</f>
        <v>#VALUE!</v>
      </c>
      <c r="U72" s="244" t="e">
        <f t="shared" si="57"/>
        <v>#VALUE!</v>
      </c>
      <c r="V72" s="244" t="e">
        <f t="shared" si="57"/>
        <v>#VALUE!</v>
      </c>
      <c r="W72" s="244" t="e">
        <f t="shared" si="57"/>
        <v>#VALUE!</v>
      </c>
      <c r="X72" s="244" t="e">
        <f t="shared" si="57"/>
        <v>#VALUE!</v>
      </c>
      <c r="Y72" s="244" t="e">
        <f t="shared" si="57"/>
        <v>#VALUE!</v>
      </c>
      <c r="Z72" s="44">
        <f>H14</f>
        <v>0.09</v>
      </c>
      <c r="AB72" s="61">
        <f>0.5%</f>
        <v>5.0000000000000001E-3</v>
      </c>
    </row>
    <row r="73" spans="1:28" ht="15">
      <c r="A73" s="1"/>
      <c r="B73" s="203" t="s">
        <v>65</v>
      </c>
      <c r="C73" s="202"/>
      <c r="D73" s="20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6" t="e">
        <f>Q37</f>
        <v>#VALUE!</v>
      </c>
      <c r="R73" s="46" t="e">
        <f t="shared" ref="R73:S73" si="58">Q73</f>
        <v>#VALUE!</v>
      </c>
      <c r="S73" s="46" t="e">
        <f t="shared" si="58"/>
        <v>#VALUE!</v>
      </c>
      <c r="T73" s="243" t="e">
        <f t="shared" ref="T73:Y73" si="59">S73-(($S$73-$Z$73)/($Z$43-$S$43))</f>
        <v>#VALUE!</v>
      </c>
      <c r="U73" s="243" t="e">
        <f t="shared" si="59"/>
        <v>#VALUE!</v>
      </c>
      <c r="V73" s="243" t="e">
        <f t="shared" si="59"/>
        <v>#VALUE!</v>
      </c>
      <c r="W73" s="243" t="e">
        <f t="shared" si="59"/>
        <v>#VALUE!</v>
      </c>
      <c r="X73" s="243" t="e">
        <f t="shared" si="59"/>
        <v>#VALUE!</v>
      </c>
      <c r="Y73" s="243" t="e">
        <f t="shared" si="59"/>
        <v>#VALUE!</v>
      </c>
      <c r="Z73" s="46">
        <f>L14</f>
        <v>7.0000000000000007E-2</v>
      </c>
    </row>
    <row r="74" spans="1:28" ht="15">
      <c r="A74" s="1"/>
      <c r="B74" s="203" t="s">
        <v>43</v>
      </c>
      <c r="C74" s="20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6" t="e">
        <f>Q73</f>
        <v>#VALUE!</v>
      </c>
      <c r="R74" s="55" t="e">
        <f t="shared" ref="R74:S74" si="60">Q74+$AB$74</f>
        <v>#VALUE!</v>
      </c>
      <c r="S74" s="55" t="e">
        <f t="shared" si="60"/>
        <v>#VALUE!</v>
      </c>
      <c r="T74" s="243" t="e">
        <f t="shared" ref="T74:Y74" si="61">S74-(($S$74-$Z$74)/($Z$43-$S$43))</f>
        <v>#VALUE!</v>
      </c>
      <c r="U74" s="243" t="e">
        <f t="shared" si="61"/>
        <v>#VALUE!</v>
      </c>
      <c r="V74" s="243" t="e">
        <f t="shared" si="61"/>
        <v>#VALUE!</v>
      </c>
      <c r="W74" s="243" t="e">
        <f t="shared" si="61"/>
        <v>#VALUE!</v>
      </c>
      <c r="X74" s="243" t="e">
        <f t="shared" si="61"/>
        <v>#VALUE!</v>
      </c>
      <c r="Y74" s="243" t="e">
        <f t="shared" si="61"/>
        <v>#VALUE!</v>
      </c>
      <c r="Z74" s="55">
        <f>P14</f>
        <v>0.05</v>
      </c>
      <c r="AB74" s="61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203" t="s">
        <v>63</v>
      </c>
      <c r="C76" s="202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0" t="e">
        <f t="shared" ref="Q76:Z76" ca="1" si="63">Q77*Q44</f>
        <v>#DIV/0!</v>
      </c>
      <c r="R76" s="62" t="e">
        <f t="shared" ca="1" si="63"/>
        <v>#DIV/0!</v>
      </c>
      <c r="S76" s="62" t="e">
        <f t="shared" ca="1" si="63"/>
        <v>#DIV/0!</v>
      </c>
      <c r="T76" s="62" t="e">
        <f t="shared" ca="1" si="63"/>
        <v>#DIV/0!</v>
      </c>
      <c r="U76" s="62" t="e">
        <f t="shared" ca="1" si="63"/>
        <v>#DIV/0!</v>
      </c>
      <c r="V76" s="62" t="e">
        <f t="shared" ca="1" si="63"/>
        <v>#DIV/0!</v>
      </c>
      <c r="W76" s="62" t="e">
        <f t="shared" ca="1" si="63"/>
        <v>#DIV/0!</v>
      </c>
      <c r="X76" s="62" t="e">
        <f t="shared" ca="1" si="63"/>
        <v>#DIV/0!</v>
      </c>
      <c r="Y76" s="62" t="e">
        <f t="shared" ca="1" si="63"/>
        <v>#DIV/0!</v>
      </c>
      <c r="Z76" s="62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0" t="e">
        <f>AVERAGE(J77:O77)</f>
        <v>#DIV/0!</v>
      </c>
      <c r="R77" s="39" t="e">
        <f>AVERAGE(L77:O77,Q77)</f>
        <v>#DIV/0!</v>
      </c>
      <c r="S77" s="39" t="e">
        <f>AVERAGE(M77:O77,Q77:R77)</f>
        <v>#DIV/0!</v>
      </c>
      <c r="T77" s="39" t="e">
        <f>AVERAGE(N77:O77,Q77:S77)</f>
        <v>#DIV/0!</v>
      </c>
      <c r="U77" s="39" t="e">
        <f>AVERAGE(N77,Q77:T77)</f>
        <v>#DIV/0!</v>
      </c>
      <c r="V77" s="39" t="e">
        <f t="shared" ref="V77:Z77" si="65">AVERAGE(Q77:U77)</f>
        <v>#DIV/0!</v>
      </c>
      <c r="W77" s="39" t="e">
        <f t="shared" si="65"/>
        <v>#DIV/0!</v>
      </c>
      <c r="X77" s="39" t="e">
        <f t="shared" si="65"/>
        <v>#DIV/0!</v>
      </c>
      <c r="Y77" s="39" t="e">
        <f t="shared" si="65"/>
        <v>#DIV/0!</v>
      </c>
      <c r="Z77" s="39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209" t="s">
        <v>70</v>
      </c>
      <c r="C79" s="202"/>
      <c r="D79" s="202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9" t="e">
        <f t="shared" ref="Q79:Z79" ca="1" si="66">Q62+Q64-Q70-Q76</f>
        <v>#DIV/0!</v>
      </c>
      <c r="R79" s="59" t="e">
        <f t="shared" ca="1" si="66"/>
        <v>#DIV/0!</v>
      </c>
      <c r="S79" s="59" t="e">
        <f t="shared" ca="1" si="66"/>
        <v>#DIV/0!</v>
      </c>
      <c r="T79" s="59" t="e">
        <f t="shared" ca="1" si="66"/>
        <v>#DIV/0!</v>
      </c>
      <c r="U79" s="59" t="e">
        <f t="shared" ca="1" si="66"/>
        <v>#DIV/0!</v>
      </c>
      <c r="V79" s="59" t="e">
        <f t="shared" ca="1" si="66"/>
        <v>#DIV/0!</v>
      </c>
      <c r="W79" s="59" t="e">
        <f t="shared" ca="1" si="66"/>
        <v>#DIV/0!</v>
      </c>
      <c r="X79" s="59" t="e">
        <f t="shared" ca="1" si="66"/>
        <v>#DIV/0!</v>
      </c>
      <c r="Y79" s="59" t="e">
        <f t="shared" ca="1" si="66"/>
        <v>#DIV/0!</v>
      </c>
      <c r="Z79" s="59" t="e">
        <f t="shared" ca="1" si="66"/>
        <v>#DIV/0!</v>
      </c>
    </row>
    <row r="80" spans="1:28" ht="15">
      <c r="A80" s="1"/>
      <c r="B80" s="203" t="s">
        <v>71</v>
      </c>
      <c r="C80" s="202"/>
      <c r="D80" s="202"/>
      <c r="E80" s="1"/>
      <c r="F80" s="1"/>
      <c r="G80" s="1"/>
      <c r="H80" s="1"/>
      <c r="I80" s="1"/>
      <c r="J80" s="1"/>
      <c r="K80" s="1"/>
      <c r="L80" s="1"/>
      <c r="Q80" s="63" t="e">
        <f t="shared" ref="Q80:Z80" ca="1" si="67">Q79/(1+$D$18)^Q42</f>
        <v>#DIV/0!</v>
      </c>
      <c r="R80" s="63" t="e">
        <f t="shared" ca="1" si="67"/>
        <v>#DIV/0!</v>
      </c>
      <c r="S80" s="63" t="e">
        <f t="shared" ca="1" si="67"/>
        <v>#DIV/0!</v>
      </c>
      <c r="T80" s="63" t="e">
        <f t="shared" ca="1" si="67"/>
        <v>#DIV/0!</v>
      </c>
      <c r="U80" s="63" t="e">
        <f t="shared" ca="1" si="67"/>
        <v>#DIV/0!</v>
      </c>
      <c r="V80" s="63" t="e">
        <f t="shared" ca="1" si="67"/>
        <v>#DIV/0!</v>
      </c>
      <c r="W80" s="63" t="e">
        <f t="shared" ca="1" si="67"/>
        <v>#DIV/0!</v>
      </c>
      <c r="X80" s="63" t="e">
        <f t="shared" ca="1" si="67"/>
        <v>#DIV/0!</v>
      </c>
      <c r="Y80" s="63" t="e">
        <f t="shared" ca="1" si="67"/>
        <v>#DIV/0!</v>
      </c>
      <c r="Z80" s="63" t="e">
        <f t="shared" ca="1" si="67"/>
        <v>#DIV/0!</v>
      </c>
    </row>
    <row r="81" spans="1:26" ht="15">
      <c r="A81" s="1"/>
      <c r="B81" s="203" t="s">
        <v>72</v>
      </c>
      <c r="C81" s="202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3" t="e">
        <f ca="1">(U79*(1+$D$19))/($D$18-$D$19)</f>
        <v>#DIV/0!</v>
      </c>
      <c r="V81" s="63"/>
      <c r="W81" s="63"/>
      <c r="X81" s="63"/>
      <c r="Y81" s="63"/>
      <c r="Z81" s="63" t="e">
        <f ca="1">(Z79*(1+$D$19))/($D$18-$D$19)</f>
        <v>#DIV/0!</v>
      </c>
    </row>
    <row r="82" spans="1:26" ht="15">
      <c r="A82" s="1"/>
      <c r="B82" s="203" t="s">
        <v>73</v>
      </c>
      <c r="C82" s="202"/>
      <c r="D82" s="202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3" t="e">
        <f ca="1">U81/(1+$D$18)^U42</f>
        <v>#DIV/0!</v>
      </c>
      <c r="V82" s="63"/>
      <c r="W82" s="63"/>
      <c r="X82" s="63"/>
      <c r="Y82" s="63"/>
      <c r="Z82" s="63" t="e">
        <f ca="1">Z81/(1+$D$18)^Z42</f>
        <v>#DIV/0!</v>
      </c>
    </row>
    <row r="83" spans="1:26" ht="15">
      <c r="A83" s="1"/>
      <c r="B83" s="203" t="s">
        <v>74</v>
      </c>
      <c r="C83" s="202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3" t="e">
        <f ca="1">SUM(L80:U80,U82)</f>
        <v>#DIV/0!</v>
      </c>
      <c r="V83" s="63"/>
      <c r="W83" s="63"/>
      <c r="X83" s="63"/>
      <c r="Y83" s="63"/>
      <c r="Z83" s="63" t="e">
        <f ca="1">SUM(Q80:Z80,Z82)</f>
        <v>#DIV/0!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3">
        <f>BS!M7/1000000</f>
        <v>0</v>
      </c>
      <c r="V84" s="63"/>
      <c r="W84" s="63"/>
      <c r="X84" s="63"/>
      <c r="Y84" s="63"/>
      <c r="Z84" s="63">
        <f>BS!M7/1000000</f>
        <v>0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3">
        <f>BS!M35/1000000</f>
        <v>0</v>
      </c>
      <c r="V85" s="63"/>
      <c r="W85" s="63"/>
      <c r="X85" s="63"/>
      <c r="Y85" s="63"/>
      <c r="Z85" s="63">
        <f>BS!M35/1000000</f>
        <v>0</v>
      </c>
    </row>
    <row r="86" spans="1:26" ht="15">
      <c r="A86" s="1"/>
      <c r="B86" s="203" t="s">
        <v>77</v>
      </c>
      <c r="C86" s="202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3" t="e">
        <f ca="1">U83+U84-U85</f>
        <v>#DIV/0!</v>
      </c>
      <c r="V86" s="63"/>
      <c r="W86" s="63"/>
      <c r="X86" s="63"/>
      <c r="Y86" s="63"/>
      <c r="Z86" s="63" t="e">
        <f ca="1">Z83+Z84-Z85</f>
        <v>#DIV/0!</v>
      </c>
    </row>
    <row r="87" spans="1:26" ht="15">
      <c r="A87" s="1"/>
      <c r="B87" s="203" t="s">
        <v>78</v>
      </c>
      <c r="C87" s="202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3">
        <f>INFO!C18/1000000</f>
        <v>3184.79</v>
      </c>
      <c r="V87" s="63"/>
      <c r="W87" s="63"/>
      <c r="X87" s="63"/>
      <c r="Y87" s="63"/>
      <c r="Z87" s="63">
        <f>INFO!C18/1000000</f>
        <v>3184.79</v>
      </c>
    </row>
    <row r="88" spans="1:26" ht="15">
      <c r="A88" s="1"/>
      <c r="B88" s="203" t="s">
        <v>79</v>
      </c>
      <c r="C88" s="202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4" t="e">
        <f ca="1">U86/U87</f>
        <v>#DIV/0!</v>
      </c>
      <c r="V88" s="64"/>
      <c r="W88" s="64"/>
      <c r="X88" s="64"/>
      <c r="Y88" s="64"/>
      <c r="Z88" s="64" t="e">
        <f ca="1">Z86/Z87</f>
        <v>#DIV/0!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B82:D82"/>
    <mergeCell ref="B83:C83"/>
    <mergeCell ref="B86:C86"/>
    <mergeCell ref="B87:C87"/>
    <mergeCell ref="B88:C8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48:C48"/>
    <mergeCell ref="B52:C52"/>
    <mergeCell ref="B53:D53"/>
    <mergeCell ref="B54:C54"/>
    <mergeCell ref="B58:C58"/>
    <mergeCell ref="B39:C39"/>
    <mergeCell ref="B40:C40"/>
    <mergeCell ref="B41:C41"/>
    <mergeCell ref="B46:C46"/>
    <mergeCell ref="B47:D47"/>
    <mergeCell ref="B31:C31"/>
    <mergeCell ref="B33:C33"/>
    <mergeCell ref="B34:C34"/>
    <mergeCell ref="B36:C36"/>
    <mergeCell ref="B37:C37"/>
    <mergeCell ref="B9:C9"/>
    <mergeCell ref="B10:C10"/>
    <mergeCell ref="B17:C17"/>
    <mergeCell ref="B21:C21"/>
    <mergeCell ref="B26:C26"/>
    <mergeCell ref="B2:C2"/>
    <mergeCell ref="E4:F4"/>
    <mergeCell ref="E5:F5"/>
    <mergeCell ref="B7:C7"/>
    <mergeCell ref="F8:G8"/>
    <mergeCell ref="N8:O8"/>
    <mergeCell ref="N9:O9"/>
    <mergeCell ref="N10:O10"/>
    <mergeCell ref="N14:O14"/>
    <mergeCell ref="F9:G9"/>
    <mergeCell ref="F10:G10"/>
    <mergeCell ref="J10:K10"/>
    <mergeCell ref="J14:K14"/>
  </mergeCells>
  <conditionalFormatting sqref="F76:P76">
    <cfRule type="cellIs" dxfId="16" priority="5" operator="greaterThanOrEqual">
      <formula>0</formula>
    </cfRule>
    <cfRule type="cellIs" dxfId="15" priority="4" operator="lessThan">
      <formula>0</formula>
    </cfRule>
  </conditionalFormatting>
  <conditionalFormatting sqref="K5:L5">
    <cfRule type="cellIs" dxfId="3" priority="8" operator="greaterThan">
      <formula>"0%"</formula>
    </cfRule>
    <cfRule type="cellIs" dxfId="4" priority="6" operator="greaterThan">
      <formula>"10%"</formula>
    </cfRule>
    <cfRule type="cellIs" dxfId="5" priority="7" operator="lessThanOrEqual">
      <formula>"0%"</formula>
    </cfRule>
    <cfRule type="colorScale" priority="1">
      <colorScale>
        <cfvo type="num" val="-0.2"/>
        <cfvo type="num" val="0.1"/>
        <cfvo type="num" val="0.3"/>
        <color rgb="FFC00000"/>
        <color rgb="FFFFEB84"/>
        <color rgb="FF00B050"/>
      </colorScale>
    </cfRule>
  </conditionalFormatting>
  <conditionalFormatting sqref="T21:T22 F22:S22 F25:T25 F28:P28 T31 F32:P32 F36:P36 F39:P39">
    <cfRule type="cellIs" dxfId="14" priority="3" operator="lessThan">
      <formula>0</formula>
    </cfRule>
    <cfRule type="cellIs" dxfId="13" priority="2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66"/>
      <c r="D4" s="66"/>
      <c r="E4" s="66"/>
      <c r="F4" s="66"/>
      <c r="G4" s="66"/>
      <c r="H4" s="66"/>
      <c r="I4" s="66"/>
      <c r="J4" s="1"/>
    </row>
    <row r="5" spans="1:26" ht="15">
      <c r="A5" s="1"/>
      <c r="B5" s="201" t="s">
        <v>80</v>
      </c>
      <c r="C5" s="202"/>
      <c r="D5" s="202"/>
      <c r="E5" s="202"/>
      <c r="F5" s="202"/>
      <c r="G5" s="202"/>
      <c r="H5" s="1"/>
      <c r="I5" s="1"/>
      <c r="J5" s="1"/>
    </row>
    <row r="6" spans="1:26" ht="15">
      <c r="A6" s="1"/>
      <c r="B6" s="201" t="s">
        <v>81</v>
      </c>
      <c r="C6" s="202"/>
      <c r="D6" s="202"/>
      <c r="E6" s="202"/>
      <c r="F6" s="202"/>
      <c r="G6" s="202"/>
      <c r="H6" s="202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3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67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68">
        <f>D16*D17</f>
        <v>0</v>
      </c>
      <c r="O9" s="1"/>
      <c r="P9" s="3" t="s">
        <v>86</v>
      </c>
      <c r="Q9" s="69">
        <v>0.05</v>
      </c>
    </row>
    <row r="10" spans="1:26" ht="15">
      <c r="A10" s="1"/>
      <c r="B10" s="203" t="s">
        <v>87</v>
      </c>
      <c r="C10" s="202"/>
      <c r="D10" s="70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1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203" t="s">
        <v>77</v>
      </c>
      <c r="C13" s="202"/>
      <c r="D13" s="63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2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203" t="s">
        <v>90</v>
      </c>
      <c r="C15" s="202"/>
      <c r="D15" s="67">
        <f>D16+(D17*D18)</f>
        <v>0</v>
      </c>
      <c r="E15" s="1"/>
      <c r="F15" s="1"/>
      <c r="G15" s="1"/>
      <c r="H15" s="1"/>
      <c r="I15" s="1"/>
      <c r="J15" s="1"/>
      <c r="L15" s="73" t="s">
        <v>91</v>
      </c>
    </row>
    <row r="16" spans="1:26" ht="15">
      <c r="A16" s="1"/>
      <c r="B16" s="203" t="s">
        <v>92</v>
      </c>
      <c r="C16" s="202"/>
      <c r="D16" s="70">
        <f>INFO!C20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4">
        <f>INFO!C17</f>
        <v>0</v>
      </c>
      <c r="E17" s="1"/>
      <c r="J17" s="1"/>
      <c r="L17" s="75" t="e">
        <f>IF(AVERAGE(DCF!K57:O57) &gt; 0, AVERAGE(DCF!K57:O57), 0)</f>
        <v>#DIV/0!</v>
      </c>
      <c r="M17" s="75">
        <v>0.25</v>
      </c>
      <c r="N17" s="68" t="e">
        <f>AVERAGE(L17:M17)</f>
        <v>#DIV/0!</v>
      </c>
    </row>
    <row r="18" spans="1:14" ht="15">
      <c r="A18" s="1"/>
      <c r="B18" s="203" t="s">
        <v>83</v>
      </c>
      <c r="C18" s="202"/>
      <c r="D18" s="71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203" t="s">
        <v>96</v>
      </c>
      <c r="C20" s="202"/>
      <c r="D20" s="63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76" t="s">
        <v>50</v>
      </c>
      <c r="C22" s="77"/>
      <c r="D22" s="78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204" t="e">
        <f>CONCATENATE(#REF!," Revenue Breakdown")</f>
        <v>#REF!</v>
      </c>
      <c r="C2" s="205"/>
      <c r="D2" s="205"/>
      <c r="E2" s="20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206" t="s">
        <v>53</v>
      </c>
      <c r="C4" s="202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3" t="str">
        <f t="shared" ref="B8:E8" si="1">B63</f>
        <v>Google Services total</v>
      </c>
      <c r="C8" s="73">
        <f t="shared" si="1"/>
        <v>0</v>
      </c>
      <c r="D8" s="73">
        <f t="shared" si="1"/>
        <v>0</v>
      </c>
      <c r="E8" s="73">
        <f t="shared" si="1"/>
        <v>0</v>
      </c>
      <c r="F8" s="73"/>
      <c r="G8" s="73"/>
      <c r="H8" s="73"/>
      <c r="I8" s="73"/>
      <c r="J8" s="79">
        <f t="shared" ref="J8:O8" si="2">J63</f>
        <v>106491</v>
      </c>
      <c r="K8" s="79">
        <f t="shared" si="2"/>
        <v>130524</v>
      </c>
      <c r="L8" s="79">
        <f t="shared" si="2"/>
        <v>151825</v>
      </c>
      <c r="M8" s="79">
        <f t="shared" si="2"/>
        <v>168635</v>
      </c>
      <c r="N8" s="79">
        <f t="shared" si="2"/>
        <v>237529</v>
      </c>
      <c r="O8" s="79">
        <f t="shared" si="2"/>
        <v>253528</v>
      </c>
      <c r="P8" s="27"/>
    </row>
    <row r="9" spans="1:24" ht="15">
      <c r="B9" s="23" t="str">
        <f>IF(COUNTA(F8:O8), "% growth", "")</f>
        <v>% growth</v>
      </c>
      <c r="F9" s="80" t="e">
        <f t="shared" ref="F9:O9" si="3">IF(ISBLANK(E8), "", (F8/E8)-1)</f>
        <v>#DIV/0!</v>
      </c>
      <c r="G9" s="80" t="str">
        <f t="shared" si="3"/>
        <v/>
      </c>
      <c r="H9" s="80" t="str">
        <f t="shared" si="3"/>
        <v/>
      </c>
      <c r="I9" s="80" t="str">
        <f t="shared" si="3"/>
        <v/>
      </c>
      <c r="J9" s="80" t="str">
        <f t="shared" si="3"/>
        <v/>
      </c>
      <c r="K9" s="80">
        <f t="shared" si="3"/>
        <v>0.22568104346846218</v>
      </c>
      <c r="L9" s="80">
        <f t="shared" si="3"/>
        <v>0.16319604057491333</v>
      </c>
      <c r="M9" s="80">
        <f t="shared" si="3"/>
        <v>0.11071957846204517</v>
      </c>
      <c r="N9" s="80">
        <f t="shared" si="3"/>
        <v>0.40853915260770313</v>
      </c>
      <c r="O9" s="80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0" t="e">
        <f t="shared" ref="J10:O10" si="4">J8/J$5</f>
        <v>#REF!</v>
      </c>
      <c r="K10" s="80" t="e">
        <f t="shared" si="4"/>
        <v>#REF!</v>
      </c>
      <c r="L10" s="80" t="e">
        <f t="shared" si="4"/>
        <v>#REF!</v>
      </c>
      <c r="M10" s="80" t="e">
        <f t="shared" si="4"/>
        <v>#REF!</v>
      </c>
      <c r="N10" s="80" t="e">
        <f t="shared" si="4"/>
        <v>#REF!</v>
      </c>
      <c r="O10" s="80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3" t="str">
        <f t="shared" ref="B12:O12" si="5">B64</f>
        <v>Google Cloud</v>
      </c>
      <c r="C12" s="73">
        <f t="shared" si="5"/>
        <v>0</v>
      </c>
      <c r="D12" s="73">
        <f t="shared" si="5"/>
        <v>0</v>
      </c>
      <c r="E12" s="73">
        <f t="shared" si="5"/>
        <v>0</v>
      </c>
      <c r="F12" s="79">
        <f t="shared" si="5"/>
        <v>0</v>
      </c>
      <c r="G12" s="79">
        <f t="shared" si="5"/>
        <v>0</v>
      </c>
      <c r="H12" s="79">
        <f t="shared" si="5"/>
        <v>0</v>
      </c>
      <c r="I12" s="79">
        <f t="shared" si="5"/>
        <v>0</v>
      </c>
      <c r="J12" s="79">
        <f t="shared" si="5"/>
        <v>4056</v>
      </c>
      <c r="K12" s="79">
        <f t="shared" si="5"/>
        <v>5838</v>
      </c>
      <c r="L12" s="79">
        <f t="shared" si="5"/>
        <v>8918</v>
      </c>
      <c r="M12" s="79">
        <f t="shared" si="5"/>
        <v>13059</v>
      </c>
      <c r="N12" s="81">
        <f t="shared" si="5"/>
        <v>19206</v>
      </c>
      <c r="O12" s="81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0" t="e">
        <f t="shared" ref="F13:O13" si="6">IF(ISBLANK(E12), "", (F12/E12)-1)</f>
        <v>#DIV/0!</v>
      </c>
      <c r="G13" s="80" t="e">
        <f t="shared" si="6"/>
        <v>#DIV/0!</v>
      </c>
      <c r="H13" s="80" t="e">
        <f t="shared" si="6"/>
        <v>#DIV/0!</v>
      </c>
      <c r="I13" s="80" t="e">
        <f t="shared" si="6"/>
        <v>#DIV/0!</v>
      </c>
      <c r="J13" s="80" t="e">
        <f t="shared" si="6"/>
        <v>#DIV/0!</v>
      </c>
      <c r="K13" s="80">
        <f t="shared" si="6"/>
        <v>0.43934911242603558</v>
      </c>
      <c r="L13" s="80">
        <f t="shared" si="6"/>
        <v>0.52757793764988015</v>
      </c>
      <c r="M13" s="80">
        <f t="shared" si="6"/>
        <v>0.46434178066831122</v>
      </c>
      <c r="N13" s="80">
        <f t="shared" si="6"/>
        <v>0.47070985527222597</v>
      </c>
      <c r="O13" s="80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0" t="str">
        <f>IF(ISBLANK(E13), "", (F13/E13)-1)</f>
        <v/>
      </c>
      <c r="J14" s="80" t="e">
        <f t="shared" ref="J14:O14" si="7">J12/J$5</f>
        <v>#REF!</v>
      </c>
      <c r="K14" s="80" t="e">
        <f t="shared" si="7"/>
        <v>#REF!</v>
      </c>
      <c r="L14" s="80" t="e">
        <f t="shared" si="7"/>
        <v>#REF!</v>
      </c>
      <c r="M14" s="80" t="e">
        <f t="shared" si="7"/>
        <v>#REF!</v>
      </c>
      <c r="N14" s="80" t="e">
        <f t="shared" si="7"/>
        <v>#REF!</v>
      </c>
      <c r="O14" s="80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3" t="str">
        <f t="shared" ref="B16:O16" si="8">B65</f>
        <v>Other Bets</v>
      </c>
      <c r="C16" s="73">
        <f t="shared" si="8"/>
        <v>0</v>
      </c>
      <c r="D16" s="73">
        <f t="shared" si="8"/>
        <v>0</v>
      </c>
      <c r="E16" s="73">
        <f t="shared" si="8"/>
        <v>0</v>
      </c>
      <c r="F16" s="79">
        <f t="shared" si="8"/>
        <v>0</v>
      </c>
      <c r="G16" s="79">
        <f t="shared" si="8"/>
        <v>0</v>
      </c>
      <c r="H16" s="79">
        <f t="shared" si="8"/>
        <v>0</v>
      </c>
      <c r="I16" s="79">
        <f t="shared" si="8"/>
        <v>0</v>
      </c>
      <c r="J16" s="79">
        <f t="shared" si="8"/>
        <v>477</v>
      </c>
      <c r="K16" s="79">
        <f t="shared" si="8"/>
        <v>595</v>
      </c>
      <c r="L16" s="79">
        <f t="shared" si="8"/>
        <v>6569</v>
      </c>
      <c r="M16" s="79">
        <f t="shared" si="8"/>
        <v>657</v>
      </c>
      <c r="N16" s="73">
        <f t="shared" si="8"/>
        <v>753</v>
      </c>
      <c r="O16" s="81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0" t="e">
        <f t="shared" ref="F17:O17" si="9">IF(ISBLANK(E16), "", (F16/E16)-1)</f>
        <v>#DIV/0!</v>
      </c>
      <c r="G17" s="80" t="e">
        <f t="shared" si="9"/>
        <v>#DIV/0!</v>
      </c>
      <c r="H17" s="80" t="e">
        <f t="shared" si="9"/>
        <v>#DIV/0!</v>
      </c>
      <c r="I17" s="80" t="e">
        <f t="shared" si="9"/>
        <v>#DIV/0!</v>
      </c>
      <c r="J17" s="80" t="e">
        <f t="shared" si="9"/>
        <v>#DIV/0!</v>
      </c>
      <c r="K17" s="80">
        <f t="shared" si="9"/>
        <v>0.24737945492662483</v>
      </c>
      <c r="L17" s="80">
        <f t="shared" si="9"/>
        <v>10.040336134453781</v>
      </c>
      <c r="M17" s="80">
        <f t="shared" si="9"/>
        <v>-0.899984776982798</v>
      </c>
      <c r="N17" s="80">
        <f t="shared" si="9"/>
        <v>0.14611872146118721</v>
      </c>
      <c r="O17" s="80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0" t="e">
        <f t="shared" ref="J18:O18" si="10">J16/J$5</f>
        <v>#REF!</v>
      </c>
      <c r="K18" s="80" t="e">
        <f t="shared" si="10"/>
        <v>#REF!</v>
      </c>
      <c r="L18" s="80" t="e">
        <f t="shared" si="10"/>
        <v>#REF!</v>
      </c>
      <c r="M18" s="80" t="e">
        <f t="shared" si="10"/>
        <v>#REF!</v>
      </c>
      <c r="N18" s="80" t="e">
        <f t="shared" si="10"/>
        <v>#REF!</v>
      </c>
      <c r="O18" s="80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3" t="str">
        <f t="shared" ref="B20:O20" si="11">B66</f>
        <v>Hedging gains (losses)</v>
      </c>
      <c r="C20" s="73">
        <f t="shared" si="11"/>
        <v>0</v>
      </c>
      <c r="D20" s="73">
        <f t="shared" si="11"/>
        <v>0</v>
      </c>
      <c r="E20" s="73">
        <f t="shared" si="11"/>
        <v>0</v>
      </c>
      <c r="F20" s="79">
        <f t="shared" si="11"/>
        <v>0</v>
      </c>
      <c r="G20" s="79">
        <f t="shared" si="11"/>
        <v>0</v>
      </c>
      <c r="H20" s="79">
        <f t="shared" si="11"/>
        <v>0</v>
      </c>
      <c r="I20" s="79">
        <f t="shared" si="11"/>
        <v>0</v>
      </c>
      <c r="J20" s="79">
        <f t="shared" si="11"/>
        <v>-169</v>
      </c>
      <c r="K20" s="79">
        <f t="shared" si="11"/>
        <v>-138</v>
      </c>
      <c r="L20" s="79">
        <f t="shared" si="11"/>
        <v>455</v>
      </c>
      <c r="M20" s="79">
        <f t="shared" si="11"/>
        <v>176</v>
      </c>
      <c r="N20" s="73">
        <f t="shared" si="11"/>
        <v>149</v>
      </c>
      <c r="O20" s="81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0" t="e">
        <f t="shared" ref="F21:O21" si="12">IF(ISBLANK(E20), "", (F20/E20)-1)</f>
        <v>#DIV/0!</v>
      </c>
      <c r="G21" s="80" t="e">
        <f t="shared" si="12"/>
        <v>#DIV/0!</v>
      </c>
      <c r="H21" s="80" t="e">
        <f t="shared" si="12"/>
        <v>#DIV/0!</v>
      </c>
      <c r="I21" s="80" t="e">
        <f t="shared" si="12"/>
        <v>#DIV/0!</v>
      </c>
      <c r="J21" s="80" t="e">
        <f t="shared" si="12"/>
        <v>#DIV/0!</v>
      </c>
      <c r="K21" s="80">
        <f t="shared" si="12"/>
        <v>-0.18343195266272194</v>
      </c>
      <c r="L21" s="80">
        <f t="shared" si="12"/>
        <v>-4.2971014492753623</v>
      </c>
      <c r="M21" s="80">
        <f t="shared" si="12"/>
        <v>-0.61318681318681323</v>
      </c>
      <c r="N21" s="80">
        <f t="shared" si="12"/>
        <v>-0.15340909090909094</v>
      </c>
      <c r="O21" s="80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0" t="e">
        <f t="shared" ref="J22:O22" si="13">J20/J$5</f>
        <v>#REF!</v>
      </c>
      <c r="K22" s="80" t="e">
        <f t="shared" si="13"/>
        <v>#REF!</v>
      </c>
      <c r="L22" s="80" t="e">
        <f t="shared" si="13"/>
        <v>#REF!</v>
      </c>
      <c r="M22" s="80" t="e">
        <f t="shared" si="13"/>
        <v>#REF!</v>
      </c>
      <c r="N22" s="80" t="e">
        <f t="shared" si="13"/>
        <v>#REF!</v>
      </c>
      <c r="O22" s="80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</row>
    <row r="48" spans="1:29" ht="19">
      <c r="B48" s="83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3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206" t="s">
        <v>107</v>
      </c>
      <c r="C57" s="202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3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4">
        <v>104062</v>
      </c>
      <c r="N58" s="85">
        <v>148951</v>
      </c>
      <c r="O58" s="85">
        <v>162450</v>
      </c>
      <c r="U58" s="85">
        <v>40359</v>
      </c>
    </row>
    <row r="59" spans="2:21" ht="15">
      <c r="C59" s="73" t="s">
        <v>109</v>
      </c>
      <c r="D59" s="1"/>
      <c r="E59" s="1"/>
      <c r="F59" s="86"/>
      <c r="G59" s="87"/>
      <c r="H59" s="87"/>
      <c r="I59" s="87"/>
      <c r="J59" s="87">
        <v>8150</v>
      </c>
      <c r="K59" s="87">
        <v>11155</v>
      </c>
      <c r="L59" s="87">
        <v>15149</v>
      </c>
      <c r="M59" s="84">
        <v>19772</v>
      </c>
      <c r="N59" s="85">
        <v>28845</v>
      </c>
      <c r="O59" s="85">
        <v>29243</v>
      </c>
      <c r="U59" s="85">
        <v>6693</v>
      </c>
    </row>
    <row r="60" spans="2:21" ht="13">
      <c r="C60" s="73" t="s">
        <v>110</v>
      </c>
      <c r="F60" s="84"/>
      <c r="G60" s="84"/>
      <c r="H60" s="84"/>
      <c r="I60" s="84"/>
      <c r="J60" s="84">
        <v>17616</v>
      </c>
      <c r="K60" s="84">
        <v>20010</v>
      </c>
      <c r="L60" s="84">
        <v>21547</v>
      </c>
      <c r="M60" s="84">
        <v>23090</v>
      </c>
      <c r="N60" s="85">
        <v>31701</v>
      </c>
      <c r="O60" s="85">
        <v>32780</v>
      </c>
      <c r="U60" s="85">
        <v>7496</v>
      </c>
    </row>
    <row r="61" spans="2:21" ht="13">
      <c r="D61" s="88" t="s">
        <v>111</v>
      </c>
      <c r="E61" s="82"/>
      <c r="F61" s="89">
        <f t="shared" ref="F61:O61" si="21">SUM(F58:F60)</f>
        <v>0</v>
      </c>
      <c r="G61" s="89">
        <f t="shared" si="21"/>
        <v>0</v>
      </c>
      <c r="H61" s="89">
        <f t="shared" si="21"/>
        <v>0</v>
      </c>
      <c r="I61" s="89">
        <f t="shared" si="21"/>
        <v>0</v>
      </c>
      <c r="J61" s="89">
        <f t="shared" si="21"/>
        <v>95577</v>
      </c>
      <c r="K61" s="89">
        <f t="shared" si="21"/>
        <v>116461</v>
      </c>
      <c r="L61" s="89">
        <f t="shared" si="21"/>
        <v>134811</v>
      </c>
      <c r="M61" s="89">
        <f t="shared" si="21"/>
        <v>146924</v>
      </c>
      <c r="N61" s="89">
        <f t="shared" si="21"/>
        <v>209497</v>
      </c>
      <c r="O61" s="89">
        <f t="shared" si="21"/>
        <v>224473</v>
      </c>
      <c r="U61" s="89">
        <f>SUM(U58:U60)</f>
        <v>54548</v>
      </c>
    </row>
    <row r="62" spans="2:21" ht="13">
      <c r="C62" s="73" t="s">
        <v>112</v>
      </c>
      <c r="F62" s="84"/>
      <c r="G62" s="84"/>
      <c r="H62" s="84"/>
      <c r="I62" s="84"/>
      <c r="J62" s="84">
        <v>10914</v>
      </c>
      <c r="K62" s="84">
        <v>14063</v>
      </c>
      <c r="L62" s="84">
        <v>17014</v>
      </c>
      <c r="M62" s="84">
        <v>21711</v>
      </c>
      <c r="N62" s="85">
        <v>28032</v>
      </c>
      <c r="O62" s="85">
        <v>29055</v>
      </c>
      <c r="U62" s="85">
        <v>29055</v>
      </c>
    </row>
    <row r="63" spans="2:21" ht="13">
      <c r="B63" s="88" t="s">
        <v>113</v>
      </c>
      <c r="C63" s="82"/>
      <c r="D63" s="82"/>
      <c r="E63" s="82"/>
      <c r="F63" s="89">
        <f t="shared" ref="F63:O63" si="22">SUM(F61:F62)</f>
        <v>0</v>
      </c>
      <c r="G63" s="89">
        <f t="shared" si="22"/>
        <v>0</v>
      </c>
      <c r="H63" s="89">
        <f t="shared" si="22"/>
        <v>0</v>
      </c>
      <c r="I63" s="89">
        <f t="shared" si="22"/>
        <v>0</v>
      </c>
      <c r="J63" s="89">
        <f t="shared" si="22"/>
        <v>106491</v>
      </c>
      <c r="K63" s="89">
        <f t="shared" si="22"/>
        <v>130524</v>
      </c>
      <c r="L63" s="89">
        <f t="shared" si="22"/>
        <v>151825</v>
      </c>
      <c r="M63" s="89">
        <f t="shared" si="22"/>
        <v>168635</v>
      </c>
      <c r="N63" s="89">
        <f t="shared" si="22"/>
        <v>237529</v>
      </c>
      <c r="O63" s="89">
        <f t="shared" si="22"/>
        <v>253528</v>
      </c>
      <c r="U63" s="90">
        <v>253528</v>
      </c>
    </row>
    <row r="64" spans="2:21" ht="13">
      <c r="B64" s="73" t="s">
        <v>114</v>
      </c>
      <c r="F64" s="84"/>
      <c r="G64" s="84"/>
      <c r="H64" s="84"/>
      <c r="I64" s="84"/>
      <c r="J64" s="84">
        <v>4056</v>
      </c>
      <c r="K64" s="84">
        <v>5838</v>
      </c>
      <c r="L64" s="84">
        <v>8918</v>
      </c>
      <c r="M64" s="84">
        <v>13059</v>
      </c>
      <c r="N64" s="85">
        <v>19206</v>
      </c>
      <c r="O64" s="85">
        <v>26280</v>
      </c>
      <c r="U64" s="85">
        <v>26280</v>
      </c>
    </row>
    <row r="65" spans="1:29" ht="13">
      <c r="B65" s="73" t="s">
        <v>115</v>
      </c>
      <c r="F65" s="84"/>
      <c r="G65" s="84"/>
      <c r="H65" s="84"/>
      <c r="I65" s="84"/>
      <c r="J65" s="84">
        <v>477</v>
      </c>
      <c r="K65" s="84">
        <v>595</v>
      </c>
      <c r="L65" s="84">
        <v>6569</v>
      </c>
      <c r="M65" s="84">
        <v>657</v>
      </c>
      <c r="N65" s="3">
        <v>753</v>
      </c>
      <c r="O65" s="85">
        <v>1068</v>
      </c>
      <c r="U65" s="85">
        <v>1068</v>
      </c>
    </row>
    <row r="66" spans="1:29" ht="13">
      <c r="B66" s="73" t="s">
        <v>116</v>
      </c>
      <c r="F66" s="84"/>
      <c r="G66" s="84"/>
      <c r="H66" s="84"/>
      <c r="I66" s="84"/>
      <c r="J66" s="84">
        <v>-169</v>
      </c>
      <c r="K66" s="84">
        <v>-138</v>
      </c>
      <c r="L66" s="84">
        <v>455</v>
      </c>
      <c r="M66" s="84">
        <v>176</v>
      </c>
      <c r="N66" s="3">
        <v>149</v>
      </c>
      <c r="O66" s="85">
        <v>1960</v>
      </c>
      <c r="U66" s="85">
        <v>1960</v>
      </c>
    </row>
    <row r="67" spans="1:29" ht="13">
      <c r="B67" s="88" t="s">
        <v>117</v>
      </c>
      <c r="C67" s="82"/>
      <c r="D67" s="82"/>
      <c r="E67" s="82"/>
      <c r="F67" s="91">
        <f t="shared" ref="F67:O67" si="23">SUM(F63:F66)</f>
        <v>0</v>
      </c>
      <c r="G67" s="91">
        <f t="shared" si="23"/>
        <v>0</v>
      </c>
      <c r="H67" s="91">
        <f t="shared" si="23"/>
        <v>0</v>
      </c>
      <c r="I67" s="91">
        <f t="shared" si="23"/>
        <v>0</v>
      </c>
      <c r="J67" s="91">
        <f t="shared" si="23"/>
        <v>110855</v>
      </c>
      <c r="K67" s="91">
        <f t="shared" si="23"/>
        <v>136819</v>
      </c>
      <c r="L67" s="91">
        <f t="shared" si="23"/>
        <v>167767</v>
      </c>
      <c r="M67" s="91">
        <f t="shared" si="23"/>
        <v>182527</v>
      </c>
      <c r="N67" s="91">
        <f t="shared" si="23"/>
        <v>257637</v>
      </c>
      <c r="O67" s="91">
        <f t="shared" si="23"/>
        <v>282836</v>
      </c>
      <c r="U67" s="92">
        <f>SUM(U58:U66)</f>
        <v>420987</v>
      </c>
    </row>
    <row r="80" spans="1:29" ht="13">
      <c r="A80" s="82"/>
      <c r="B80" s="82" t="s">
        <v>118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5">
        <v>104062</v>
      </c>
      <c r="G82" s="3" t="s">
        <v>119</v>
      </c>
      <c r="H82" s="85">
        <v>148951</v>
      </c>
      <c r="K82" s="3" t="s">
        <v>119</v>
      </c>
      <c r="L82" s="85">
        <v>162450</v>
      </c>
    </row>
    <row r="83" spans="2:12" ht="13">
      <c r="B83" s="3" t="s">
        <v>109</v>
      </c>
      <c r="C83" s="85">
        <v>19772</v>
      </c>
      <c r="F83" s="85">
        <v>28845</v>
      </c>
      <c r="I83" s="85">
        <v>29243</v>
      </c>
    </row>
    <row r="84" spans="2:12" ht="13">
      <c r="B84" s="3" t="s">
        <v>110</v>
      </c>
      <c r="C84" s="85">
        <v>23090</v>
      </c>
      <c r="F84" s="85">
        <v>31701</v>
      </c>
      <c r="I84" s="85">
        <v>32780</v>
      </c>
    </row>
    <row r="85" spans="2:12" ht="13">
      <c r="B85" s="3" t="s">
        <v>111</v>
      </c>
      <c r="C85" s="85">
        <v>146924</v>
      </c>
      <c r="F85" s="85">
        <v>209497</v>
      </c>
      <c r="I85" s="85">
        <v>224473</v>
      </c>
    </row>
    <row r="86" spans="2:12" ht="13">
      <c r="B86" s="3" t="s">
        <v>112</v>
      </c>
      <c r="C86" s="85">
        <v>21711</v>
      </c>
      <c r="F86" s="85">
        <v>28032</v>
      </c>
      <c r="I86" s="85">
        <v>29055</v>
      </c>
    </row>
    <row r="87" spans="2:12" ht="13">
      <c r="B87" s="3" t="s">
        <v>113</v>
      </c>
      <c r="C87" s="85">
        <v>168635</v>
      </c>
      <c r="F87" s="85">
        <v>237529</v>
      </c>
      <c r="I87" s="85">
        <v>253528</v>
      </c>
    </row>
    <row r="88" spans="2:12" ht="13">
      <c r="B88" s="3" t="s">
        <v>114</v>
      </c>
      <c r="C88" s="85">
        <v>13059</v>
      </c>
      <c r="F88" s="85">
        <v>19206</v>
      </c>
      <c r="I88" s="85">
        <v>26280</v>
      </c>
    </row>
    <row r="89" spans="2:12" ht="13">
      <c r="B89" s="3" t="s">
        <v>115</v>
      </c>
      <c r="C89" s="3">
        <v>657</v>
      </c>
      <c r="F89" s="3">
        <v>753</v>
      </c>
      <c r="I89" s="85">
        <v>1068</v>
      </c>
    </row>
    <row r="90" spans="2:12" ht="13">
      <c r="B90" s="3" t="s">
        <v>116</v>
      </c>
      <c r="C90" s="3">
        <v>176</v>
      </c>
      <c r="F90" s="3">
        <v>149</v>
      </c>
      <c r="I90" s="85">
        <v>1960</v>
      </c>
    </row>
    <row r="91" spans="2:12" ht="13">
      <c r="B91" s="3" t="s">
        <v>117</v>
      </c>
      <c r="C91" s="3" t="s">
        <v>119</v>
      </c>
      <c r="D91" s="85">
        <v>182527</v>
      </c>
      <c r="G91" s="3" t="s">
        <v>119</v>
      </c>
      <c r="H91" s="85">
        <v>257637</v>
      </c>
      <c r="K91" s="3" t="s">
        <v>119</v>
      </c>
      <c r="L91" s="85">
        <v>282836</v>
      </c>
    </row>
  </sheetData>
  <mergeCells count="3">
    <mergeCell ref="B2:E2"/>
    <mergeCell ref="B4:C4"/>
    <mergeCell ref="B57:C57"/>
  </mergeCells>
  <conditionalFormatting sqref="F5:P5 F58:L58">
    <cfRule type="cellIs" dxfId="12" priority="1" operator="greaterThanOrEqual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5" ht="24">
      <c r="A2" s="93"/>
      <c r="B2" s="215" t="s">
        <v>120</v>
      </c>
      <c r="C2" s="216"/>
      <c r="D2" s="216"/>
      <c r="E2" s="216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3"/>
    </row>
    <row r="3" spans="1:25" ht="16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</row>
    <row r="4" spans="1:25" ht="15">
      <c r="A4" s="1"/>
      <c r="B4" s="206" t="s">
        <v>121</v>
      </c>
      <c r="C4" s="20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201"/>
      <c r="G5" s="202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203" t="s">
        <v>124</v>
      </c>
      <c r="C6" s="202"/>
      <c r="D6" s="217"/>
      <c r="E6" s="218"/>
      <c r="F6" s="218"/>
      <c r="G6" s="218"/>
      <c r="H6" s="218"/>
      <c r="I6" s="219"/>
      <c r="J6" s="1"/>
      <c r="K6" s="203" t="e">
        <f>#REF!</f>
        <v>#REF!</v>
      </c>
      <c r="L6" s="202"/>
      <c r="M6" s="202"/>
      <c r="N6" s="202"/>
      <c r="O6" s="202"/>
      <c r="P6" s="202"/>
      <c r="Q6" s="1"/>
      <c r="T6" s="1"/>
      <c r="U6" s="1"/>
      <c r="V6" s="1"/>
      <c r="W6" s="1"/>
      <c r="X6" s="1"/>
      <c r="Y6" s="1"/>
    </row>
    <row r="7" spans="1:25" ht="16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1"/>
      <c r="R7" s="93"/>
    </row>
    <row r="8" spans="1:25" ht="16">
      <c r="A8" s="93"/>
      <c r="B8" s="173"/>
      <c r="C8" s="173"/>
      <c r="D8" s="210" t="s">
        <v>4</v>
      </c>
      <c r="E8" s="211"/>
      <c r="F8" s="211"/>
      <c r="G8" s="211"/>
      <c r="H8" s="211"/>
      <c r="I8" s="211"/>
      <c r="J8" s="173"/>
      <c r="K8" s="210" t="s">
        <v>125</v>
      </c>
      <c r="L8" s="211"/>
      <c r="M8" s="211"/>
      <c r="N8" s="173"/>
      <c r="O8" s="210" t="s">
        <v>126</v>
      </c>
      <c r="P8" s="211"/>
      <c r="Q8" s="211"/>
      <c r="R8" s="93"/>
    </row>
    <row r="9" spans="1:25" ht="16">
      <c r="A9" s="93"/>
      <c r="B9" s="174" t="s">
        <v>127</v>
      </c>
      <c r="C9" s="174" t="s">
        <v>0</v>
      </c>
      <c r="D9" s="174" t="s">
        <v>79</v>
      </c>
      <c r="E9" s="174" t="s">
        <v>128</v>
      </c>
      <c r="F9" s="174" t="s">
        <v>129</v>
      </c>
      <c r="G9" s="174" t="s">
        <v>130</v>
      </c>
      <c r="H9" s="174" t="s">
        <v>131</v>
      </c>
      <c r="I9" s="174" t="s">
        <v>132</v>
      </c>
      <c r="J9" s="174"/>
      <c r="K9" s="174" t="s">
        <v>133</v>
      </c>
      <c r="L9" s="174" t="s">
        <v>134</v>
      </c>
      <c r="M9" s="174" t="s">
        <v>135</v>
      </c>
      <c r="N9" s="174"/>
      <c r="O9" s="174" t="s">
        <v>136</v>
      </c>
      <c r="P9" s="174" t="s">
        <v>137</v>
      </c>
      <c r="Q9" s="174" t="s">
        <v>9</v>
      </c>
      <c r="R9" s="93"/>
    </row>
    <row r="10" spans="1:25" ht="16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3"/>
    </row>
    <row r="11" spans="1:25" ht="16">
      <c r="A11" s="93"/>
      <c r="B11" s="93">
        <v>0</v>
      </c>
      <c r="C11" s="97">
        <v>0</v>
      </c>
      <c r="D11" s="98"/>
      <c r="E11" s="99"/>
      <c r="F11" s="100">
        <f>D11*E11</f>
        <v>0</v>
      </c>
      <c r="G11" s="99"/>
      <c r="H11" s="99"/>
      <c r="I11" s="100">
        <f>F11+H11-G11</f>
        <v>0</v>
      </c>
      <c r="J11" s="99"/>
      <c r="K11" s="99"/>
      <c r="L11" s="99"/>
      <c r="M11" s="99"/>
      <c r="N11" s="101"/>
      <c r="O11" s="102" t="e">
        <f>I11/K11</f>
        <v>#DIV/0!</v>
      </c>
      <c r="P11" s="102" t="e">
        <f>I11/L11</f>
        <v>#DIV/0!</v>
      </c>
      <c r="Q11" s="103"/>
      <c r="R11" s="93"/>
    </row>
    <row r="12" spans="1:25" ht="16">
      <c r="A12" s="93"/>
      <c r="B12" s="96"/>
      <c r="C12" s="97"/>
      <c r="D12" s="104"/>
      <c r="E12" s="105"/>
      <c r="F12" s="106"/>
      <c r="G12" s="105"/>
      <c r="H12" s="105"/>
      <c r="I12" s="106"/>
      <c r="J12" s="105"/>
      <c r="K12" s="105"/>
      <c r="L12" s="105"/>
      <c r="M12" s="105"/>
      <c r="N12" s="107"/>
      <c r="O12" s="108"/>
      <c r="P12" s="108"/>
      <c r="Q12" s="109"/>
      <c r="R12" s="93"/>
    </row>
    <row r="13" spans="1:25" ht="16">
      <c r="A13" s="93"/>
      <c r="B13" s="93">
        <v>0</v>
      </c>
      <c r="C13" s="97">
        <v>0</v>
      </c>
      <c r="D13" s="110">
        <f t="shared" ref="D13:D22" si="0">D43</f>
        <v>0</v>
      </c>
      <c r="E13" s="111">
        <f t="shared" ref="E13:E22" si="1">IF(ISBLANK(V43),,V43/1000000)</f>
        <v>0</v>
      </c>
      <c r="F13" s="112">
        <f t="shared" ref="F13:F32" si="2">IF(OR(ISBLANK(D13),ISBLANK(E13)),,D13*E13)</f>
        <v>0</v>
      </c>
      <c r="G13" s="111">
        <f t="shared" ref="G13:H22" si="3">IF(ISBLANK(AD43),,AD43/1000000)</f>
        <v>0</v>
      </c>
      <c r="H13" s="113">
        <f t="shared" si="3"/>
        <v>0</v>
      </c>
      <c r="I13" s="114">
        <f t="shared" ref="I13:I32" si="4">IF(ISBLANK(B13),,F13+H13-G13)</f>
        <v>0</v>
      </c>
      <c r="J13" s="111"/>
      <c r="K13" s="111">
        <f t="shared" ref="K13:K22" si="5">IF(ISBLANK(B13),,AA43/1000000)</f>
        <v>0</v>
      </c>
      <c r="L13" s="111">
        <f t="shared" ref="L13:L22" si="6">IF(ISBLANK(B13),,AB43/1000000)</f>
        <v>0</v>
      </c>
      <c r="M13" s="111">
        <f t="shared" ref="M13:M22" si="7">IF(ISBLANK(B13),,AC43/1000000)</f>
        <v>0</v>
      </c>
      <c r="N13" s="93"/>
      <c r="O13" s="115" t="e">
        <f t="shared" ref="O13:O32" si="8">IF(ISBLANK(B13),,I13/K13)</f>
        <v>#DIV/0!</v>
      </c>
      <c r="P13" s="115" t="e">
        <f t="shared" ref="P13:P32" si="9">IF(ISBLANK(B13),,I13/L13)</f>
        <v>#DIV/0!</v>
      </c>
      <c r="Q13" s="115">
        <f t="shared" ref="Q13:Q22" si="10">IF(ISBLANK(B13),,T43)</f>
        <v>0</v>
      </c>
      <c r="R13" s="93"/>
    </row>
    <row r="14" spans="1:25" ht="16">
      <c r="A14" s="93"/>
      <c r="B14" s="93">
        <v>0</v>
      </c>
      <c r="C14" s="97">
        <v>0</v>
      </c>
      <c r="D14" s="110">
        <f t="shared" si="0"/>
        <v>0</v>
      </c>
      <c r="E14" s="111">
        <f t="shared" si="1"/>
        <v>0</v>
      </c>
      <c r="F14" s="112">
        <f t="shared" si="2"/>
        <v>0</v>
      </c>
      <c r="G14" s="111">
        <f t="shared" si="3"/>
        <v>0</v>
      </c>
      <c r="H14" s="113">
        <f t="shared" si="3"/>
        <v>0</v>
      </c>
      <c r="I14" s="114">
        <f t="shared" si="4"/>
        <v>0</v>
      </c>
      <c r="J14" s="111"/>
      <c r="K14" s="111">
        <f t="shared" si="5"/>
        <v>0</v>
      </c>
      <c r="L14" s="111">
        <f t="shared" si="6"/>
        <v>0</v>
      </c>
      <c r="M14" s="111">
        <f t="shared" si="7"/>
        <v>0</v>
      </c>
      <c r="N14" s="93"/>
      <c r="O14" s="115" t="e">
        <f t="shared" si="8"/>
        <v>#DIV/0!</v>
      </c>
      <c r="P14" s="115" t="e">
        <f t="shared" si="9"/>
        <v>#DIV/0!</v>
      </c>
      <c r="Q14" s="115">
        <f t="shared" si="10"/>
        <v>0</v>
      </c>
      <c r="R14" s="93"/>
    </row>
    <row r="15" spans="1:25" ht="16">
      <c r="A15" s="93"/>
      <c r="B15" s="93">
        <v>0</v>
      </c>
      <c r="C15" s="97">
        <v>0</v>
      </c>
      <c r="D15" s="110">
        <f t="shared" si="0"/>
        <v>0</v>
      </c>
      <c r="E15" s="111">
        <f t="shared" si="1"/>
        <v>0</v>
      </c>
      <c r="F15" s="112">
        <f t="shared" si="2"/>
        <v>0</v>
      </c>
      <c r="G15" s="111">
        <f t="shared" si="3"/>
        <v>0</v>
      </c>
      <c r="H15" s="113">
        <f t="shared" si="3"/>
        <v>0</v>
      </c>
      <c r="I15" s="114">
        <f t="shared" si="4"/>
        <v>0</v>
      </c>
      <c r="J15" s="111"/>
      <c r="K15" s="111">
        <f t="shared" si="5"/>
        <v>0</v>
      </c>
      <c r="L15" s="111">
        <f t="shared" si="6"/>
        <v>0</v>
      </c>
      <c r="M15" s="111">
        <f t="shared" si="7"/>
        <v>0</v>
      </c>
      <c r="N15" s="93"/>
      <c r="O15" s="115" t="e">
        <f t="shared" si="8"/>
        <v>#DIV/0!</v>
      </c>
      <c r="P15" s="115" t="e">
        <f t="shared" si="9"/>
        <v>#DIV/0!</v>
      </c>
      <c r="Q15" s="115">
        <f t="shared" si="10"/>
        <v>0</v>
      </c>
      <c r="R15" s="93"/>
    </row>
    <row r="16" spans="1:25" ht="16">
      <c r="A16" s="93"/>
      <c r="B16" s="93">
        <v>0</v>
      </c>
      <c r="C16" s="97">
        <v>0</v>
      </c>
      <c r="D16" s="110">
        <f t="shared" si="0"/>
        <v>0</v>
      </c>
      <c r="E16" s="111">
        <f t="shared" si="1"/>
        <v>0</v>
      </c>
      <c r="F16" s="112">
        <f t="shared" si="2"/>
        <v>0</v>
      </c>
      <c r="G16" s="111">
        <f t="shared" si="3"/>
        <v>0</v>
      </c>
      <c r="H16" s="113">
        <f t="shared" si="3"/>
        <v>0</v>
      </c>
      <c r="I16" s="114">
        <f t="shared" si="4"/>
        <v>0</v>
      </c>
      <c r="J16" s="111"/>
      <c r="K16" s="111">
        <f t="shared" si="5"/>
        <v>0</v>
      </c>
      <c r="L16" s="111">
        <f t="shared" si="6"/>
        <v>0</v>
      </c>
      <c r="M16" s="111">
        <f t="shared" si="7"/>
        <v>0</v>
      </c>
      <c r="N16" s="93"/>
      <c r="O16" s="115" t="e">
        <f t="shared" si="8"/>
        <v>#DIV/0!</v>
      </c>
      <c r="P16" s="115" t="e">
        <f t="shared" si="9"/>
        <v>#DIV/0!</v>
      </c>
      <c r="Q16" s="115">
        <f t="shared" si="10"/>
        <v>0</v>
      </c>
      <c r="R16" s="93"/>
    </row>
    <row r="17" spans="1:18" ht="16">
      <c r="A17" s="93"/>
      <c r="B17" s="93">
        <v>0</v>
      </c>
      <c r="C17" s="97">
        <v>0</v>
      </c>
      <c r="D17" s="110">
        <f t="shared" si="0"/>
        <v>0</v>
      </c>
      <c r="E17" s="111">
        <f t="shared" si="1"/>
        <v>0</v>
      </c>
      <c r="F17" s="112">
        <f t="shared" si="2"/>
        <v>0</v>
      </c>
      <c r="G17" s="111">
        <f t="shared" si="3"/>
        <v>0</v>
      </c>
      <c r="H17" s="113">
        <f t="shared" si="3"/>
        <v>0</v>
      </c>
      <c r="I17" s="114">
        <f t="shared" si="4"/>
        <v>0</v>
      </c>
      <c r="J17" s="111"/>
      <c r="K17" s="111">
        <f t="shared" si="5"/>
        <v>0</v>
      </c>
      <c r="L17" s="111">
        <f t="shared" si="6"/>
        <v>0</v>
      </c>
      <c r="M17" s="111">
        <f t="shared" si="7"/>
        <v>0</v>
      </c>
      <c r="N17" s="93"/>
      <c r="O17" s="115" t="e">
        <f t="shared" si="8"/>
        <v>#DIV/0!</v>
      </c>
      <c r="P17" s="115" t="e">
        <f t="shared" si="9"/>
        <v>#DIV/0!</v>
      </c>
      <c r="Q17" s="115">
        <f t="shared" si="10"/>
        <v>0</v>
      </c>
      <c r="R17" s="93"/>
    </row>
    <row r="18" spans="1:18" ht="16">
      <c r="A18" s="93"/>
      <c r="B18" s="93">
        <v>0</v>
      </c>
      <c r="C18" s="97">
        <v>0</v>
      </c>
      <c r="D18" s="110">
        <f t="shared" si="0"/>
        <v>0</v>
      </c>
      <c r="E18" s="111">
        <f t="shared" si="1"/>
        <v>0</v>
      </c>
      <c r="F18" s="112">
        <f t="shared" si="2"/>
        <v>0</v>
      </c>
      <c r="G18" s="111">
        <f t="shared" si="3"/>
        <v>0</v>
      </c>
      <c r="H18" s="113">
        <f t="shared" si="3"/>
        <v>0</v>
      </c>
      <c r="I18" s="114">
        <f t="shared" si="4"/>
        <v>0</v>
      </c>
      <c r="J18" s="111"/>
      <c r="K18" s="111">
        <f t="shared" si="5"/>
        <v>0</v>
      </c>
      <c r="L18" s="111">
        <f t="shared" si="6"/>
        <v>0</v>
      </c>
      <c r="M18" s="111">
        <f t="shared" si="7"/>
        <v>0</v>
      </c>
      <c r="N18" s="93"/>
      <c r="O18" s="115" t="e">
        <f t="shared" si="8"/>
        <v>#DIV/0!</v>
      </c>
      <c r="P18" s="115" t="e">
        <f t="shared" si="9"/>
        <v>#DIV/0!</v>
      </c>
      <c r="Q18" s="115">
        <f t="shared" si="10"/>
        <v>0</v>
      </c>
      <c r="R18" s="93"/>
    </row>
    <row r="19" spans="1:18" ht="16">
      <c r="A19" s="93"/>
      <c r="B19" s="93">
        <v>0</v>
      </c>
      <c r="C19" s="97">
        <v>0</v>
      </c>
      <c r="D19" s="110">
        <f t="shared" si="0"/>
        <v>0</v>
      </c>
      <c r="E19" s="111">
        <f t="shared" si="1"/>
        <v>0</v>
      </c>
      <c r="F19" s="112">
        <f t="shared" si="2"/>
        <v>0</v>
      </c>
      <c r="G19" s="111">
        <f t="shared" si="3"/>
        <v>0</v>
      </c>
      <c r="H19" s="113">
        <f t="shared" si="3"/>
        <v>0</v>
      </c>
      <c r="I19" s="114">
        <f t="shared" si="4"/>
        <v>0</v>
      </c>
      <c r="J19" s="111"/>
      <c r="K19" s="111">
        <f t="shared" si="5"/>
        <v>0</v>
      </c>
      <c r="L19" s="111">
        <f t="shared" si="6"/>
        <v>0</v>
      </c>
      <c r="M19" s="111">
        <f t="shared" si="7"/>
        <v>0</v>
      </c>
      <c r="N19" s="93"/>
      <c r="O19" s="115" t="e">
        <f t="shared" si="8"/>
        <v>#DIV/0!</v>
      </c>
      <c r="P19" s="115" t="e">
        <f t="shared" si="9"/>
        <v>#DIV/0!</v>
      </c>
      <c r="Q19" s="115">
        <f t="shared" si="10"/>
        <v>0</v>
      </c>
      <c r="R19" s="93"/>
    </row>
    <row r="20" spans="1:18" ht="16">
      <c r="A20" s="93"/>
      <c r="B20" s="93">
        <v>0</v>
      </c>
      <c r="C20" s="97">
        <v>0</v>
      </c>
      <c r="D20" s="110">
        <f t="shared" si="0"/>
        <v>0</v>
      </c>
      <c r="E20" s="111">
        <f t="shared" si="1"/>
        <v>0</v>
      </c>
      <c r="F20" s="112">
        <f t="shared" si="2"/>
        <v>0</v>
      </c>
      <c r="G20" s="111">
        <f t="shared" si="3"/>
        <v>0</v>
      </c>
      <c r="H20" s="113">
        <f t="shared" si="3"/>
        <v>0</v>
      </c>
      <c r="I20" s="114">
        <f t="shared" si="4"/>
        <v>0</v>
      </c>
      <c r="J20" s="111"/>
      <c r="K20" s="111">
        <f t="shared" si="5"/>
        <v>0</v>
      </c>
      <c r="L20" s="111">
        <f t="shared" si="6"/>
        <v>0</v>
      </c>
      <c r="M20" s="111">
        <f t="shared" si="7"/>
        <v>0</v>
      </c>
      <c r="N20" s="93"/>
      <c r="O20" s="115" t="e">
        <f t="shared" si="8"/>
        <v>#DIV/0!</v>
      </c>
      <c r="P20" s="115" t="e">
        <f t="shared" si="9"/>
        <v>#DIV/0!</v>
      </c>
      <c r="Q20" s="115">
        <f t="shared" si="10"/>
        <v>0</v>
      </c>
      <c r="R20" s="93"/>
    </row>
    <row r="21" spans="1:18" ht="16">
      <c r="A21" s="93"/>
      <c r="B21" s="93">
        <v>0</v>
      </c>
      <c r="C21" s="97">
        <v>0</v>
      </c>
      <c r="D21" s="110">
        <f t="shared" si="0"/>
        <v>0</v>
      </c>
      <c r="E21" s="111">
        <f t="shared" si="1"/>
        <v>0</v>
      </c>
      <c r="F21" s="112">
        <f t="shared" si="2"/>
        <v>0</v>
      </c>
      <c r="G21" s="111">
        <f t="shared" si="3"/>
        <v>0</v>
      </c>
      <c r="H21" s="113">
        <f t="shared" si="3"/>
        <v>0</v>
      </c>
      <c r="I21" s="114">
        <f t="shared" si="4"/>
        <v>0</v>
      </c>
      <c r="J21" s="111"/>
      <c r="K21" s="111">
        <f t="shared" si="5"/>
        <v>0</v>
      </c>
      <c r="L21" s="111">
        <f t="shared" si="6"/>
        <v>0</v>
      </c>
      <c r="M21" s="111">
        <f t="shared" si="7"/>
        <v>0</v>
      </c>
      <c r="N21" s="93"/>
      <c r="O21" s="115" t="e">
        <f t="shared" si="8"/>
        <v>#DIV/0!</v>
      </c>
      <c r="P21" s="115" t="e">
        <f t="shared" si="9"/>
        <v>#DIV/0!</v>
      </c>
      <c r="Q21" s="115">
        <f t="shared" si="10"/>
        <v>0</v>
      </c>
      <c r="R21" s="93"/>
    </row>
    <row r="22" spans="1:18" ht="16">
      <c r="A22" s="93"/>
      <c r="B22" s="93">
        <v>0</v>
      </c>
      <c r="C22" s="97">
        <f>B52</f>
        <v>0</v>
      </c>
      <c r="D22" s="110">
        <f t="shared" si="0"/>
        <v>0</v>
      </c>
      <c r="E22" s="111">
        <f t="shared" si="1"/>
        <v>0</v>
      </c>
      <c r="F22" s="112">
        <f t="shared" si="2"/>
        <v>0</v>
      </c>
      <c r="G22" s="111">
        <f t="shared" si="3"/>
        <v>0</v>
      </c>
      <c r="H22" s="113">
        <f t="shared" si="3"/>
        <v>0</v>
      </c>
      <c r="I22" s="114">
        <f t="shared" si="4"/>
        <v>0</v>
      </c>
      <c r="J22" s="111"/>
      <c r="K22" s="111">
        <f t="shared" si="5"/>
        <v>0</v>
      </c>
      <c r="L22" s="111">
        <f t="shared" si="6"/>
        <v>0</v>
      </c>
      <c r="M22" s="111">
        <f t="shared" si="7"/>
        <v>0</v>
      </c>
      <c r="N22" s="93"/>
      <c r="O22" s="115" t="e">
        <f t="shared" si="8"/>
        <v>#DIV/0!</v>
      </c>
      <c r="P22" s="115" t="e">
        <f t="shared" si="9"/>
        <v>#DIV/0!</v>
      </c>
      <c r="Q22" s="115">
        <f t="shared" si="10"/>
        <v>0</v>
      </c>
      <c r="R22" s="93"/>
    </row>
    <row r="23" spans="1:18" ht="16">
      <c r="A23" s="93"/>
      <c r="B23" s="93">
        <f>C53</f>
        <v>0</v>
      </c>
      <c r="C23" s="97">
        <f>B53</f>
        <v>0</v>
      </c>
      <c r="D23" s="110">
        <f>D53</f>
        <v>0</v>
      </c>
      <c r="E23" s="111">
        <f>IF(ISBLANK(V53),,V53/1000000)</f>
        <v>0</v>
      </c>
      <c r="F23" s="112">
        <f t="shared" si="2"/>
        <v>0</v>
      </c>
      <c r="G23" s="111">
        <f>IF(ISBLANK(AD53),,AD53/1000000)</f>
        <v>0</v>
      </c>
      <c r="H23" s="113">
        <f>IF(ISBLANK(AE53),,AE53/1000000)</f>
        <v>0</v>
      </c>
      <c r="I23" s="114">
        <f t="shared" si="4"/>
        <v>0</v>
      </c>
      <c r="J23" s="111"/>
      <c r="K23" s="111">
        <f>IF(ISBLANK(B23),,AA53/1000000)</f>
        <v>0</v>
      </c>
      <c r="L23" s="111">
        <f>IF(ISBLANK(B23),,AB53/1000000)</f>
        <v>0</v>
      </c>
      <c r="M23" s="111">
        <f>IF(ISBLANK(B23),,AC53/1000000)</f>
        <v>0</v>
      </c>
      <c r="N23" s="93"/>
      <c r="O23" s="115" t="e">
        <f t="shared" si="8"/>
        <v>#DIV/0!</v>
      </c>
      <c r="P23" s="115" t="e">
        <f t="shared" si="9"/>
        <v>#DIV/0!</v>
      </c>
      <c r="Q23" s="115">
        <f>IF(ISBLANK(B23),,T53)</f>
        <v>0</v>
      </c>
      <c r="R23" s="93"/>
    </row>
    <row r="24" spans="1:18" ht="16">
      <c r="A24" s="93"/>
      <c r="B24" s="93" t="e">
        <f>#REF!</f>
        <v>#REF!</v>
      </c>
      <c r="C24" s="97" t="e">
        <f>#REF!</f>
        <v>#REF!</v>
      </c>
      <c r="D24" s="110" t="e">
        <f>#REF!</f>
        <v>#REF!</v>
      </c>
      <c r="E24" s="111" t="e">
        <f>IF(ISBLANK(#REF!),,#REF!/1000000)</f>
        <v>#REF!</v>
      </c>
      <c r="F24" s="112" t="e">
        <f t="shared" si="2"/>
        <v>#REF!</v>
      </c>
      <c r="G24" s="111" t="e">
        <f>IF(ISBLANK(#REF!),,#REF!/1000000)</f>
        <v>#REF!</v>
      </c>
      <c r="H24" s="113" t="e">
        <f>IF(ISBLANK(#REF!),,#REF!/1000000)</f>
        <v>#REF!</v>
      </c>
      <c r="I24" s="114" t="e">
        <f t="shared" si="4"/>
        <v>#REF!</v>
      </c>
      <c r="J24" s="111"/>
      <c r="K24" s="111" t="e">
        <f>IF(ISBLANK(B24),,#REF!/1000000)</f>
        <v>#REF!</v>
      </c>
      <c r="L24" s="111" t="e">
        <f>IF(ISBLANK(B24),,#REF!/1000000)</f>
        <v>#REF!</v>
      </c>
      <c r="M24" s="111" t="e">
        <f>IF(ISBLANK(B24),,#REF!/1000000)</f>
        <v>#REF!</v>
      </c>
      <c r="N24" s="93"/>
      <c r="O24" s="115" t="e">
        <f t="shared" si="8"/>
        <v>#REF!</v>
      </c>
      <c r="P24" s="115" t="e">
        <f t="shared" si="9"/>
        <v>#REF!</v>
      </c>
      <c r="Q24" s="115" t="e">
        <f>IF(ISBLANK(B24),,#REF!)</f>
        <v>#REF!</v>
      </c>
      <c r="R24" s="93"/>
    </row>
    <row r="25" spans="1:18" ht="16">
      <c r="A25" s="93"/>
      <c r="B25" s="93" t="e">
        <f>#REF!</f>
        <v>#REF!</v>
      </c>
      <c r="C25" s="97" t="e">
        <f>#REF!</f>
        <v>#REF!</v>
      </c>
      <c r="D25" s="110" t="e">
        <f>#REF!</f>
        <v>#REF!</v>
      </c>
      <c r="E25" s="111" t="e">
        <f>IF(ISBLANK(#REF!),,#REF!/1000000)</f>
        <v>#REF!</v>
      </c>
      <c r="F25" s="112" t="e">
        <f t="shared" si="2"/>
        <v>#REF!</v>
      </c>
      <c r="G25" s="111" t="e">
        <f>IF(ISBLANK(#REF!),,#REF!/1000000)</f>
        <v>#REF!</v>
      </c>
      <c r="H25" s="113" t="e">
        <f>IF(ISBLANK(#REF!),,#REF!/1000000)</f>
        <v>#REF!</v>
      </c>
      <c r="I25" s="114" t="e">
        <f t="shared" si="4"/>
        <v>#REF!</v>
      </c>
      <c r="J25" s="111"/>
      <c r="K25" s="111" t="e">
        <f>IF(ISBLANK(B25),,#REF!/1000000)</f>
        <v>#REF!</v>
      </c>
      <c r="L25" s="111" t="e">
        <f>IF(ISBLANK(B25),,#REF!/1000000)</f>
        <v>#REF!</v>
      </c>
      <c r="M25" s="111" t="e">
        <f>IF(ISBLANK(B25),,#REF!/1000000)</f>
        <v>#REF!</v>
      </c>
      <c r="N25" s="93"/>
      <c r="O25" s="115" t="e">
        <f t="shared" si="8"/>
        <v>#REF!</v>
      </c>
      <c r="P25" s="115" t="e">
        <f t="shared" si="9"/>
        <v>#REF!</v>
      </c>
      <c r="Q25" s="115" t="e">
        <f>IF(ISBLANK(B25),,#REF!)</f>
        <v>#REF!</v>
      </c>
      <c r="R25" s="93"/>
    </row>
    <row r="26" spans="1:18" ht="16">
      <c r="A26" s="93"/>
      <c r="B26" s="93" t="e">
        <f>#REF!</f>
        <v>#REF!</v>
      </c>
      <c r="C26" s="97" t="e">
        <f>#REF!</f>
        <v>#REF!</v>
      </c>
      <c r="D26" s="110" t="e">
        <f>#REF!</f>
        <v>#REF!</v>
      </c>
      <c r="E26" s="111" t="e">
        <f>IF(ISBLANK(#REF!),,#REF!/1000000)</f>
        <v>#REF!</v>
      </c>
      <c r="F26" s="112" t="e">
        <f t="shared" si="2"/>
        <v>#REF!</v>
      </c>
      <c r="G26" s="111" t="e">
        <f>IF(ISBLANK(#REF!),,#REF!/1000000)</f>
        <v>#REF!</v>
      </c>
      <c r="H26" s="113" t="e">
        <f>IF(ISBLANK(#REF!),,#REF!/1000000)</f>
        <v>#REF!</v>
      </c>
      <c r="I26" s="114" t="e">
        <f t="shared" si="4"/>
        <v>#REF!</v>
      </c>
      <c r="J26" s="111"/>
      <c r="K26" s="111" t="e">
        <f>IF(ISBLANK(B26),,#REF!/1000000)</f>
        <v>#REF!</v>
      </c>
      <c r="L26" s="111" t="e">
        <f>IF(ISBLANK(B26),,#REF!/1000000)</f>
        <v>#REF!</v>
      </c>
      <c r="M26" s="111" t="e">
        <f>IF(ISBLANK(B26),,#REF!/1000000)</f>
        <v>#REF!</v>
      </c>
      <c r="N26" s="93"/>
      <c r="O26" s="115" t="e">
        <f t="shared" si="8"/>
        <v>#REF!</v>
      </c>
      <c r="P26" s="115" t="e">
        <f t="shared" si="9"/>
        <v>#REF!</v>
      </c>
      <c r="Q26" s="115" t="e">
        <f>IF(ISBLANK(B26),,#REF!)</f>
        <v>#REF!</v>
      </c>
      <c r="R26" s="93"/>
    </row>
    <row r="27" spans="1:18" ht="16">
      <c r="A27" s="93"/>
      <c r="B27" s="93" t="e">
        <f>#REF!</f>
        <v>#REF!</v>
      </c>
      <c r="C27" s="97" t="e">
        <f>#REF!</f>
        <v>#REF!</v>
      </c>
      <c r="D27" s="110" t="e">
        <f>#REF!</f>
        <v>#REF!</v>
      </c>
      <c r="E27" s="111" t="e">
        <f>IF(ISBLANK(#REF!),,#REF!/1000000)</f>
        <v>#REF!</v>
      </c>
      <c r="F27" s="112" t="e">
        <f t="shared" si="2"/>
        <v>#REF!</v>
      </c>
      <c r="G27" s="111" t="e">
        <f>IF(ISBLANK(#REF!),,#REF!/1000000)</f>
        <v>#REF!</v>
      </c>
      <c r="H27" s="113" t="e">
        <f>IF(ISBLANK(#REF!),,#REF!/1000000)</f>
        <v>#REF!</v>
      </c>
      <c r="I27" s="114" t="e">
        <f t="shared" si="4"/>
        <v>#REF!</v>
      </c>
      <c r="J27" s="111"/>
      <c r="K27" s="111" t="e">
        <f>IF(ISBLANK(B27),,#REF!/1000000)</f>
        <v>#REF!</v>
      </c>
      <c r="L27" s="111" t="e">
        <f>IF(ISBLANK(B27),,#REF!/1000000)</f>
        <v>#REF!</v>
      </c>
      <c r="M27" s="111" t="e">
        <f>IF(ISBLANK(B27),,#REF!/1000000)</f>
        <v>#REF!</v>
      </c>
      <c r="N27" s="93"/>
      <c r="O27" s="115" t="e">
        <f t="shared" si="8"/>
        <v>#REF!</v>
      </c>
      <c r="P27" s="115" t="e">
        <f t="shared" si="9"/>
        <v>#REF!</v>
      </c>
      <c r="Q27" s="115" t="e">
        <f>IF(ISBLANK(B27),,#REF!)</f>
        <v>#REF!</v>
      </c>
      <c r="R27" s="93"/>
    </row>
    <row r="28" spans="1:18" ht="16">
      <c r="A28" s="93"/>
      <c r="B28" s="93" t="e">
        <f>#REF!</f>
        <v>#REF!</v>
      </c>
      <c r="C28" s="97" t="e">
        <f>#REF!</f>
        <v>#REF!</v>
      </c>
      <c r="D28" s="110" t="e">
        <f>#REF!</f>
        <v>#REF!</v>
      </c>
      <c r="E28" s="111" t="e">
        <f>IF(ISBLANK(#REF!),,#REF!/1000000)</f>
        <v>#REF!</v>
      </c>
      <c r="F28" s="112" t="e">
        <f t="shared" si="2"/>
        <v>#REF!</v>
      </c>
      <c r="G28" s="111" t="e">
        <f>IF(ISBLANK(#REF!),,#REF!/1000000)</f>
        <v>#REF!</v>
      </c>
      <c r="H28" s="113" t="e">
        <f>IF(ISBLANK(#REF!),,#REF!/1000000)</f>
        <v>#REF!</v>
      </c>
      <c r="I28" s="114" t="e">
        <f t="shared" si="4"/>
        <v>#REF!</v>
      </c>
      <c r="J28" s="111"/>
      <c r="K28" s="111" t="e">
        <f>IF(ISBLANK(B28),,#REF!/1000000)</f>
        <v>#REF!</v>
      </c>
      <c r="L28" s="111" t="e">
        <f>IF(ISBLANK(B28),,#REF!/1000000)</f>
        <v>#REF!</v>
      </c>
      <c r="M28" s="111" t="e">
        <f>IF(ISBLANK(B28),,#REF!/1000000)</f>
        <v>#REF!</v>
      </c>
      <c r="N28" s="93"/>
      <c r="O28" s="115" t="e">
        <f t="shared" si="8"/>
        <v>#REF!</v>
      </c>
      <c r="P28" s="115" t="e">
        <f t="shared" si="9"/>
        <v>#REF!</v>
      </c>
      <c r="Q28" s="115" t="e">
        <f>IF(ISBLANK(B28),,#REF!)</f>
        <v>#REF!</v>
      </c>
      <c r="R28" s="93"/>
    </row>
    <row r="29" spans="1:18" ht="16">
      <c r="A29" s="93"/>
      <c r="B29" s="93" t="e">
        <f>#REF!</f>
        <v>#REF!</v>
      </c>
      <c r="C29" s="97" t="e">
        <f>#REF!</f>
        <v>#REF!</v>
      </c>
      <c r="D29" s="110" t="e">
        <f>#REF!</f>
        <v>#REF!</v>
      </c>
      <c r="E29" s="111" t="e">
        <f>IF(ISBLANK(#REF!),,#REF!/1000000)</f>
        <v>#REF!</v>
      </c>
      <c r="F29" s="112" t="e">
        <f t="shared" si="2"/>
        <v>#REF!</v>
      </c>
      <c r="G29" s="111" t="e">
        <f>IF(ISBLANK(#REF!),,#REF!/1000000)</f>
        <v>#REF!</v>
      </c>
      <c r="H29" s="113" t="e">
        <f>IF(ISBLANK(#REF!),,#REF!/1000000)</f>
        <v>#REF!</v>
      </c>
      <c r="I29" s="114" t="e">
        <f t="shared" si="4"/>
        <v>#REF!</v>
      </c>
      <c r="J29" s="111"/>
      <c r="K29" s="111" t="e">
        <f>IF(ISBLANK(B29),,#REF!/1000000)</f>
        <v>#REF!</v>
      </c>
      <c r="L29" s="111" t="e">
        <f>IF(ISBLANK(B29),,#REF!/1000000)</f>
        <v>#REF!</v>
      </c>
      <c r="M29" s="111" t="e">
        <f>IF(ISBLANK(B29),,#REF!/1000000)</f>
        <v>#REF!</v>
      </c>
      <c r="N29" s="93"/>
      <c r="O29" s="115" t="e">
        <f t="shared" si="8"/>
        <v>#REF!</v>
      </c>
      <c r="P29" s="115" t="e">
        <f t="shared" si="9"/>
        <v>#REF!</v>
      </c>
      <c r="Q29" s="115" t="e">
        <f>IF(ISBLANK(B29),,#REF!)</f>
        <v>#REF!</v>
      </c>
      <c r="R29" s="93"/>
    </row>
    <row r="30" spans="1:18" ht="16">
      <c r="A30" s="93"/>
      <c r="B30" s="93" t="e">
        <f>#REF!</f>
        <v>#REF!</v>
      </c>
      <c r="C30" s="97" t="e">
        <f>#REF!</f>
        <v>#REF!</v>
      </c>
      <c r="D30" s="110" t="e">
        <f>#REF!</f>
        <v>#REF!</v>
      </c>
      <c r="E30" s="111" t="e">
        <f>IF(ISBLANK(#REF!),,#REF!/1000000)</f>
        <v>#REF!</v>
      </c>
      <c r="F30" s="112" t="e">
        <f t="shared" si="2"/>
        <v>#REF!</v>
      </c>
      <c r="G30" s="111" t="e">
        <f>IF(ISBLANK(#REF!),,#REF!/1000000)</f>
        <v>#REF!</v>
      </c>
      <c r="H30" s="113" t="e">
        <f>IF(ISBLANK(#REF!),,#REF!/1000000)</f>
        <v>#REF!</v>
      </c>
      <c r="I30" s="114" t="e">
        <f t="shared" si="4"/>
        <v>#REF!</v>
      </c>
      <c r="J30" s="111"/>
      <c r="K30" s="111" t="e">
        <f>IF(ISBLANK(B30),,#REF!/1000000)</f>
        <v>#REF!</v>
      </c>
      <c r="L30" s="111" t="e">
        <f>IF(ISBLANK(B30),,#REF!/1000000)</f>
        <v>#REF!</v>
      </c>
      <c r="M30" s="111" t="e">
        <f>IF(ISBLANK(B30),,#REF!/1000000)</f>
        <v>#REF!</v>
      </c>
      <c r="N30" s="93"/>
      <c r="O30" s="115" t="e">
        <f t="shared" si="8"/>
        <v>#REF!</v>
      </c>
      <c r="P30" s="115" t="e">
        <f t="shared" si="9"/>
        <v>#REF!</v>
      </c>
      <c r="Q30" s="115" t="e">
        <f>IF(ISBLANK(B30),,#REF!)</f>
        <v>#REF!</v>
      </c>
      <c r="R30" s="93"/>
    </row>
    <row r="31" spans="1:18" ht="16">
      <c r="A31" s="93"/>
      <c r="B31" s="93" t="e">
        <f>#REF!</f>
        <v>#REF!</v>
      </c>
      <c r="C31" s="97" t="e">
        <f>#REF!</f>
        <v>#REF!</v>
      </c>
      <c r="D31" s="110" t="e">
        <f>#REF!</f>
        <v>#REF!</v>
      </c>
      <c r="E31" s="111" t="e">
        <f>IF(ISBLANK(#REF!),,#REF!/1000000)</f>
        <v>#REF!</v>
      </c>
      <c r="F31" s="112" t="e">
        <f t="shared" si="2"/>
        <v>#REF!</v>
      </c>
      <c r="G31" s="111" t="e">
        <f>IF(ISBLANK(#REF!),,#REF!/1000000)</f>
        <v>#REF!</v>
      </c>
      <c r="H31" s="113" t="e">
        <f>IF(ISBLANK(#REF!),,#REF!/1000000)</f>
        <v>#REF!</v>
      </c>
      <c r="I31" s="114" t="e">
        <f t="shared" si="4"/>
        <v>#REF!</v>
      </c>
      <c r="J31" s="111"/>
      <c r="K31" s="111" t="e">
        <f>IF(ISBLANK(B31),,#REF!/1000000)</f>
        <v>#REF!</v>
      </c>
      <c r="L31" s="111" t="e">
        <f>IF(ISBLANK(B31),,#REF!/1000000)</f>
        <v>#REF!</v>
      </c>
      <c r="M31" s="111" t="e">
        <f>IF(ISBLANK(B31),,#REF!/1000000)</f>
        <v>#REF!</v>
      </c>
      <c r="N31" s="93"/>
      <c r="O31" s="115" t="e">
        <f t="shared" si="8"/>
        <v>#REF!</v>
      </c>
      <c r="P31" s="115" t="e">
        <f t="shared" si="9"/>
        <v>#REF!</v>
      </c>
      <c r="Q31" s="115" t="e">
        <f>IF(ISBLANK(B31),,#REF!)</f>
        <v>#REF!</v>
      </c>
      <c r="R31" s="93"/>
    </row>
    <row r="32" spans="1:18" ht="16">
      <c r="A32" s="93"/>
      <c r="B32" s="93" t="e">
        <f>#REF!</f>
        <v>#REF!</v>
      </c>
      <c r="C32" s="97" t="e">
        <f>#REF!</f>
        <v>#REF!</v>
      </c>
      <c r="D32" s="110" t="e">
        <f>#REF!</f>
        <v>#REF!</v>
      </c>
      <c r="E32" s="111" t="e">
        <f>IF(ISBLANK(#REF!),,#REF!/1000000)</f>
        <v>#REF!</v>
      </c>
      <c r="F32" s="112" t="e">
        <f t="shared" si="2"/>
        <v>#REF!</v>
      </c>
      <c r="G32" s="111" t="e">
        <f>IF(ISBLANK(#REF!),,#REF!/1000000)</f>
        <v>#REF!</v>
      </c>
      <c r="H32" s="113" t="e">
        <f>IF(ISBLANK(#REF!),,#REF!/1000000)</f>
        <v>#REF!</v>
      </c>
      <c r="I32" s="114" t="e">
        <f t="shared" si="4"/>
        <v>#REF!</v>
      </c>
      <c r="J32" s="111"/>
      <c r="K32" s="111" t="e">
        <f>IF(ISBLANK(B32),,#REF!/1000000)</f>
        <v>#REF!</v>
      </c>
      <c r="L32" s="111" t="e">
        <f>IF(ISBLANK(B32),,#REF!/1000000)</f>
        <v>#REF!</v>
      </c>
      <c r="M32" s="111" t="e">
        <f>IF(ISBLANK(B32),,#REF!/1000000)</f>
        <v>#REF!</v>
      </c>
      <c r="N32" s="93"/>
      <c r="O32" s="115" t="e">
        <f t="shared" si="8"/>
        <v>#REF!</v>
      </c>
      <c r="P32" s="115" t="e">
        <f t="shared" si="9"/>
        <v>#REF!</v>
      </c>
      <c r="Q32" s="115" t="e">
        <f>IF(ISBLANK(B32),,#REF!)</f>
        <v>#REF!</v>
      </c>
      <c r="R32" s="93"/>
    </row>
    <row r="33" spans="1:18" ht="16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</row>
    <row r="34" spans="1:18" ht="16">
      <c r="A34" s="93"/>
      <c r="B34" s="116" t="s">
        <v>138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 t="e">
        <f t="shared" ref="O34:Q34" si="11">MAX(O13:O32)</f>
        <v>#DIV/0!</v>
      </c>
      <c r="P34" s="116" t="e">
        <f t="shared" si="11"/>
        <v>#DIV/0!</v>
      </c>
      <c r="Q34" s="117" t="e">
        <f t="shared" si="11"/>
        <v>#REF!</v>
      </c>
      <c r="R34" s="93"/>
    </row>
    <row r="35" spans="1:18" ht="16">
      <c r="A35" s="93"/>
      <c r="B35" s="116" t="s">
        <v>139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7" t="e">
        <f>PERCENTILE(O13:O32,3)</f>
        <v>#DIV/0!</v>
      </c>
      <c r="P35" s="117" t="e">
        <f>PERCENTILE(P13:P32,3)</f>
        <v>#DIV/0!</v>
      </c>
      <c r="Q35" s="117" t="e">
        <f>PERCENTILE(Q13:Q32,3)</f>
        <v>#REF!</v>
      </c>
      <c r="R35" s="93"/>
    </row>
    <row r="36" spans="1:18" ht="16">
      <c r="A36" s="93"/>
      <c r="B36" s="118" t="s">
        <v>94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 t="e">
        <f t="shared" ref="O36:Q36" si="12">AVERAGE(O13:O32)</f>
        <v>#DIV/0!</v>
      </c>
      <c r="P36" s="118" t="e">
        <f t="shared" si="12"/>
        <v>#DIV/0!</v>
      </c>
      <c r="Q36" s="119" t="e">
        <f t="shared" si="12"/>
        <v>#REF!</v>
      </c>
      <c r="R36" s="93"/>
    </row>
    <row r="37" spans="1:18" ht="16">
      <c r="A37" s="93"/>
      <c r="B37" s="118" t="s">
        <v>140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 t="e">
        <f t="shared" ref="O37:Q37" si="13">MEDIAN(O13:O32)</f>
        <v>#DIV/0!</v>
      </c>
      <c r="P37" s="118" t="e">
        <f t="shared" si="13"/>
        <v>#DIV/0!</v>
      </c>
      <c r="Q37" s="119" t="e">
        <f t="shared" si="13"/>
        <v>#REF!</v>
      </c>
      <c r="R37" s="93"/>
    </row>
    <row r="38" spans="1:18" ht="16">
      <c r="A38" s="93"/>
      <c r="B38" s="116" t="s">
        <v>141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7" t="e">
        <f>PERCENTILE(O13:O32,1)</f>
        <v>#DIV/0!</v>
      </c>
      <c r="P38" s="117" t="e">
        <f>PERCENTILE(P13:P32,1)</f>
        <v>#DIV/0!</v>
      </c>
      <c r="Q38" s="117" t="e">
        <f>PERCENTILE(Q13:Q32,1)</f>
        <v>#REF!</v>
      </c>
      <c r="R38" s="93"/>
    </row>
    <row r="39" spans="1:18" ht="16">
      <c r="A39" s="93"/>
      <c r="B39" s="116" t="s">
        <v>142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 t="e">
        <f t="shared" ref="O39:Q39" si="14">MIN(O13:O32)</f>
        <v>#DIV/0!</v>
      </c>
      <c r="P39" s="116" t="e">
        <f t="shared" si="14"/>
        <v>#DIV/0!</v>
      </c>
      <c r="Q39" s="117" t="e">
        <f t="shared" si="14"/>
        <v>#REF!</v>
      </c>
      <c r="R39" s="93"/>
    </row>
    <row r="40" spans="1:18" ht="16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</row>
    <row r="41" spans="1:18" ht="16">
      <c r="A41" s="93"/>
      <c r="B41" s="220" t="str">
        <f>(B11&amp;" Valuation")</f>
        <v>0 Valuation</v>
      </c>
      <c r="C41" s="207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4" t="s">
        <v>136</v>
      </c>
      <c r="P41" s="174" t="s">
        <v>137</v>
      </c>
      <c r="Q41" s="174" t="s">
        <v>9</v>
      </c>
      <c r="R41" s="93"/>
    </row>
    <row r="42" spans="1:18" ht="16">
      <c r="A42" s="93"/>
      <c r="B42" s="212" t="s">
        <v>143</v>
      </c>
      <c r="C42" s="20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120" t="e">
        <f t="shared" ref="O42:P42" si="15">O37*K11</f>
        <v>#DIV/0!</v>
      </c>
      <c r="P42" s="120" t="e">
        <f t="shared" si="15"/>
        <v>#DIV/0!</v>
      </c>
      <c r="Q42" s="120" t="e">
        <f>Q43+Q44</f>
        <v>#REF!</v>
      </c>
      <c r="R42" s="93"/>
    </row>
    <row r="43" spans="1:18" ht="16">
      <c r="A43" s="93"/>
      <c r="B43" s="93" t="s">
        <v>144</v>
      </c>
      <c r="C43" s="93"/>
      <c r="D43" s="93"/>
      <c r="E43" s="93"/>
      <c r="F43" s="93"/>
      <c r="G43" s="121"/>
      <c r="H43" s="93"/>
      <c r="I43" s="93"/>
      <c r="J43" s="93"/>
      <c r="K43" s="93"/>
      <c r="L43" s="93"/>
      <c r="M43" s="93"/>
      <c r="N43" s="93"/>
      <c r="O43" s="120">
        <f t="shared" ref="O43:Q43" si="16">$H$11</f>
        <v>0</v>
      </c>
      <c r="P43" s="120">
        <f t="shared" si="16"/>
        <v>0</v>
      </c>
      <c r="Q43" s="120">
        <f t="shared" si="16"/>
        <v>0</v>
      </c>
      <c r="R43" s="93"/>
    </row>
    <row r="44" spans="1:18" ht="16">
      <c r="A44" s="93"/>
      <c r="B44" s="212" t="s">
        <v>145</v>
      </c>
      <c r="C44" s="202"/>
      <c r="D44" s="93"/>
      <c r="E44" s="93"/>
      <c r="F44" s="93"/>
      <c r="G44" s="121"/>
      <c r="H44" s="93"/>
      <c r="I44" s="93"/>
      <c r="J44" s="93"/>
      <c r="K44" s="93"/>
      <c r="L44" s="93"/>
      <c r="M44" s="93"/>
      <c r="N44" s="93"/>
      <c r="O44" s="120" t="e">
        <f t="shared" ref="O44:P44" si="17">O42-O43</f>
        <v>#DIV/0!</v>
      </c>
      <c r="P44" s="120" t="e">
        <f t="shared" si="17"/>
        <v>#DIV/0!</v>
      </c>
      <c r="Q44" s="120" t="e">
        <f>Q37*M11</f>
        <v>#REF!</v>
      </c>
      <c r="R44" s="93"/>
    </row>
    <row r="45" spans="1:18" ht="16">
      <c r="A45" s="93"/>
      <c r="B45" s="212" t="s">
        <v>146</v>
      </c>
      <c r="C45" s="202"/>
      <c r="D45" s="93"/>
      <c r="E45" s="93"/>
      <c r="F45" s="93"/>
      <c r="G45" s="121"/>
      <c r="H45" s="93"/>
      <c r="I45" s="93"/>
      <c r="J45" s="93"/>
      <c r="K45" s="93"/>
      <c r="L45" s="93"/>
      <c r="M45" s="93"/>
      <c r="N45" s="93"/>
      <c r="O45" s="120">
        <f t="shared" ref="O45:Q45" si="18">$E$11</f>
        <v>0</v>
      </c>
      <c r="P45" s="120">
        <f t="shared" si="18"/>
        <v>0</v>
      </c>
      <c r="Q45" s="120">
        <f t="shared" si="18"/>
        <v>0</v>
      </c>
      <c r="R45" s="93"/>
    </row>
    <row r="46" spans="1:18" ht="16">
      <c r="A46" s="93"/>
      <c r="B46" s="213" t="s">
        <v>147</v>
      </c>
      <c r="C46" s="214"/>
      <c r="D46" s="122"/>
      <c r="E46" s="122"/>
      <c r="F46" s="122"/>
      <c r="G46" s="123"/>
      <c r="H46" s="122"/>
      <c r="I46" s="122"/>
      <c r="J46" s="122"/>
      <c r="K46" s="122"/>
      <c r="L46" s="122"/>
      <c r="M46" s="122"/>
      <c r="N46" s="122"/>
      <c r="O46" s="124" t="e">
        <f t="shared" ref="O46:Q46" si="19">O44/O45</f>
        <v>#DIV/0!</v>
      </c>
      <c r="P46" s="124" t="e">
        <f t="shared" si="19"/>
        <v>#DIV/0!</v>
      </c>
      <c r="Q46" s="124" t="e">
        <f t="shared" si="19"/>
        <v>#REF!</v>
      </c>
      <c r="R46" s="93"/>
    </row>
    <row r="47" spans="1:18" ht="16">
      <c r="A47" s="93"/>
      <c r="B47" s="93"/>
      <c r="C47" s="93"/>
      <c r="D47" s="93"/>
      <c r="E47" s="93"/>
      <c r="F47" s="93"/>
      <c r="G47" s="121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</row>
    <row r="48" spans="1:18" ht="16">
      <c r="A48" s="93"/>
      <c r="B48" s="93"/>
      <c r="C48" s="93"/>
      <c r="D48" s="93"/>
      <c r="E48" s="93"/>
      <c r="F48" s="93"/>
      <c r="G48" s="121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</row>
    <row r="49" spans="1:27" ht="16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</row>
    <row r="50" spans="1:27" ht="16">
      <c r="A50" s="93"/>
      <c r="B50" s="93" t="s">
        <v>148</v>
      </c>
      <c r="C50" s="125" t="s">
        <v>149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</row>
    <row r="51" spans="1:27" ht="16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</row>
    <row r="53" spans="1:27" ht="1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204" t="e">
        <f>CONCATENATE(#REF!," EBITDA Multiple")</f>
        <v>#REF!</v>
      </c>
      <c r="C2" s="205"/>
      <c r="D2" s="205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203" t="s">
        <v>33</v>
      </c>
      <c r="F4" s="202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45336</v>
      </c>
      <c r="D5" s="1"/>
      <c r="E5" s="203" t="s">
        <v>37</v>
      </c>
      <c r="F5" s="202"/>
      <c r="G5" s="14" t="e">
        <f>#REF!</f>
        <v>#REF!</v>
      </c>
      <c r="H5" s="1"/>
      <c r="I5" s="203" t="s">
        <v>38</v>
      </c>
      <c r="J5" s="202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206" t="s">
        <v>39</v>
      </c>
      <c r="C7" s="20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201" t="s">
        <v>41</v>
      </c>
      <c r="G8" s="202"/>
      <c r="H8" s="1"/>
      <c r="I8" s="1"/>
      <c r="J8" s="10" t="s">
        <v>42</v>
      </c>
      <c r="K8" s="1"/>
      <c r="L8" s="1"/>
      <c r="M8" s="1"/>
      <c r="N8" s="201" t="s">
        <v>43</v>
      </c>
      <c r="O8" s="202"/>
      <c r="P8" s="10"/>
      <c r="Q8" s="1"/>
      <c r="R8" s="1"/>
      <c r="S8" s="1"/>
      <c r="T8" s="1"/>
      <c r="U8" s="1"/>
      <c r="V8" s="1"/>
      <c r="W8" s="1"/>
    </row>
    <row r="9" spans="2:23" ht="15">
      <c r="B9" s="203" t="s">
        <v>44</v>
      </c>
      <c r="C9" s="202"/>
      <c r="D9" s="2">
        <v>2</v>
      </c>
      <c r="E9" s="1"/>
      <c r="F9" s="203" t="e">
        <f>CONCATENATE("Revenue ", Q39)</f>
        <v>#REF!</v>
      </c>
      <c r="G9" s="202"/>
      <c r="H9" s="2">
        <f>Q43-1%</f>
        <v>-0.01</v>
      </c>
      <c r="I9" s="1"/>
      <c r="J9" s="1"/>
      <c r="K9" s="1"/>
      <c r="L9" s="1"/>
      <c r="M9" s="1"/>
      <c r="N9" s="203" t="e">
        <f>CONCATENATE("Revenue ", Q39)</f>
        <v>#REF!</v>
      </c>
      <c r="O9" s="202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203" t="s">
        <v>151</v>
      </c>
      <c r="C10" s="202"/>
      <c r="D10" s="16">
        <v>2</v>
      </c>
      <c r="E10" s="1"/>
      <c r="F10" s="203" t="e">
        <f>CONCATENATE("Revenue ", Z39)</f>
        <v>#REF!</v>
      </c>
      <c r="G10" s="202"/>
      <c r="H10" s="17">
        <v>0.03</v>
      </c>
      <c r="I10" s="1"/>
      <c r="J10" s="203" t="e">
        <f>CONCATENATE("Revenue ", Z39)</f>
        <v>#REF!</v>
      </c>
      <c r="K10" s="202"/>
      <c r="L10" s="18">
        <v>0.05</v>
      </c>
      <c r="M10" s="1"/>
      <c r="N10" s="203" t="e">
        <f>CONCATENATE("Revenue ", Z39)</f>
        <v>#REF!</v>
      </c>
      <c r="O10" s="202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203" t="e">
        <f>CONCATENATE("CapEx ", Z39)</f>
        <v>#REF!</v>
      </c>
      <c r="K14" s="202"/>
      <c r="L14" s="18">
        <v>7.0000000000000007E-2</v>
      </c>
      <c r="M14" s="1"/>
      <c r="N14" s="203" t="e">
        <f>CONCATENATE("CapEx ", Z39)</f>
        <v>#REF!</v>
      </c>
      <c r="O14" s="202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201" t="s">
        <v>52</v>
      </c>
      <c r="C17" s="20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206" t="s">
        <v>53</v>
      </c>
      <c r="C21" s="202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208" t="s">
        <v>58</v>
      </c>
      <c r="C26" s="202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26" t="e">
        <f t="shared" ref="F29:P29" si="7">F11</f>
        <v>#REF!</v>
      </c>
      <c r="G29" s="126">
        <f t="shared" si="7"/>
        <v>0</v>
      </c>
      <c r="H29" s="126">
        <f t="shared" si="7"/>
        <v>-0.01</v>
      </c>
      <c r="I29" s="126">
        <f t="shared" si="7"/>
        <v>0</v>
      </c>
      <c r="J29" s="126" t="str">
        <f t="shared" si="7"/>
        <v>Last 5Y Revenue Average</v>
      </c>
      <c r="K29" s="126">
        <f t="shared" si="7"/>
        <v>0</v>
      </c>
      <c r="L29" s="126" t="e">
        <f t="shared" si="7"/>
        <v>#REF!</v>
      </c>
      <c r="M29" s="126">
        <f t="shared" si="7"/>
        <v>0</v>
      </c>
      <c r="N29" s="126" t="e">
        <f t="shared" si="7"/>
        <v>#REF!</v>
      </c>
      <c r="O29" s="126">
        <f t="shared" si="7"/>
        <v>0</v>
      </c>
      <c r="P29" s="127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203" t="s">
        <v>41</v>
      </c>
      <c r="C31" s="202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203" t="s">
        <v>65</v>
      </c>
      <c r="C32" s="202"/>
      <c r="D32" s="202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5" t="e">
        <f t="shared" si="15"/>
        <v>#REF!</v>
      </c>
      <c r="V32" s="45" t="e">
        <f t="shared" si="15"/>
        <v>#REF!</v>
      </c>
      <c r="W32" s="45" t="e">
        <f t="shared" si="15"/>
        <v>#REF!</v>
      </c>
      <c r="X32" s="45" t="e">
        <f t="shared" si="15"/>
        <v>#REF!</v>
      </c>
      <c r="Y32" s="45" t="e">
        <f t="shared" si="15"/>
        <v>#REF!</v>
      </c>
      <c r="Z32" s="46" t="e">
        <f t="shared" si="13"/>
        <v>#REF!</v>
      </c>
    </row>
    <row r="33" spans="1:26" ht="15">
      <c r="A33" s="1"/>
      <c r="B33" s="203" t="s">
        <v>43</v>
      </c>
      <c r="C33" s="202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5" t="e">
        <f t="shared" si="17"/>
        <v>#REF!</v>
      </c>
      <c r="V33" s="45" t="e">
        <f t="shared" si="17"/>
        <v>#REF!</v>
      </c>
      <c r="W33" s="45" t="e">
        <f t="shared" si="17"/>
        <v>#REF!</v>
      </c>
      <c r="X33" s="45" t="e">
        <f t="shared" si="17"/>
        <v>#REF!</v>
      </c>
      <c r="Y33" s="45" t="e">
        <f t="shared" si="17"/>
        <v>#REF!</v>
      </c>
      <c r="Z33" s="46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26" t="e">
        <f t="shared" ref="F35:P35" si="18">F14</f>
        <v>#REF!</v>
      </c>
      <c r="G35" s="126">
        <f t="shared" si="18"/>
        <v>0</v>
      </c>
      <c r="H35" s="128">
        <f t="shared" si="18"/>
        <v>0.09</v>
      </c>
      <c r="I35" s="126">
        <f t="shared" si="18"/>
        <v>0</v>
      </c>
      <c r="J35" s="126" t="e">
        <f t="shared" si="18"/>
        <v>#REF!</v>
      </c>
      <c r="K35" s="126">
        <f t="shared" si="18"/>
        <v>0</v>
      </c>
      <c r="L35" s="128">
        <f t="shared" si="18"/>
        <v>7.0000000000000007E-2</v>
      </c>
      <c r="M35" s="126">
        <f t="shared" si="18"/>
        <v>0</v>
      </c>
      <c r="N35" s="126" t="e">
        <f t="shared" si="18"/>
        <v>#REF!</v>
      </c>
      <c r="O35" s="126">
        <f t="shared" si="18"/>
        <v>0</v>
      </c>
      <c r="P35" s="129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203" t="s">
        <v>41</v>
      </c>
      <c r="C37" s="202"/>
      <c r="D37" s="1"/>
      <c r="E37" s="1"/>
      <c r="F37" s="1"/>
      <c r="G37" s="1"/>
      <c r="H37" s="1"/>
      <c r="I37" s="1"/>
      <c r="J37" s="1"/>
      <c r="K37" s="1"/>
      <c r="L37" s="1"/>
      <c r="P37" s="27"/>
      <c r="Q37" s="47" t="e">
        <f>#REF!</f>
        <v>#REF!</v>
      </c>
      <c r="R37" s="48" t="e">
        <f>Q37+(R38-Q38)</f>
        <v>#REF!</v>
      </c>
      <c r="S37" s="49" t="e">
        <f t="shared" ref="S37:Z37" si="22">R37</f>
        <v>#REF!</v>
      </c>
      <c r="T37" s="49" t="e">
        <f t="shared" si="22"/>
        <v>#REF!</v>
      </c>
      <c r="U37" s="49" t="e">
        <f t="shared" si="22"/>
        <v>#REF!</v>
      </c>
      <c r="V37" s="49" t="e">
        <f t="shared" si="22"/>
        <v>#REF!</v>
      </c>
      <c r="W37" s="49" t="e">
        <f t="shared" si="22"/>
        <v>#REF!</v>
      </c>
      <c r="X37" s="49" t="e">
        <f t="shared" si="22"/>
        <v>#REF!</v>
      </c>
      <c r="Y37" s="49" t="e">
        <f t="shared" si="22"/>
        <v>#REF!</v>
      </c>
      <c r="Z37" s="49" t="e">
        <f t="shared" si="22"/>
        <v>#REF!</v>
      </c>
    </row>
    <row r="38" spans="1:26" ht="15">
      <c r="A38" s="1"/>
      <c r="B38" s="203" t="s">
        <v>65</v>
      </c>
      <c r="C38" s="202"/>
      <c r="D38" s="202"/>
      <c r="E38" s="1"/>
      <c r="F38" s="1"/>
      <c r="G38" s="1"/>
      <c r="H38" s="1"/>
      <c r="I38" s="1"/>
      <c r="J38" s="1"/>
      <c r="K38" s="1"/>
      <c r="L38" s="1"/>
      <c r="P38" s="27"/>
      <c r="Q38" s="130">
        <f t="shared" ref="Q38:S38" si="23">Q15</f>
        <v>0</v>
      </c>
      <c r="R38" s="130">
        <f t="shared" si="23"/>
        <v>0</v>
      </c>
      <c r="S38" s="130">
        <f t="shared" si="23"/>
        <v>0</v>
      </c>
      <c r="T38" s="51">
        <f t="shared" ref="T38:Z38" si="24">S38</f>
        <v>0</v>
      </c>
      <c r="U38" s="51">
        <f t="shared" si="24"/>
        <v>0</v>
      </c>
      <c r="V38" s="51">
        <f t="shared" si="24"/>
        <v>0</v>
      </c>
      <c r="W38" s="51">
        <f t="shared" si="24"/>
        <v>0</v>
      </c>
      <c r="X38" s="51">
        <f t="shared" si="24"/>
        <v>0</v>
      </c>
      <c r="Y38" s="51">
        <f t="shared" si="24"/>
        <v>0</v>
      </c>
      <c r="Z38" s="51">
        <f t="shared" si="24"/>
        <v>0</v>
      </c>
    </row>
    <row r="39" spans="1:26" ht="15">
      <c r="A39" s="1"/>
      <c r="B39" s="203" t="s">
        <v>43</v>
      </c>
      <c r="C39" s="202"/>
      <c r="D39" s="1"/>
      <c r="E39" s="1"/>
      <c r="F39" s="1"/>
      <c r="G39" s="1"/>
      <c r="H39" s="1"/>
      <c r="I39" s="1"/>
      <c r="J39" s="1"/>
      <c r="K39" s="1"/>
      <c r="L39" s="1"/>
      <c r="P39" s="27"/>
      <c r="Q39" s="50" t="e">
        <f>#REF!</f>
        <v>#REF!</v>
      </c>
      <c r="R39" s="45" t="e">
        <f t="shared" ref="R39:S39" si="25">Q39+(R38-Q38)</f>
        <v>#REF!</v>
      </c>
      <c r="S39" s="45" t="e">
        <f t="shared" si="25"/>
        <v>#REF!</v>
      </c>
      <c r="T39" s="51" t="e">
        <f t="shared" ref="T39:Z39" si="26">S39</f>
        <v>#REF!</v>
      </c>
      <c r="U39" s="51" t="e">
        <f t="shared" si="26"/>
        <v>#REF!</v>
      </c>
      <c r="V39" s="51" t="e">
        <f t="shared" si="26"/>
        <v>#REF!</v>
      </c>
      <c r="W39" s="51" t="e">
        <f t="shared" si="26"/>
        <v>#REF!</v>
      </c>
      <c r="X39" s="51" t="e">
        <f t="shared" si="26"/>
        <v>#REF!</v>
      </c>
      <c r="Y39" s="51" t="e">
        <f t="shared" si="26"/>
        <v>#REF!</v>
      </c>
      <c r="Z39" s="51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</mergeCells>
  <conditionalFormatting sqref="K5:L5">
    <cfRule type="cellIs" dxfId="10" priority="3" operator="greaterThan">
      <formula>"10%"</formula>
    </cfRule>
    <cfRule type="cellIs" dxfId="9" priority="4" operator="lessThanOrEqual">
      <formula>"0%"</formula>
    </cfRule>
    <cfRule type="cellIs" dxfId="8" priority="5" operator="greaterThan">
      <formula>"0%"</formula>
    </cfRule>
  </conditionalFormatting>
  <conditionalFormatting sqref="T21:T22 F22:S22 F25:T25">
    <cfRule type="cellIs" dxfId="7" priority="1" operator="greaterThanOrEqual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21" t="s">
        <v>53</v>
      </c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2:13" ht="14">
      <c r="B3" s="222"/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2:13" ht="15">
      <c r="B4" s="133" t="s">
        <v>171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</row>
    <row r="5" spans="2:13" ht="15">
      <c r="B5" s="131" t="s">
        <v>173</v>
      </c>
      <c r="C5" s="137"/>
      <c r="D5" s="135" t="e">
        <f>D4/C4-1</f>
        <v>#DIV/0!</v>
      </c>
      <c r="E5" s="135" t="e">
        <f t="shared" ref="E5:M5" si="0">E4/D4-1</f>
        <v>#DIV/0!</v>
      </c>
      <c r="F5" s="135" t="e">
        <f t="shared" si="0"/>
        <v>#DIV/0!</v>
      </c>
      <c r="G5" s="135" t="e">
        <f t="shared" si="0"/>
        <v>#DIV/0!</v>
      </c>
      <c r="H5" s="135" t="e">
        <f t="shared" si="0"/>
        <v>#DIV/0!</v>
      </c>
      <c r="I5" s="135" t="e">
        <f t="shared" si="0"/>
        <v>#DIV/0!</v>
      </c>
      <c r="J5" s="135" t="e">
        <f t="shared" si="0"/>
        <v>#DIV/0!</v>
      </c>
      <c r="K5" s="135" t="e">
        <f t="shared" si="0"/>
        <v>#DIV/0!</v>
      </c>
      <c r="L5" s="135" t="e">
        <f t="shared" si="0"/>
        <v>#DIV/0!</v>
      </c>
      <c r="M5" s="135" t="e">
        <f t="shared" si="0"/>
        <v>#DIV/0!</v>
      </c>
    </row>
    <row r="6" spans="2:13" ht="15">
      <c r="B6" s="131" t="s">
        <v>170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2:13" ht="15">
      <c r="B7" s="133" t="s">
        <v>153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2:13" ht="15">
      <c r="B8" s="131" t="s">
        <v>172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</row>
    <row r="10" spans="2:13" ht="15">
      <c r="B10" s="131" t="s">
        <v>175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</row>
    <row r="11" spans="2:13" ht="15">
      <c r="B11" s="131" t="s">
        <v>176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174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31" t="s">
        <v>154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</row>
    <row r="14" spans="2:13" ht="15">
      <c r="B14" s="133" t="s">
        <v>155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2:13" ht="15">
      <c r="B15" s="131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2:13" ht="15">
      <c r="B16" s="138" t="s">
        <v>156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</row>
    <row r="17" spans="2:13" ht="15">
      <c r="B17" s="131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</row>
    <row r="19" spans="2:13" ht="15">
      <c r="B19" s="131" t="s">
        <v>157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0" spans="2:13" ht="15">
      <c r="B20" s="131" t="s">
        <v>158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2:13" ht="15">
      <c r="B21" s="133" t="s">
        <v>159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</row>
    <row r="22" spans="2:13" ht="15">
      <c r="B22" s="131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</row>
    <row r="23" spans="2:13" ht="15">
      <c r="B23" s="131" t="s">
        <v>160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2:13" ht="15">
      <c r="B24" s="133" t="s">
        <v>177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2:13" ht="15">
      <c r="B25" s="149" t="s">
        <v>172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>
      <c r="B26" s="131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ht="15">
      <c r="B27" s="131" t="s">
        <v>161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</row>
    <row r="28" spans="2:13" ht="15">
      <c r="B28" s="131" t="s">
        <v>178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2:13" ht="16" thickBot="1">
      <c r="B29" s="141" t="s">
        <v>162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2:13" ht="16" thickTop="1">
      <c r="B30" s="149" t="s">
        <v>172</v>
      </c>
      <c r="C30" s="150"/>
      <c r="D30" s="135"/>
      <c r="E30" s="135"/>
      <c r="F30" s="135"/>
      <c r="G30" s="135"/>
      <c r="H30" s="135"/>
      <c r="I30" s="135"/>
      <c r="J30" s="135"/>
      <c r="K30" s="135"/>
      <c r="L30" s="135"/>
      <c r="M30" s="135"/>
    </row>
    <row r="32" spans="2:13" ht="15">
      <c r="B32" s="138" t="s">
        <v>179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2:13" ht="15">
      <c r="B33" s="131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</row>
    <row r="34" spans="2:13" ht="15">
      <c r="B34" s="138" t="s">
        <v>163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2:13" ht="15">
      <c r="B35" s="131" t="s">
        <v>164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</row>
    <row r="36" spans="2:13" ht="15">
      <c r="B36" s="131" t="s">
        <v>165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</row>
    <row r="37" spans="2:13" ht="15">
      <c r="B37" s="131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ht="15">
      <c r="B38" s="131" t="s">
        <v>166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</row>
    <row r="39" spans="2:13" ht="15">
      <c r="B39" s="131" t="s">
        <v>167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</row>
    <row r="40" spans="2:13" ht="15">
      <c r="B40" s="131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ht="15">
      <c r="B41" s="138" t="s">
        <v>168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ht="15">
      <c r="B42" s="131" t="s">
        <v>169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</row>
    <row r="43" spans="2:13" ht="15">
      <c r="B43" s="149" t="s">
        <v>172</v>
      </c>
      <c r="C43" s="132"/>
      <c r="D43" s="135" t="e">
        <f>D42/C42-1</f>
        <v>#DIV/0!</v>
      </c>
      <c r="E43" s="135" t="e">
        <f t="shared" ref="E43:M43" si="1">E42/D42-1</f>
        <v>#DIV/0!</v>
      </c>
      <c r="F43" s="135" t="e">
        <f t="shared" si="1"/>
        <v>#DIV/0!</v>
      </c>
      <c r="G43" s="135" t="e">
        <f t="shared" si="1"/>
        <v>#DIV/0!</v>
      </c>
      <c r="H43" s="135" t="e">
        <f t="shared" si="1"/>
        <v>#DIV/0!</v>
      </c>
      <c r="I43" s="135" t="e">
        <f t="shared" si="1"/>
        <v>#DIV/0!</v>
      </c>
      <c r="J43" s="135" t="e">
        <f t="shared" si="1"/>
        <v>#DIV/0!</v>
      </c>
      <c r="K43" s="135" t="e">
        <f t="shared" si="1"/>
        <v>#DIV/0!</v>
      </c>
      <c r="L43" s="135" t="e">
        <f t="shared" si="1"/>
        <v>#DIV/0!</v>
      </c>
      <c r="M43" s="135" t="e">
        <f t="shared" si="1"/>
        <v>#DIV/0!</v>
      </c>
    </row>
    <row r="44" spans="2:13" ht="15">
      <c r="B44" s="131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2:13" ht="15">
      <c r="B45" s="131" t="s">
        <v>57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2:13" ht="15">
      <c r="B46" s="149" t="s">
        <v>172</v>
      </c>
      <c r="C46" s="132"/>
      <c r="D46" s="135" t="e">
        <f>D45/C45-1</f>
        <v>#DIV/0!</v>
      </c>
      <c r="E46" s="135" t="e">
        <f t="shared" ref="E46:M46" si="2">E45/D45-1</f>
        <v>#DIV/0!</v>
      </c>
      <c r="F46" s="135" t="e">
        <f t="shared" si="2"/>
        <v>#DIV/0!</v>
      </c>
      <c r="G46" s="135" t="e">
        <f t="shared" si="2"/>
        <v>#DIV/0!</v>
      </c>
      <c r="H46" s="135" t="e">
        <f t="shared" si="2"/>
        <v>#DIV/0!</v>
      </c>
      <c r="I46" s="135" t="e">
        <f t="shared" si="2"/>
        <v>#DIV/0!</v>
      </c>
      <c r="J46" s="135" t="e">
        <f t="shared" si="2"/>
        <v>#DIV/0!</v>
      </c>
      <c r="K46" s="135" t="e">
        <f t="shared" si="2"/>
        <v>#DIV/0!</v>
      </c>
      <c r="L46" s="135" t="e">
        <f t="shared" si="2"/>
        <v>#DIV/0!</v>
      </c>
      <c r="M46" s="135" t="e">
        <f t="shared" si="2"/>
        <v>#DIV/0!</v>
      </c>
    </row>
    <row r="47" spans="2:13" ht="15">
      <c r="B47" s="131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M35" sqref="M35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23" t="s">
        <v>182</v>
      </c>
      <c r="C2" s="159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2:13">
      <c r="B3" s="224"/>
      <c r="C3" s="161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2:13" ht="16">
      <c r="B4" s="153" t="s">
        <v>194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</row>
    <row r="5" spans="2:13" ht="15">
      <c r="B5" s="131" t="s">
        <v>195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2:13" ht="15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2:13" ht="15">
      <c r="B7" s="138" t="s">
        <v>387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2:13" ht="15"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2:13" ht="15">
      <c r="B9" s="178" t="s">
        <v>388</v>
      </c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</row>
    <row r="10" spans="2:13" ht="15">
      <c r="B10" s="131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2:13" ht="15">
      <c r="B11" s="131" t="s">
        <v>197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198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33" t="s">
        <v>199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2:13" ht="15">
      <c r="B14" s="131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2:13" ht="15">
      <c r="B15" s="133" t="s">
        <v>200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</row>
    <row r="16" spans="2:13" ht="15">
      <c r="B16" s="138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</row>
    <row r="17" spans="1:13" ht="15">
      <c r="B17" s="131" t="s">
        <v>389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ht="15">
      <c r="B18" s="131" t="s">
        <v>390</v>
      </c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5">
      <c r="A19" s="151"/>
      <c r="B19" s="181" t="s">
        <v>391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1:13" ht="15">
      <c r="B20" s="131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</row>
    <row r="21" spans="1:13" ht="15">
      <c r="B21" s="131" t="s">
        <v>201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1:13" ht="15">
      <c r="B22" s="131" t="s">
        <v>202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ht="15">
      <c r="A23" s="151"/>
      <c r="B23" s="181" t="s">
        <v>396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</row>
    <row r="24" spans="1:13" ht="15"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3" ht="16" thickBot="1">
      <c r="B25" s="141" t="s">
        <v>203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3" ht="16" thickTop="1">
      <c r="B26" s="131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</row>
    <row r="27" spans="1:13" ht="15">
      <c r="B27" s="138" t="s">
        <v>204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</row>
    <row r="28" spans="1:13" ht="15">
      <c r="B28" s="131" t="s">
        <v>205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1:13" ht="15">
      <c r="B29" s="131" t="s">
        <v>392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13" ht="15">
      <c r="B30" s="131" t="s">
        <v>393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1:13" ht="15">
      <c r="B31" s="131" t="s">
        <v>394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1:13" ht="15">
      <c r="B32" s="131" t="s">
        <v>206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2:13" ht="15">
      <c r="B33" s="133" t="s">
        <v>207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2:13" ht="15">
      <c r="B34" s="131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2:13" ht="15">
      <c r="B35" s="131" t="s">
        <v>208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spans="2:13" ht="15">
      <c r="B36" s="131" t="s">
        <v>395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</row>
    <row r="37" spans="2:13" ht="15">
      <c r="B37" s="131" t="s">
        <v>209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</row>
    <row r="38" spans="2:13" ht="15">
      <c r="B38" s="133" t="s">
        <v>397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</row>
    <row r="39" spans="2:13" ht="15"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2:13" ht="16" thickBot="1">
      <c r="B40" s="141" t="s">
        <v>401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2:13" ht="16" thickTop="1">
      <c r="B41" s="131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2:13" ht="15">
      <c r="B42" s="131" t="s">
        <v>210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</row>
    <row r="43" spans="2:13" ht="15">
      <c r="B43" s="131" t="s">
        <v>398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</row>
    <row r="44" spans="2:13" ht="15">
      <c r="B44" s="157" t="s">
        <v>399</v>
      </c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</row>
    <row r="45" spans="2:13" ht="15">
      <c r="B45" s="138" t="s">
        <v>211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2:13" ht="15">
      <c r="B46" s="131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</row>
    <row r="47" spans="2:13" ht="16" thickBot="1">
      <c r="B47" s="141" t="s">
        <v>212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</row>
    <row r="48" spans="2:13" ht="16" thickTop="1">
      <c r="B48" s="131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</row>
    <row r="49" spans="2:13" ht="15">
      <c r="B49" s="138" t="s">
        <v>168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</row>
    <row r="50" spans="2:13" ht="15">
      <c r="B50" s="131" t="s">
        <v>213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</row>
    <row r="51" spans="2:13" ht="15">
      <c r="B51" s="131" t="s">
        <v>144</v>
      </c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</row>
    <row r="52" spans="2:13" ht="15">
      <c r="B52" s="131" t="s">
        <v>400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21" t="s">
        <v>215</v>
      </c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2:13" ht="14">
      <c r="B3" s="222"/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2:13" ht="15">
      <c r="B4" s="138" t="s">
        <v>162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</row>
    <row r="5" spans="2:13" ht="15">
      <c r="B5" s="138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</row>
    <row r="6" spans="2:13" ht="15">
      <c r="B6" s="133" t="s">
        <v>408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</row>
    <row r="7" spans="2:13" ht="15"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2:13" ht="15">
      <c r="B8" s="131" t="s">
        <v>405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2:13" ht="15">
      <c r="B9" s="131" t="s">
        <v>406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  <row r="10" spans="2:13" ht="15">
      <c r="B10" s="131" t="s">
        <v>205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</row>
    <row r="11" spans="2:13" ht="15">
      <c r="B11" s="131" t="s">
        <v>394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407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78" t="s">
        <v>404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</row>
    <row r="15" spans="2:13" ht="15">
      <c r="B15" s="131" t="s">
        <v>402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</row>
    <row r="16" spans="2:13" ht="15">
      <c r="B16" s="131" t="s">
        <v>403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</row>
    <row r="17" spans="2:13" ht="15">
      <c r="B17" s="131" t="s">
        <v>216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</row>
    <row r="18" spans="2:13" ht="16" thickBot="1">
      <c r="B18" s="141" t="s">
        <v>217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</row>
    <row r="19" spans="2:13" ht="16" thickTop="1">
      <c r="B19" s="131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</row>
    <row r="20" spans="2:13" ht="15">
      <c r="B20" s="131" t="s">
        <v>409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2:13" ht="15">
      <c r="B21" s="131" t="s">
        <v>410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2:13" ht="15">
      <c r="B22" s="131" t="s">
        <v>411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2:13" ht="15">
      <c r="B23" s="131" t="s">
        <v>412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2:13" ht="15">
      <c r="B24" s="131" t="s">
        <v>219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2:13" ht="16" thickBot="1">
      <c r="B25" s="141" t="s">
        <v>220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2:13" ht="16" thickTop="1">
      <c r="B26" s="131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</row>
    <row r="27" spans="2:13" ht="15">
      <c r="B27" s="131" t="s">
        <v>413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2:13" ht="15">
      <c r="B28" s="131" t="s">
        <v>414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2:13" ht="15">
      <c r="B29" s="131" t="s">
        <v>415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2:13" ht="15">
      <c r="B30" s="131" t="s">
        <v>416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2:13" ht="15">
      <c r="B31" s="131" t="s">
        <v>221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2:13" ht="16" thickBot="1">
      <c r="B32" s="141" t="s">
        <v>222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2:13" ht="16" thickTop="1">
      <c r="B33" s="138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</row>
    <row r="34" spans="2:13" ht="16" thickBot="1">
      <c r="B34" s="141" t="s">
        <v>417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2:13" ht="16" thickTop="1">
      <c r="B35" s="131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</row>
    <row r="36" spans="2:13" ht="16" thickBot="1">
      <c r="B36" s="141" t="s">
        <v>223</v>
      </c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</row>
    <row r="37" spans="2:13" ht="16" thickTop="1">
      <c r="B37" s="138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</row>
    <row r="38" spans="2:13" ht="15">
      <c r="B38" s="131" t="s">
        <v>421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2:13" ht="15">
      <c r="B39" s="131" t="s">
        <v>218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2:13" ht="16" thickBot="1">
      <c r="B40" s="141" t="s">
        <v>418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2:13" ht="16" thickTop="1">
      <c r="B41" s="131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2:13" ht="15">
      <c r="B42" s="138" t="s">
        <v>168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</row>
    <row r="43" spans="2:13" ht="15">
      <c r="B43" s="131" t="s">
        <v>419</v>
      </c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</row>
    <row r="44" spans="2:13" ht="15">
      <c r="B44" s="131" t="s">
        <v>420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</row>
    <row r="45" spans="2:13" ht="15">
      <c r="B45" s="131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2:13" ht="15">
      <c r="B46" s="131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RESEARCH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2024-02-14T06:18:36Z</dcterms:modified>
</cp:coreProperties>
</file>