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1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ebrivev-my.sharepoint.com/personal/cassiani_saritzoglou_braunkohle_de/Documents/Statistik Datenbank/Übernahmeordner/Website/fertige Tabellen/"/>
    </mc:Choice>
  </mc:AlternateContent>
  <xr:revisionPtr revIDLastSave="34" documentId="13_ncr:1_{624B6C4C-4AA4-4A72-AE5A-F5DF8D64BA24}" xr6:coauthVersionLast="47" xr6:coauthVersionMax="47" xr10:uidLastSave="{EEDE1123-DE33-4FCB-9493-9C1A78E864BB}"/>
  <bookViews>
    <workbookView xWindow="28680" yWindow="-2400" windowWidth="29040" windowHeight="15720" xr2:uid="{00000000-000D-0000-FFFF-FFFF00000000}"/>
  </bookViews>
  <sheets>
    <sheet name="Überblick" sheetId="4" r:id="rId1"/>
  </sheets>
  <definedNames>
    <definedName name="_1996">#REF!</definedName>
    <definedName name="_1997">#REF!</definedName>
    <definedName name="_1998">#REF!</definedName>
    <definedName name="_xlnm.Print_Area" localSheetId="0">Überblick!$A$2:$Y$67</definedName>
    <definedName name="_xlnm.Extrac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5" i="4" l="1"/>
  <c r="Z59" i="4" l="1"/>
  <c r="Z55" i="4"/>
  <c r="Z51" i="4"/>
  <c r="Z43" i="4"/>
  <c r="Z35" i="4"/>
  <c r="Z38" i="4" s="1"/>
  <c r="Z33" i="4"/>
  <c r="Z28" i="4"/>
  <c r="Z20" i="4"/>
  <c r="Z12" i="4"/>
  <c r="AA38" i="4"/>
  <c r="AA12" i="4"/>
  <c r="AA20" i="4"/>
  <c r="AA28" i="4"/>
  <c r="AA33" i="4"/>
  <c r="AA43" i="4"/>
  <c r="AA51" i="4"/>
  <c r="AA55" i="4"/>
  <c r="AA59" i="4"/>
  <c r="E55" i="4"/>
  <c r="F55" i="4"/>
  <c r="G55" i="4"/>
  <c r="H55" i="4"/>
  <c r="I55" i="4"/>
  <c r="J55" i="4"/>
  <c r="K55" i="4"/>
  <c r="N55" i="4"/>
  <c r="O55" i="4"/>
  <c r="P55" i="4"/>
  <c r="Q55" i="4"/>
  <c r="R55" i="4"/>
  <c r="S55" i="4"/>
  <c r="T55" i="4"/>
  <c r="U55" i="4"/>
  <c r="V55" i="4"/>
  <c r="W55" i="4"/>
  <c r="X55" i="4"/>
  <c r="Y55" i="4"/>
  <c r="Y35" i="4" l="1"/>
  <c r="Y37" i="4"/>
  <c r="Y36" i="4"/>
  <c r="X59" i="4"/>
  <c r="X51" i="4"/>
  <c r="X43" i="4"/>
  <c r="X37" i="4"/>
  <c r="X36" i="4"/>
  <c r="X35" i="4"/>
  <c r="X33" i="4"/>
  <c r="X28" i="4"/>
  <c r="X20" i="4"/>
  <c r="X12" i="4"/>
  <c r="W59" i="4"/>
  <c r="W51" i="4"/>
  <c r="W43" i="4"/>
  <c r="W37" i="4"/>
  <c r="W36" i="4"/>
  <c r="W35" i="4"/>
  <c r="W33" i="4"/>
  <c r="W28" i="4"/>
  <c r="W20" i="4"/>
  <c r="W12" i="4"/>
  <c r="V59" i="4"/>
  <c r="V51" i="4"/>
  <c r="V43" i="4"/>
  <c r="V37" i="4"/>
  <c r="V36" i="4"/>
  <c r="V35" i="4"/>
  <c r="V33" i="4"/>
  <c r="V28" i="4"/>
  <c r="V20" i="4"/>
  <c r="V12" i="4"/>
  <c r="Y12" i="4"/>
  <c r="Y20" i="4"/>
  <c r="Y28" i="4"/>
  <c r="Y33" i="4"/>
  <c r="Y43" i="4"/>
  <c r="Y51" i="4"/>
  <c r="Y59" i="4"/>
  <c r="X38" i="4" l="1"/>
  <c r="W38" i="4"/>
  <c r="V38" i="4"/>
  <c r="Y38" i="4"/>
  <c r="U36" i="4"/>
  <c r="U35" i="4"/>
  <c r="U37" i="4"/>
  <c r="U20" i="4"/>
  <c r="T59" i="4"/>
  <c r="T51" i="4"/>
  <c r="T43" i="4"/>
  <c r="T37" i="4"/>
  <c r="T36" i="4"/>
  <c r="T35" i="4"/>
  <c r="T33" i="4"/>
  <c r="T28" i="4"/>
  <c r="T20" i="4"/>
  <c r="T12" i="4"/>
  <c r="T38" i="4" l="1"/>
  <c r="S38" i="4"/>
  <c r="U12" i="4"/>
  <c r="U28" i="4"/>
  <c r="U33" i="4"/>
  <c r="U43" i="4"/>
  <c r="U51" i="4"/>
  <c r="U59" i="4"/>
  <c r="U38" i="4" l="1"/>
  <c r="S12" i="4"/>
  <c r="S20" i="4"/>
  <c r="S28" i="4"/>
  <c r="S33" i="4"/>
  <c r="S43" i="4"/>
  <c r="S51" i="4"/>
  <c r="S59" i="4"/>
  <c r="Q59" i="4" l="1"/>
  <c r="Q51" i="4"/>
  <c r="Q43" i="4"/>
  <c r="Q38" i="4"/>
  <c r="Q33" i="4"/>
  <c r="Q28" i="4"/>
  <c r="Q20" i="4"/>
  <c r="Q12" i="4"/>
  <c r="P59" i="4" l="1"/>
  <c r="P51" i="4"/>
  <c r="P43" i="4"/>
  <c r="P38" i="4"/>
  <c r="P33" i="4"/>
  <c r="P28" i="4"/>
  <c r="P20" i="4"/>
  <c r="P12" i="4"/>
  <c r="O59" i="4" l="1"/>
  <c r="O51" i="4"/>
  <c r="O43" i="4"/>
  <c r="O38" i="4"/>
  <c r="O33" i="4"/>
  <c r="O28" i="4"/>
  <c r="O20" i="4"/>
  <c r="O12" i="4"/>
  <c r="R59" i="4" l="1"/>
  <c r="R51" i="4"/>
  <c r="R43" i="4"/>
  <c r="R38" i="4"/>
  <c r="R33" i="4"/>
  <c r="R28" i="4"/>
  <c r="R20" i="4"/>
  <c r="R12" i="4"/>
  <c r="N59" i="4"/>
  <c r="N51" i="4"/>
  <c r="N43" i="4"/>
  <c r="N38" i="4"/>
  <c r="N33" i="4"/>
  <c r="N28" i="4"/>
  <c r="N20" i="4"/>
  <c r="N12" i="4"/>
  <c r="M51" i="4"/>
  <c r="L51" i="4"/>
  <c r="M43" i="4"/>
  <c r="L43" i="4"/>
  <c r="M38" i="4"/>
  <c r="L38" i="4"/>
  <c r="M33" i="4"/>
  <c r="L33" i="4"/>
  <c r="M28" i="4"/>
  <c r="L28" i="4"/>
  <c r="M20" i="4"/>
  <c r="L20" i="4"/>
  <c r="M12" i="4"/>
  <c r="L12" i="4"/>
  <c r="M59" i="4"/>
  <c r="L59" i="4"/>
  <c r="K51" i="4"/>
  <c r="K43" i="4"/>
  <c r="K38" i="4"/>
  <c r="K33" i="4"/>
  <c r="K28" i="4"/>
  <c r="K20" i="4"/>
  <c r="K12" i="4"/>
  <c r="K59" i="4"/>
  <c r="E12" i="4"/>
  <c r="F12" i="4"/>
  <c r="G12" i="4"/>
  <c r="H12" i="4"/>
  <c r="I12" i="4"/>
  <c r="J12" i="4"/>
  <c r="E20" i="4"/>
  <c r="F20" i="4"/>
  <c r="G20" i="4"/>
  <c r="H20" i="4"/>
  <c r="I20" i="4"/>
  <c r="J20" i="4"/>
  <c r="E28" i="4"/>
  <c r="F28" i="4"/>
  <c r="G28" i="4"/>
  <c r="H28" i="4"/>
  <c r="I28" i="4"/>
  <c r="J28" i="4"/>
  <c r="E33" i="4"/>
  <c r="F33" i="4"/>
  <c r="G33" i="4"/>
  <c r="H33" i="4"/>
  <c r="I33" i="4"/>
  <c r="J33" i="4"/>
  <c r="E38" i="4"/>
  <c r="F38" i="4"/>
  <c r="G38" i="4"/>
  <c r="H38" i="4"/>
  <c r="I38" i="4"/>
  <c r="J38" i="4"/>
  <c r="E43" i="4"/>
  <c r="F43" i="4"/>
  <c r="G43" i="4"/>
  <c r="H43" i="4"/>
  <c r="I43" i="4"/>
  <c r="J43" i="4"/>
  <c r="G51" i="4"/>
  <c r="H51" i="4"/>
  <c r="I51" i="4"/>
  <c r="J51" i="4"/>
  <c r="E59" i="4"/>
  <c r="F59" i="4"/>
  <c r="G59" i="4"/>
  <c r="H59" i="4"/>
  <c r="I59" i="4"/>
  <c r="J59" i="4"/>
</calcChain>
</file>

<file path=xl/sharedStrings.xml><?xml version="1.0" encoding="utf-8"?>
<sst xmlns="http://schemas.openxmlformats.org/spreadsheetml/2006/main" count="114" uniqueCount="75">
  <si>
    <t>Statistik der Kohlenwirtschaft e.V.</t>
  </si>
  <si>
    <t>Braunkohle im Überblick</t>
  </si>
  <si>
    <t>Revier</t>
  </si>
  <si>
    <t>1995</t>
  </si>
  <si>
    <t>2000</t>
  </si>
  <si>
    <t>2005</t>
  </si>
  <si>
    <t>2006</t>
  </si>
  <si>
    <t>2007</t>
  </si>
  <si>
    <t>2008</t>
  </si>
  <si>
    <t>2009</t>
  </si>
  <si>
    <t>2010</t>
  </si>
  <si>
    <t xml:space="preserve">2011 </t>
  </si>
  <si>
    <t>2012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</si>
  <si>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</si>
  <si>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</si>
  <si>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</si>
  <si>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</si>
  <si>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</si>
  <si>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</si>
  <si>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</si>
  <si>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</si>
  <si>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</si>
  <si>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</si>
  <si>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r>
      <t xml:space="preserve">2024 </t>
    </r>
    <r>
      <rPr>
        <b/>
        <vertAlign val="superscript"/>
        <sz val="14"/>
        <rFont val="Arial"/>
        <family val="2"/>
      </rPr>
      <t>2)</t>
    </r>
  </si>
  <si>
    <t>Abraum</t>
  </si>
  <si>
    <t>Mio. m³</t>
  </si>
  <si>
    <t>Rheinland</t>
  </si>
  <si>
    <t>Helmstedt</t>
  </si>
  <si>
    <t>Hessen</t>
  </si>
  <si>
    <t>Lausitz</t>
  </si>
  <si>
    <t>Mitteldeutschland</t>
  </si>
  <si>
    <t>Summe</t>
  </si>
  <si>
    <t>Förderung</t>
  </si>
  <si>
    <t>Mio. t</t>
  </si>
  <si>
    <t>Bayern</t>
  </si>
  <si>
    <t>Einsatz in Kraftwerken der</t>
  </si>
  <si>
    <t>allgem. Versorgung 1)</t>
  </si>
  <si>
    <t>Brikett</t>
  </si>
  <si>
    <t>Staub/Wirbelschichtkohle</t>
  </si>
  <si>
    <t>Koks</t>
  </si>
  <si>
    <t>Beschäftigte (31.12.) 3)</t>
  </si>
  <si>
    <t xml:space="preserve">15.565 *)   </t>
  </si>
  <si>
    <t>Helmstedt 4)</t>
  </si>
  <si>
    <t xml:space="preserve">1.693 *)   </t>
  </si>
  <si>
    <t xml:space="preserve">637 *)   </t>
  </si>
  <si>
    <t xml:space="preserve">5 *)   </t>
  </si>
  <si>
    <t>Lausitz 4)</t>
  </si>
  <si>
    <t xml:space="preserve">79.016 *)   </t>
  </si>
  <si>
    <t xml:space="preserve">59.815 *)   </t>
  </si>
  <si>
    <t>Summe 4)</t>
  </si>
  <si>
    <t xml:space="preserve">156.731 *)   </t>
  </si>
  <si>
    <t>Bruttostromerzeugung</t>
  </si>
  <si>
    <t>Insgesamt</t>
  </si>
  <si>
    <t>TWh</t>
  </si>
  <si>
    <t>darunter Braunkohle</t>
  </si>
  <si>
    <t>Anteil</t>
  </si>
  <si>
    <t>%</t>
  </si>
  <si>
    <t>Primärenergieverbrauch</t>
  </si>
  <si>
    <t>Mio. t SKE</t>
  </si>
  <si>
    <t>*)</t>
  </si>
  <si>
    <t>1989 = Jahresdurchschnitt</t>
  </si>
  <si>
    <t>1)</t>
  </si>
  <si>
    <t>Ab 1995 einschl. öffentliche Heizkraftwerke; mit den Vorjahren nicht vergleichbar.</t>
  </si>
  <si>
    <t>2)</t>
  </si>
  <si>
    <t>vorläufig</t>
  </si>
  <si>
    <t>3)</t>
  </si>
  <si>
    <t>Bis 2001 Bergbaubeschäftigte, ab 2002 einschl. Beschäftigte in eigenen Braunkohlenkraftwerken der allgem. Versorgung - mit den Vorjahren nicht vergleichbar.</t>
  </si>
  <si>
    <t>4)</t>
  </si>
  <si>
    <t>2008 und 2016 - Aufgrund von Neustrukturierung in den Unternehmen der Reviere Helmstedt und Lausitz nicht mit dem Vorjahr vergleichbar.</t>
  </si>
  <si>
    <t>Quelle: Angaben der Unternehmen, Arbeitsgemeinschaft Energiebilanzen, Statistik der Kohlenwirtschaft e.V.</t>
  </si>
  <si>
    <t>Weiteres umfangreiches Datenmaterial zum Braunkohlenbergbau und zur Energiewirtschaft enthalten folgende jährlich erscheinende</t>
  </si>
  <si>
    <t>Veröffentlichungen der Statistik der Kohlenwirtschaft ( Essen und Köln ):</t>
  </si>
  <si>
    <t xml:space="preserve"> -</t>
  </si>
  <si>
    <t>Zahlen zur Kohlenwirtschaft</t>
  </si>
  <si>
    <t>Der Kohlenbergbau in der Energiewirtschaft der Bundesrepublik Deutschland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</si>
</sst>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+&quot;* #,##0\ \ \ ;&quot;-&quot;* #,##0\ \ \ ;&quot;-&quot;\ \ \ "/>
    <numFmt numFmtId="165" formatCode="#,##0\ \ \ ;;&quot;-&quot;\ \ \ "/>
    <numFmt numFmtId="166" formatCode="#,##0.0\ \ \ ;;&quot;-&quot;\ \ \ "/>
    <numFmt numFmtId="167" formatCode="0.0\ \ \ \ ;;&quot;-&quot;\ \ \ \ "/>
    <numFmt numFmtId="168" formatCode="#,##0.0\ \ \ ;;&quot;-&quot;\ \ \ \ \ \ "/>
    <numFmt numFmtId="169" formatCode="#,##0.0\ \ \ \ \ \ \ \ ;;&quot;-&quot;\ \ \ \ \ \ \ \ "/>
    <numFmt numFmtId="170" formatCode="#,##0.000\ \ \ ;;&quot;-&quot;\ \ \ "/>
  </numFmts>
  <fonts count="14">
    <font>
      <sz val="10"/>
      <name val="Arial"/>
    </font>
    <font>
      <sz val="10"/>
      <name val="Helv"/>
    </font>
    <font>
      <sz val="16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22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i/>
      <sz val="14"/>
      <name val="Arial"/>
      <family val="2"/>
    </font>
    <font>
      <b/>
      <vertAlign val="superscript"/>
      <sz val="14"/>
      <name val="Arial"/>
      <family val="2"/>
    </font>
    <font>
      <sz val="16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0" fontId="3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165" fontId="3" fillId="0" borderId="0" xfId="1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165" fontId="4" fillId="0" borderId="0" xfId="1" applyNumberFormat="1" applyFont="1" applyAlignment="1">
      <alignment vertical="center"/>
    </xf>
    <xf numFmtId="0" fontId="3" fillId="0" borderId="1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0" fontId="4" fillId="0" borderId="2" xfId="1" applyFont="1" applyBorder="1" applyAlignment="1">
      <alignment horizontal="center" vertical="center"/>
    </xf>
    <xf numFmtId="165" fontId="3" fillId="0" borderId="1" xfId="1" applyNumberFormat="1" applyFont="1" applyBorder="1" applyAlignment="1">
      <alignment vertical="center"/>
    </xf>
    <xf numFmtId="164" fontId="6" fillId="0" borderId="3" xfId="1" applyNumberFormat="1" applyFont="1" applyBorder="1" applyAlignment="1">
      <alignment vertical="center"/>
    </xf>
    <xf numFmtId="165" fontId="3" fillId="0" borderId="3" xfId="1" applyNumberFormat="1" applyFont="1" applyBorder="1" applyAlignment="1">
      <alignment vertical="center"/>
    </xf>
    <xf numFmtId="165" fontId="4" fillId="0" borderId="3" xfId="1" applyNumberFormat="1" applyFont="1" applyBorder="1" applyAlignment="1">
      <alignment vertical="center"/>
    </xf>
    <xf numFmtId="165" fontId="4" fillId="0" borderId="1" xfId="1" applyNumberFormat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1" fontId="6" fillId="0" borderId="0" xfId="1" applyNumberFormat="1" applyFont="1" applyAlignment="1">
      <alignment horizontal="left" vertical="center"/>
    </xf>
    <xf numFmtId="1" fontId="6" fillId="0" borderId="4" xfId="1" applyNumberFormat="1" applyFont="1" applyBorder="1" applyAlignment="1">
      <alignment horizontal="center" vertical="center"/>
    </xf>
    <xf numFmtId="1" fontId="6" fillId="0" borderId="5" xfId="1" quotePrefix="1" applyNumberFormat="1" applyFont="1" applyBorder="1" applyAlignment="1">
      <alignment horizontal="center" vertical="center"/>
    </xf>
    <xf numFmtId="1" fontId="6" fillId="0" borderId="4" xfId="1" quotePrefix="1" applyNumberFormat="1" applyFont="1" applyBorder="1" applyAlignment="1">
      <alignment horizontal="center" vertical="center"/>
    </xf>
    <xf numFmtId="0" fontId="3" fillId="0" borderId="6" xfId="1" applyFont="1" applyBorder="1" applyAlignment="1">
      <alignment vertical="center"/>
    </xf>
    <xf numFmtId="0" fontId="3" fillId="0" borderId="7" xfId="1" applyFont="1" applyBorder="1" applyAlignment="1">
      <alignment vertical="center"/>
    </xf>
    <xf numFmtId="0" fontId="4" fillId="0" borderId="7" xfId="1" applyFont="1" applyBorder="1" applyAlignment="1">
      <alignment horizontal="center" vertical="center"/>
    </xf>
    <xf numFmtId="165" fontId="3" fillId="0" borderId="6" xfId="1" applyNumberFormat="1" applyFont="1" applyBorder="1" applyAlignment="1">
      <alignment vertical="center"/>
    </xf>
    <xf numFmtId="164" fontId="6" fillId="0" borderId="6" xfId="1" applyNumberFormat="1" applyFont="1" applyBorder="1" applyAlignment="1">
      <alignment horizontal="center" vertical="center"/>
    </xf>
    <xf numFmtId="165" fontId="3" fillId="0" borderId="8" xfId="1" applyNumberFormat="1" applyFont="1" applyBorder="1" applyAlignment="1">
      <alignment vertical="center"/>
    </xf>
    <xf numFmtId="165" fontId="4" fillId="0" borderId="8" xfId="1" applyNumberFormat="1" applyFont="1" applyBorder="1" applyAlignment="1">
      <alignment vertical="center"/>
    </xf>
    <xf numFmtId="165" fontId="4" fillId="0" borderId="6" xfId="1" applyNumberFormat="1" applyFont="1" applyBorder="1" applyAlignment="1">
      <alignment vertical="center"/>
    </xf>
    <xf numFmtId="0" fontId="6" fillId="0" borderId="0" xfId="1" applyFont="1" applyAlignment="1">
      <alignment vertical="center"/>
    </xf>
    <xf numFmtId="0" fontId="4" fillId="0" borderId="0" xfId="1" quotePrefix="1" applyFont="1" applyAlignment="1">
      <alignment horizontal="center" vertical="center"/>
    </xf>
    <xf numFmtId="165" fontId="3" fillId="0" borderId="4" xfId="1" applyNumberFormat="1" applyFont="1" applyBorder="1" applyAlignment="1">
      <alignment vertical="center"/>
    </xf>
    <xf numFmtId="164" fontId="6" fillId="0" borderId="4" xfId="1" applyNumberFormat="1" applyFont="1" applyBorder="1" applyAlignment="1">
      <alignment horizontal="center" vertical="center"/>
    </xf>
    <xf numFmtId="165" fontId="3" fillId="0" borderId="5" xfId="1" applyNumberFormat="1" applyFont="1" applyBorder="1" applyAlignment="1">
      <alignment vertical="center"/>
    </xf>
    <xf numFmtId="165" fontId="4" fillId="0" borderId="5" xfId="1" applyNumberFormat="1" applyFont="1" applyBorder="1" applyAlignment="1">
      <alignment vertical="center"/>
    </xf>
    <xf numFmtId="165" fontId="4" fillId="0" borderId="4" xfId="1" applyNumberFormat="1" applyFont="1" applyBorder="1" applyAlignment="1">
      <alignment vertical="center"/>
    </xf>
    <xf numFmtId="0" fontId="2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2" fillId="0" borderId="0" xfId="1" applyFont="1" applyAlignment="1">
      <alignment horizontal="center" vertical="center"/>
    </xf>
    <xf numFmtId="166" fontId="4" fillId="0" borderId="4" xfId="1" applyNumberFormat="1" applyFont="1" applyBorder="1" applyAlignment="1">
      <alignment vertical="center"/>
    </xf>
    <xf numFmtId="166" fontId="4" fillId="0" borderId="5" xfId="1" applyNumberFormat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4" fillId="0" borderId="7" xfId="1" applyFont="1" applyBorder="1" applyAlignment="1">
      <alignment vertical="center"/>
    </xf>
    <xf numFmtId="0" fontId="2" fillId="0" borderId="7" xfId="1" applyFont="1" applyBorder="1" applyAlignment="1">
      <alignment horizontal="center" vertical="center"/>
    </xf>
    <xf numFmtId="166" fontId="4" fillId="0" borderId="6" xfId="1" applyNumberFormat="1" applyFont="1" applyBorder="1" applyAlignment="1">
      <alignment vertical="center"/>
    </xf>
    <xf numFmtId="166" fontId="4" fillId="0" borderId="8" xfId="1" applyNumberFormat="1" applyFont="1" applyBorder="1" applyAlignment="1">
      <alignment vertical="center"/>
    </xf>
    <xf numFmtId="0" fontId="8" fillId="0" borderId="6" xfId="1" applyFont="1" applyBorder="1" applyAlignment="1">
      <alignment vertical="center"/>
    </xf>
    <xf numFmtId="0" fontId="7" fillId="0" borderId="7" xfId="1" applyFont="1" applyBorder="1" applyAlignment="1">
      <alignment vertical="center"/>
    </xf>
    <xf numFmtId="0" fontId="6" fillId="0" borderId="7" xfId="1" applyFont="1" applyBorder="1" applyAlignment="1">
      <alignment vertical="center"/>
    </xf>
    <xf numFmtId="166" fontId="6" fillId="0" borderId="6" xfId="1" applyNumberFormat="1" applyFont="1" applyBorder="1" applyAlignment="1">
      <alignment vertical="center"/>
    </xf>
    <xf numFmtId="166" fontId="6" fillId="0" borderId="8" xfId="1" applyNumberFormat="1" applyFont="1" applyBorder="1" applyAlignment="1">
      <alignment vertical="center"/>
    </xf>
    <xf numFmtId="0" fontId="8" fillId="0" borderId="0" xfId="1" applyFont="1" applyAlignment="1">
      <alignment vertical="center"/>
    </xf>
    <xf numFmtId="0" fontId="8" fillId="0" borderId="7" xfId="1" applyFont="1" applyBorder="1" applyAlignment="1">
      <alignment vertical="center"/>
    </xf>
    <xf numFmtId="0" fontId="6" fillId="0" borderId="0" xfId="1" quotePrefix="1" applyFont="1" applyAlignment="1">
      <alignment horizontal="left" vertical="center"/>
    </xf>
    <xf numFmtId="166" fontId="3" fillId="0" borderId="4" xfId="1" applyNumberFormat="1" applyFont="1" applyBorder="1" applyAlignment="1">
      <alignment vertical="center"/>
    </xf>
    <xf numFmtId="166" fontId="3" fillId="0" borderId="5" xfId="1" applyNumberFormat="1" applyFont="1" applyBorder="1" applyAlignment="1">
      <alignment vertical="center"/>
    </xf>
    <xf numFmtId="0" fontId="6" fillId="0" borderId="0" xfId="1" applyFont="1" applyAlignment="1">
      <alignment horizontal="left" vertical="center"/>
    </xf>
    <xf numFmtId="165" fontId="2" fillId="0" borderId="0" xfId="1" applyNumberFormat="1" applyFont="1" applyAlignment="1">
      <alignment horizontal="center" vertical="center"/>
    </xf>
    <xf numFmtId="165" fontId="7" fillId="0" borderId="4" xfId="1" applyNumberFormat="1" applyFont="1" applyBorder="1" applyAlignment="1">
      <alignment horizontal="center" vertical="center"/>
    </xf>
    <xf numFmtId="165" fontId="4" fillId="0" borderId="4" xfId="1" applyNumberFormat="1" applyFont="1" applyBorder="1" applyAlignment="1">
      <alignment horizontal="right" vertical="center"/>
    </xf>
    <xf numFmtId="165" fontId="4" fillId="0" borderId="6" xfId="1" applyNumberFormat="1" applyFont="1" applyBorder="1" applyAlignment="1">
      <alignment horizontal="right" vertical="center"/>
    </xf>
    <xf numFmtId="165" fontId="6" fillId="0" borderId="6" xfId="1" applyNumberFormat="1" applyFont="1" applyBorder="1" applyAlignment="1">
      <alignment horizontal="right" vertical="center"/>
    </xf>
    <xf numFmtId="165" fontId="6" fillId="0" borderId="6" xfId="1" applyNumberFormat="1" applyFont="1" applyBorder="1" applyAlignment="1">
      <alignment vertical="center"/>
    </xf>
    <xf numFmtId="165" fontId="6" fillId="0" borderId="8" xfId="1" applyNumberFormat="1" applyFont="1" applyBorder="1" applyAlignment="1">
      <alignment vertical="center"/>
    </xf>
    <xf numFmtId="0" fontId="9" fillId="0" borderId="0" xfId="1" applyFont="1" applyAlignment="1">
      <alignment vertical="center"/>
    </xf>
    <xf numFmtId="165" fontId="3" fillId="0" borderId="2" xfId="1" applyNumberFormat="1" applyFont="1" applyBorder="1" applyAlignment="1">
      <alignment vertical="center"/>
    </xf>
    <xf numFmtId="164" fontId="3" fillId="0" borderId="2" xfId="1" applyNumberFormat="1" applyFont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0" fontId="9" fillId="0" borderId="0" xfId="1" applyFont="1" applyAlignment="1">
      <alignment horizontal="center" vertical="center"/>
    </xf>
    <xf numFmtId="165" fontId="9" fillId="0" borderId="0" xfId="1" applyNumberFormat="1" applyFont="1" applyAlignment="1">
      <alignment vertical="center"/>
    </xf>
    <xf numFmtId="164" fontId="9" fillId="0" borderId="0" xfId="1" applyNumberFormat="1" applyFont="1" applyAlignment="1">
      <alignment vertical="center"/>
    </xf>
    <xf numFmtId="164" fontId="4" fillId="0" borderId="0" xfId="1" applyNumberFormat="1" applyFont="1" applyAlignment="1">
      <alignment vertical="center"/>
    </xf>
    <xf numFmtId="0" fontId="9" fillId="0" borderId="0" xfId="1" applyFont="1" applyAlignment="1">
      <alignment horizontal="left" vertical="center"/>
    </xf>
    <xf numFmtId="0" fontId="9" fillId="0" borderId="0" xfId="1" quotePrefix="1" applyFont="1" applyAlignment="1">
      <alignment horizontal="left" vertical="center"/>
    </xf>
    <xf numFmtId="0" fontId="13" fillId="0" borderId="7" xfId="0" applyFont="1" applyBorder="1" applyAlignment="1">
      <alignment horizontal="right" vertical="top" wrapText="1"/>
    </xf>
    <xf numFmtId="167" fontId="4" fillId="0" borderId="5" xfId="1" applyNumberFormat="1" applyFont="1" applyBorder="1" applyAlignment="1">
      <alignment vertical="center"/>
    </xf>
    <xf numFmtId="169" fontId="4" fillId="0" borderId="4" xfId="1" applyNumberFormat="1" applyFont="1" applyBorder="1" applyAlignment="1">
      <alignment vertical="center"/>
    </xf>
    <xf numFmtId="168" fontId="4" fillId="0" borderId="5" xfId="1" applyNumberFormat="1" applyFont="1" applyBorder="1" applyAlignment="1">
      <alignment vertical="center"/>
    </xf>
    <xf numFmtId="168" fontId="4" fillId="0" borderId="4" xfId="1" applyNumberFormat="1" applyFont="1" applyBorder="1" applyAlignment="1">
      <alignment vertical="center"/>
    </xf>
    <xf numFmtId="0" fontId="10" fillId="0" borderId="6" xfId="1" applyFont="1" applyBorder="1" applyAlignment="1">
      <alignment vertical="center"/>
    </xf>
    <xf numFmtId="0" fontId="10" fillId="0" borderId="7" xfId="1" applyFont="1" applyBorder="1" applyAlignment="1">
      <alignment vertical="center"/>
    </xf>
    <xf numFmtId="0" fontId="11" fillId="0" borderId="7" xfId="1" applyFont="1" applyBorder="1" applyAlignment="1">
      <alignment vertical="center"/>
    </xf>
    <xf numFmtId="0" fontId="11" fillId="0" borderId="7" xfId="1" applyFont="1" applyBorder="1" applyAlignment="1">
      <alignment horizontal="center" vertical="center"/>
    </xf>
    <xf numFmtId="167" fontId="11" fillId="0" borderId="8" xfId="1" applyNumberFormat="1" applyFont="1" applyBorder="1" applyAlignment="1">
      <alignment vertical="center"/>
    </xf>
    <xf numFmtId="169" fontId="11" fillId="0" borderId="6" xfId="1" applyNumberFormat="1" applyFont="1" applyBorder="1" applyAlignment="1">
      <alignment vertical="center"/>
    </xf>
    <xf numFmtId="167" fontId="11" fillId="0" borderId="6" xfId="1" applyNumberFormat="1" applyFont="1" applyBorder="1" applyAlignment="1">
      <alignment vertical="center"/>
    </xf>
    <xf numFmtId="0" fontId="10" fillId="0" borderId="0" xfId="1" applyFont="1" applyAlignment="1">
      <alignment vertical="center"/>
    </xf>
    <xf numFmtId="0" fontId="13" fillId="0" borderId="0" xfId="0" applyFont="1" applyAlignment="1">
      <alignment horizontal="right" vertical="top" wrapText="1"/>
    </xf>
    <xf numFmtId="0" fontId="13" fillId="0" borderId="0" xfId="0" applyFont="1" applyAlignment="1">
      <alignment horizontal="right" vertical="top"/>
    </xf>
    <xf numFmtId="170" fontId="6" fillId="0" borderId="8" xfId="1" applyNumberFormat="1" applyFont="1" applyBorder="1" applyAlignment="1">
      <alignment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</cellXfs>
  <cellStyles count="2">
    <cellStyle name="Standard" xfId="0" builtinId="0"/>
    <cellStyle name="Standard_BK-UBER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A74"/>
  <sheetViews>
    <sheetView showZeros="0" tabSelected="1" zoomScale="90" zoomScaleNormal="90" workbookViewId="0">
      <pane ySplit="2355" topLeftCell="A31" activePane="bottomLeft"/>
      <selection pane="bottomLeft" activeCell="AA58" sqref="AA58"/>
      <selection activeCell="Z5" sqref="Z5"/>
    </sheetView>
  </sheetViews>
  <sheetFormatPr defaultColWidth="11.42578125" defaultRowHeight="18"/>
  <cols>
    <col min="1" max="1" width="2" style="1" customWidth="1"/>
    <col min="2" max="2" width="2.7109375" style="1" customWidth="1"/>
    <col min="3" max="3" width="36.5703125" style="1" customWidth="1"/>
    <col min="4" max="4" width="14.140625" style="2" customWidth="1"/>
    <col min="5" max="5" width="15.85546875" style="3" customWidth="1"/>
    <col min="6" max="6" width="15.5703125" style="4" customWidth="1"/>
    <col min="7" max="7" width="15.5703125" style="3" customWidth="1"/>
    <col min="8" max="9" width="15.7109375" style="5" customWidth="1"/>
    <col min="10" max="13" width="15.7109375" style="5" hidden="1" customWidth="1"/>
    <col min="14" max="14" width="15.7109375" style="5" customWidth="1"/>
    <col min="15" max="17" width="15.7109375" style="5" hidden="1" customWidth="1"/>
    <col min="18" max="18" width="15.7109375" style="5" customWidth="1"/>
    <col min="19" max="21" width="15.7109375" style="5" hidden="1" customWidth="1"/>
    <col min="22" max="27" width="15.7109375" style="5" customWidth="1"/>
    <col min="28" max="16384" width="11.42578125" style="1"/>
  </cols>
  <sheetData>
    <row r="1" spans="1:27" ht="21" customHeight="1" thickBot="1">
      <c r="S1" s="72"/>
      <c r="T1" s="72"/>
      <c r="U1" s="72"/>
      <c r="V1" s="85"/>
      <c r="W1" s="85"/>
      <c r="X1" s="85"/>
      <c r="Y1" s="85"/>
      <c r="Z1" s="85"/>
      <c r="AA1" s="86" t="s">
        <v>0</v>
      </c>
    </row>
    <row r="2" spans="1:27" ht="34.5" customHeight="1" thickBot="1">
      <c r="A2" s="88" t="s">
        <v>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</row>
    <row r="3" spans="1:27" ht="21" customHeight="1">
      <c r="A3" s="6"/>
      <c r="B3" s="7"/>
      <c r="C3" s="7"/>
      <c r="D3" s="8"/>
      <c r="E3" s="9"/>
      <c r="F3" s="10"/>
      <c r="G3" s="11"/>
      <c r="H3" s="13"/>
      <c r="I3" s="13"/>
      <c r="J3" s="13"/>
      <c r="K3" s="13"/>
      <c r="L3" s="13"/>
      <c r="M3" s="13"/>
      <c r="N3" s="13"/>
      <c r="O3" s="13"/>
      <c r="P3" s="12"/>
      <c r="Q3" s="12"/>
      <c r="R3" s="12"/>
      <c r="S3" s="13"/>
      <c r="T3" s="12"/>
      <c r="U3" s="12"/>
      <c r="V3" s="12"/>
      <c r="W3" s="12"/>
      <c r="X3" s="12"/>
      <c r="Y3" s="12"/>
      <c r="Z3" s="12"/>
      <c r="AA3" s="12"/>
    </row>
    <row r="4" spans="1:27" ht="21">
      <c r="A4" s="14"/>
      <c r="C4" s="15" t="s">
        <v>2</v>
      </c>
      <c r="E4" s="16">
        <v>1989</v>
      </c>
      <c r="F4" s="16">
        <v>1990</v>
      </c>
      <c r="G4" s="17" t="s">
        <v>3</v>
      </c>
      <c r="H4" s="18" t="s">
        <v>4</v>
      </c>
      <c r="I4" s="18" t="s">
        <v>5</v>
      </c>
      <c r="J4" s="18" t="s">
        <v>6</v>
      </c>
      <c r="K4" s="18" t="s">
        <v>7</v>
      </c>
      <c r="L4" s="18" t="s">
        <v>8</v>
      </c>
      <c r="M4" s="18" t="s">
        <v>9</v>
      </c>
      <c r="N4" s="18" t="s">
        <v>10</v>
      </c>
      <c r="O4" s="17" t="s">
        <v>11</v>
      </c>
      <c r="P4" s="17" t="s">
        <v>12</v>
      </c>
      <c r="Q4" s="17" t="s">
        <v>13</v>
      </c>
      <c r="R4" s="17" t="s">
        <v>14</v>
      </c>
      <c r="S4" s="18" t="s">
        <v>15</v>
      </c>
      <c r="T4" s="17" t="s">
        <v>16</v>
      </c>
      <c r="U4" s="17" t="s">
        <v>17</v>
      </c>
      <c r="V4" s="17" t="s">
        <v>18</v>
      </c>
      <c r="W4" s="17" t="s">
        <v>19</v>
      </c>
      <c r="X4" s="17" t="s">
        <v>20</v>
      </c>
      <c r="Y4" s="17" t="s">
        <v>21</v>
      </c>
      <c r="Z4" s="17" t="s">
        <v>22</v>
      </c>
      <c r="AA4" s="17" t="s">
        <v>23</v>
      </c>
    </row>
    <row r="5" spans="1:27" ht="21" customHeight="1" thickBot="1">
      <c r="A5" s="19"/>
      <c r="B5" s="20"/>
      <c r="C5" s="20"/>
      <c r="D5" s="21"/>
      <c r="E5" s="22"/>
      <c r="F5" s="23"/>
      <c r="G5" s="24"/>
      <c r="H5" s="26"/>
      <c r="I5" s="26"/>
      <c r="J5" s="26"/>
      <c r="K5" s="26"/>
      <c r="L5" s="26"/>
      <c r="M5" s="26"/>
      <c r="N5" s="26"/>
      <c r="O5" s="25"/>
      <c r="P5" s="25"/>
      <c r="Q5" s="25"/>
      <c r="R5" s="25"/>
      <c r="S5" s="26"/>
      <c r="T5" s="25"/>
      <c r="U5" s="25"/>
      <c r="V5" s="25"/>
      <c r="W5" s="25"/>
      <c r="X5" s="25"/>
      <c r="Y5" s="25"/>
      <c r="Z5" s="25"/>
      <c r="AA5" s="25"/>
    </row>
    <row r="6" spans="1:27" ht="30" customHeight="1">
      <c r="A6" s="14"/>
      <c r="B6" s="27" t="s">
        <v>24</v>
      </c>
      <c r="C6" s="34"/>
      <c r="D6" s="28" t="s">
        <v>25</v>
      </c>
      <c r="E6" s="29"/>
      <c r="F6" s="30"/>
      <c r="G6" s="31"/>
      <c r="H6" s="33"/>
      <c r="I6" s="33"/>
      <c r="J6" s="33"/>
      <c r="K6" s="33"/>
      <c r="L6" s="33"/>
      <c r="M6" s="33"/>
      <c r="N6" s="33"/>
      <c r="O6" s="32"/>
      <c r="P6" s="32"/>
      <c r="Q6" s="32"/>
      <c r="R6" s="32"/>
      <c r="S6" s="33"/>
      <c r="T6" s="32"/>
      <c r="U6" s="32"/>
      <c r="V6" s="32"/>
      <c r="W6" s="32"/>
      <c r="X6" s="32"/>
      <c r="Y6" s="32"/>
      <c r="Z6" s="32"/>
      <c r="AA6" s="32"/>
    </row>
    <row r="7" spans="1:27" ht="21" customHeight="1">
      <c r="A7" s="14"/>
      <c r="B7" s="34"/>
      <c r="C7" s="35" t="s">
        <v>26</v>
      </c>
      <c r="D7" s="36"/>
      <c r="E7" s="37">
        <v>427.334</v>
      </c>
      <c r="F7" s="37">
        <v>433.48500000000001</v>
      </c>
      <c r="G7" s="38">
        <v>543.33900000000006</v>
      </c>
      <c r="H7" s="37">
        <v>445.66714999999999</v>
      </c>
      <c r="I7" s="37">
        <v>454.53585299999997</v>
      </c>
      <c r="J7" s="37">
        <v>415.798272</v>
      </c>
      <c r="K7" s="37">
        <v>436.18606999999997</v>
      </c>
      <c r="L7" s="37">
        <v>459.12264499999998</v>
      </c>
      <c r="M7" s="37">
        <v>457.99238400000002</v>
      </c>
      <c r="N7" s="37">
        <v>469.09490799999998</v>
      </c>
      <c r="O7" s="38">
        <v>446.01148699999999</v>
      </c>
      <c r="P7" s="38">
        <v>455.29</v>
      </c>
      <c r="Q7" s="38">
        <v>452.86091199999998</v>
      </c>
      <c r="R7" s="38">
        <v>446.09116699999998</v>
      </c>
      <c r="S7" s="37">
        <v>428.242458</v>
      </c>
      <c r="T7" s="38">
        <v>403.89488999999998</v>
      </c>
      <c r="U7" s="38">
        <v>427.46510499999999</v>
      </c>
      <c r="V7" s="38">
        <v>355.33553000000001</v>
      </c>
      <c r="W7" s="38">
        <v>306.33627100000001</v>
      </c>
      <c r="X7" s="38">
        <v>247.327505</v>
      </c>
      <c r="Y7" s="38">
        <v>235.515445</v>
      </c>
      <c r="Z7" s="38">
        <v>201.697</v>
      </c>
      <c r="AA7" s="38">
        <v>191.18299999999999</v>
      </c>
    </row>
    <row r="8" spans="1:27" ht="21" customHeight="1">
      <c r="A8" s="14"/>
      <c r="B8" s="34"/>
      <c r="C8" s="35" t="s">
        <v>27</v>
      </c>
      <c r="D8" s="36"/>
      <c r="E8" s="37">
        <v>12.727</v>
      </c>
      <c r="F8" s="37">
        <v>12.138999999999999</v>
      </c>
      <c r="G8" s="38">
        <v>11.766</v>
      </c>
      <c r="H8" s="37">
        <v>15.641219</v>
      </c>
      <c r="I8" s="37">
        <v>14.418732</v>
      </c>
      <c r="J8" s="37">
        <v>13.560959</v>
      </c>
      <c r="K8" s="37">
        <v>9.1794320000000003</v>
      </c>
      <c r="L8" s="37">
        <v>7.2935590000000001</v>
      </c>
      <c r="M8" s="37">
        <v>8.4513010000000008</v>
      </c>
      <c r="N8" s="37">
        <v>6.8286259999999999</v>
      </c>
      <c r="O8" s="38">
        <v>7.8210240000000004</v>
      </c>
      <c r="P8" s="38">
        <v>5.8490000000000002</v>
      </c>
      <c r="Q8" s="38">
        <v>4.4831539999999999</v>
      </c>
      <c r="R8" s="38">
        <v>1.1235850000000001</v>
      </c>
      <c r="S8" s="37">
        <v>3.712E-2</v>
      </c>
      <c r="T8" s="38">
        <v>0</v>
      </c>
      <c r="U8" s="38">
        <v>0</v>
      </c>
      <c r="V8" s="38">
        <v>0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</row>
    <row r="9" spans="1:27" ht="21" customHeight="1">
      <c r="A9" s="14"/>
      <c r="B9" s="34"/>
      <c r="C9" s="35" t="s">
        <v>28</v>
      </c>
      <c r="D9" s="36"/>
      <c r="E9" s="37">
        <v>3.484</v>
      </c>
      <c r="F9" s="37">
        <v>2.3210000000000002</v>
      </c>
      <c r="G9" s="38">
        <v>0.64</v>
      </c>
      <c r="H9" s="37">
        <v>0.46018500000000001</v>
      </c>
      <c r="I9" s="37">
        <v>0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38">
        <v>0</v>
      </c>
      <c r="P9" s="38">
        <v>0</v>
      </c>
      <c r="Q9" s="38">
        <v>0</v>
      </c>
      <c r="R9" s="38">
        <v>0</v>
      </c>
      <c r="S9" s="37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</row>
    <row r="10" spans="1:27" ht="21" customHeight="1">
      <c r="A10" s="14"/>
      <c r="B10" s="34"/>
      <c r="C10" s="35" t="s">
        <v>29</v>
      </c>
      <c r="D10" s="36"/>
      <c r="E10" s="37">
        <v>939.35</v>
      </c>
      <c r="F10" s="37">
        <v>827.12599999999998</v>
      </c>
      <c r="G10" s="38">
        <v>375.30900000000003</v>
      </c>
      <c r="H10" s="37">
        <v>341.049578</v>
      </c>
      <c r="I10" s="37">
        <v>417.889388</v>
      </c>
      <c r="J10" s="37">
        <v>426.59384999999997</v>
      </c>
      <c r="K10" s="37">
        <v>449.40735899999999</v>
      </c>
      <c r="L10" s="37">
        <v>458.870655</v>
      </c>
      <c r="M10" s="37">
        <v>395.56093099999998</v>
      </c>
      <c r="N10" s="37">
        <v>406.27842500000003</v>
      </c>
      <c r="O10" s="38">
        <v>414.67250799999999</v>
      </c>
      <c r="P10" s="38">
        <v>349.96600000000001</v>
      </c>
      <c r="Q10" s="38">
        <v>362.42723100000001</v>
      </c>
      <c r="R10" s="38">
        <v>370.47388599999999</v>
      </c>
      <c r="S10" s="37">
        <v>372.73593699999998</v>
      </c>
      <c r="T10" s="38">
        <v>387.83627799999999</v>
      </c>
      <c r="U10" s="38">
        <v>390.94841000000002</v>
      </c>
      <c r="V10" s="38">
        <v>329.63225599999998</v>
      </c>
      <c r="W10" s="38">
        <v>265.10372899999999</v>
      </c>
      <c r="X10" s="38">
        <v>274.55958299999998</v>
      </c>
      <c r="Y10" s="38">
        <v>302.46540399999998</v>
      </c>
      <c r="Z10" s="38">
        <v>283.358</v>
      </c>
      <c r="AA10" s="38">
        <v>219.02099999999999</v>
      </c>
    </row>
    <row r="11" spans="1:27" ht="21" customHeight="1" thickBot="1">
      <c r="A11" s="19"/>
      <c r="B11" s="39"/>
      <c r="C11" s="40" t="s">
        <v>30</v>
      </c>
      <c r="D11" s="41"/>
      <c r="E11" s="42">
        <v>397.57400000000001</v>
      </c>
      <c r="F11" s="42">
        <v>312.81099999999998</v>
      </c>
      <c r="G11" s="43">
        <v>37.307000000000002</v>
      </c>
      <c r="H11" s="42">
        <v>45.568600000000004</v>
      </c>
      <c r="I11" s="42">
        <v>75.638900000000007</v>
      </c>
      <c r="J11" s="42">
        <v>73.650300000000001</v>
      </c>
      <c r="K11" s="42">
        <v>75.331699999999998</v>
      </c>
      <c r="L11" s="42">
        <v>74.226399999999998</v>
      </c>
      <c r="M11" s="42">
        <v>72.552400000000006</v>
      </c>
      <c r="N11" s="42">
        <v>66.626000000000005</v>
      </c>
      <c r="O11" s="43">
        <v>73.414400000000001</v>
      </c>
      <c r="P11" s="43">
        <v>68.417000000000002</v>
      </c>
      <c r="Q11" s="43">
        <v>59.251828000000003</v>
      </c>
      <c r="R11" s="43">
        <v>70.074200000000005</v>
      </c>
      <c r="S11" s="42">
        <v>50.963903999999999</v>
      </c>
      <c r="T11" s="43">
        <v>57.188191000000003</v>
      </c>
      <c r="U11" s="43">
        <v>61.570044000000003</v>
      </c>
      <c r="V11" s="43">
        <v>53.809741000000002</v>
      </c>
      <c r="W11" s="43">
        <v>42.127884000000002</v>
      </c>
      <c r="X11" s="43">
        <v>45.570653</v>
      </c>
      <c r="Y11" s="43">
        <v>52.943840999999999</v>
      </c>
      <c r="Z11" s="43">
        <v>51.014000000000003</v>
      </c>
      <c r="AA11" s="43">
        <v>39.936999999999998</v>
      </c>
    </row>
    <row r="12" spans="1:27" s="49" customFormat="1" ht="21" customHeight="1" thickBot="1">
      <c r="A12" s="44"/>
      <c r="B12" s="45"/>
      <c r="C12" s="46" t="s">
        <v>31</v>
      </c>
      <c r="D12" s="41"/>
      <c r="E12" s="47">
        <f t="shared" ref="E12:M12" si="0">SUM(E7:E11)</f>
        <v>1780.4690000000001</v>
      </c>
      <c r="F12" s="47">
        <f t="shared" si="0"/>
        <v>1587.8819999999998</v>
      </c>
      <c r="G12" s="48">
        <f t="shared" si="0"/>
        <v>968.3610000000001</v>
      </c>
      <c r="H12" s="47">
        <f t="shared" si="0"/>
        <v>848.38673199999994</v>
      </c>
      <c r="I12" s="47">
        <f t="shared" si="0"/>
        <v>962.48287300000004</v>
      </c>
      <c r="J12" s="47">
        <f t="shared" si="0"/>
        <v>929.60338100000001</v>
      </c>
      <c r="K12" s="47">
        <f t="shared" si="0"/>
        <v>970.10456099999988</v>
      </c>
      <c r="L12" s="47">
        <f t="shared" si="0"/>
        <v>999.51325900000006</v>
      </c>
      <c r="M12" s="47">
        <f t="shared" si="0"/>
        <v>934.55701599999998</v>
      </c>
      <c r="N12" s="47">
        <f t="shared" ref="N12:R12" si="1">SUM(N7:N11)</f>
        <v>948.82795899999996</v>
      </c>
      <c r="O12" s="48">
        <f t="shared" si="1"/>
        <v>941.91941899999995</v>
      </c>
      <c r="P12" s="48">
        <f t="shared" si="1"/>
        <v>879.52200000000005</v>
      </c>
      <c r="Q12" s="48">
        <f t="shared" si="1"/>
        <v>879.02312500000005</v>
      </c>
      <c r="R12" s="48">
        <f t="shared" si="1"/>
        <v>887.76283799999999</v>
      </c>
      <c r="S12" s="47">
        <f t="shared" ref="S12:U12" si="2">SUM(S7:S11)</f>
        <v>851.97941900000001</v>
      </c>
      <c r="T12" s="48">
        <f t="shared" ref="T12" si="3">SUM(T7:T11)</f>
        <v>848.91935899999999</v>
      </c>
      <c r="U12" s="48">
        <f t="shared" si="2"/>
        <v>879.98355900000001</v>
      </c>
      <c r="V12" s="48">
        <f t="shared" ref="V12:Y12" si="4">SUM(V7:V11)</f>
        <v>738.77752699999996</v>
      </c>
      <c r="W12" s="48">
        <f t="shared" ref="W12:X12" si="5">SUM(W7:W11)</f>
        <v>613.56788400000005</v>
      </c>
      <c r="X12" s="48">
        <f t="shared" si="5"/>
        <v>567.45774099999994</v>
      </c>
      <c r="Y12" s="87">
        <f t="shared" si="4"/>
        <v>590.92469000000006</v>
      </c>
      <c r="Z12" s="48">
        <f t="shared" ref="Z12:AA12" si="6">SUM(Z7:Z11)</f>
        <v>536.06899999999996</v>
      </c>
      <c r="AA12" s="48">
        <f t="shared" si="6"/>
        <v>450.14099999999996</v>
      </c>
    </row>
    <row r="13" spans="1:27" ht="30" customHeight="1">
      <c r="A13" s="14"/>
      <c r="B13" s="27" t="s">
        <v>32</v>
      </c>
      <c r="D13" s="2" t="s">
        <v>33</v>
      </c>
      <c r="E13" s="29"/>
      <c r="F13" s="29"/>
      <c r="G13" s="31"/>
      <c r="H13" s="33"/>
      <c r="I13" s="33"/>
      <c r="J13" s="33"/>
      <c r="K13" s="33"/>
      <c r="L13" s="33"/>
      <c r="M13" s="33"/>
      <c r="N13" s="33"/>
      <c r="O13" s="32"/>
      <c r="P13" s="32"/>
      <c r="Q13" s="32"/>
      <c r="R13" s="32"/>
      <c r="S13" s="33"/>
      <c r="T13" s="32"/>
      <c r="U13" s="32"/>
      <c r="V13" s="32"/>
      <c r="W13" s="32"/>
      <c r="X13" s="32"/>
      <c r="Y13" s="32"/>
      <c r="Z13" s="32"/>
      <c r="AA13" s="32"/>
    </row>
    <row r="14" spans="1:27" ht="23.1" customHeight="1">
      <c r="A14" s="14"/>
      <c r="C14" s="35" t="s">
        <v>26</v>
      </c>
      <c r="E14" s="37">
        <v>104.21</v>
      </c>
      <c r="F14" s="37">
        <v>102.181</v>
      </c>
      <c r="G14" s="38">
        <v>100.184</v>
      </c>
      <c r="H14" s="37">
        <v>91.897729999999996</v>
      </c>
      <c r="I14" s="37">
        <v>97.287610000000001</v>
      </c>
      <c r="J14" s="37">
        <v>96.177758999999995</v>
      </c>
      <c r="K14" s="37">
        <v>99.751531</v>
      </c>
      <c r="L14" s="37">
        <v>95.777698999999998</v>
      </c>
      <c r="M14" s="37">
        <v>92.012862999999996</v>
      </c>
      <c r="N14" s="37">
        <v>90.741557</v>
      </c>
      <c r="O14" s="38">
        <v>95.644452999999999</v>
      </c>
      <c r="P14" s="38">
        <v>101.739</v>
      </c>
      <c r="Q14" s="38">
        <v>93.620738000000003</v>
      </c>
      <c r="R14" s="38">
        <v>95.214451999999994</v>
      </c>
      <c r="S14" s="37">
        <v>90.450843000000006</v>
      </c>
      <c r="T14" s="38">
        <v>91.248934000000006</v>
      </c>
      <c r="U14" s="38">
        <v>86.330090999999996</v>
      </c>
      <c r="V14" s="38">
        <v>64.806989000000002</v>
      </c>
      <c r="W14" s="38">
        <v>51.364536000000001</v>
      </c>
      <c r="X14" s="38">
        <v>62.584340900000001</v>
      </c>
      <c r="Y14" s="38">
        <v>65.294049999999999</v>
      </c>
      <c r="Z14" s="38">
        <v>48.244999999999997</v>
      </c>
      <c r="AA14" s="38">
        <v>43.851999999999997</v>
      </c>
    </row>
    <row r="15" spans="1:27" ht="23.1" customHeight="1">
      <c r="A15" s="14"/>
      <c r="C15" s="35" t="s">
        <v>27</v>
      </c>
      <c r="E15" s="37">
        <v>4.3890000000000002</v>
      </c>
      <c r="F15" s="37">
        <v>4.3479999999999999</v>
      </c>
      <c r="G15" s="38">
        <v>4.0739999999999998</v>
      </c>
      <c r="H15" s="37">
        <v>4.1408610000000001</v>
      </c>
      <c r="I15" s="37">
        <v>2.1285940000000001</v>
      </c>
      <c r="J15" s="37">
        <v>1.8042180000000001</v>
      </c>
      <c r="K15" s="37">
        <v>2.1156039999999998</v>
      </c>
      <c r="L15" s="37">
        <v>2.1306669999999999</v>
      </c>
      <c r="M15" s="37">
        <v>1.920936</v>
      </c>
      <c r="N15" s="37">
        <v>1.983813</v>
      </c>
      <c r="O15" s="38">
        <v>1.628226</v>
      </c>
      <c r="P15" s="38">
        <v>2.0270000000000001</v>
      </c>
      <c r="Q15" s="38">
        <v>1.812295</v>
      </c>
      <c r="R15" s="38">
        <v>1.474459</v>
      </c>
      <c r="S15" s="37">
        <v>1.0736110000000001</v>
      </c>
      <c r="T15" s="38">
        <v>0</v>
      </c>
      <c r="U15" s="38">
        <v>0</v>
      </c>
      <c r="V15" s="38">
        <v>0</v>
      </c>
      <c r="W15" s="38">
        <v>0</v>
      </c>
      <c r="X15" s="38">
        <v>0</v>
      </c>
      <c r="Y15" s="38">
        <v>0</v>
      </c>
      <c r="Z15" s="38">
        <v>0</v>
      </c>
      <c r="AA15" s="38">
        <v>0</v>
      </c>
    </row>
    <row r="16" spans="1:27" ht="23.1" customHeight="1">
      <c r="A16" s="14"/>
      <c r="C16" s="35" t="s">
        <v>28</v>
      </c>
      <c r="E16" s="37">
        <v>1.222</v>
      </c>
      <c r="F16" s="37">
        <v>0.999</v>
      </c>
      <c r="G16" s="38">
        <v>0.153</v>
      </c>
      <c r="H16" s="37">
        <v>0.156274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8">
        <v>0</v>
      </c>
      <c r="P16" s="38">
        <v>0</v>
      </c>
      <c r="Q16" s="38">
        <v>0</v>
      </c>
      <c r="R16" s="38">
        <v>0</v>
      </c>
      <c r="S16" s="37">
        <v>0</v>
      </c>
      <c r="T16" s="38">
        <v>0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38">
        <v>0</v>
      </c>
      <c r="AA16" s="38">
        <v>0</v>
      </c>
    </row>
    <row r="17" spans="1:53" ht="23.1" customHeight="1">
      <c r="A17" s="14"/>
      <c r="C17" s="35" t="s">
        <v>34</v>
      </c>
      <c r="E17" s="37">
        <v>5.5E-2</v>
      </c>
      <c r="F17" s="37">
        <v>6.0999999999999999E-2</v>
      </c>
      <c r="G17" s="38">
        <v>4.0715000000000001E-2</v>
      </c>
      <c r="H17" s="37">
        <v>2.7695999999999998E-2</v>
      </c>
      <c r="I17" s="37">
        <v>3.2461999999999998E-2</v>
      </c>
      <c r="J17" s="37">
        <v>3.1196000000000002E-2</v>
      </c>
      <c r="K17" s="37">
        <v>0</v>
      </c>
      <c r="L17" s="37">
        <v>0</v>
      </c>
      <c r="M17" s="37">
        <v>0</v>
      </c>
      <c r="N17" s="37">
        <v>0</v>
      </c>
      <c r="O17" s="38">
        <v>0</v>
      </c>
      <c r="P17" s="38">
        <v>0</v>
      </c>
      <c r="Q17" s="38">
        <v>0</v>
      </c>
      <c r="R17" s="38">
        <v>0</v>
      </c>
      <c r="S17" s="37">
        <v>0</v>
      </c>
      <c r="T17" s="38">
        <v>0</v>
      </c>
      <c r="U17" s="38">
        <v>0</v>
      </c>
      <c r="V17" s="38">
        <v>0</v>
      </c>
      <c r="W17" s="38">
        <v>0</v>
      </c>
      <c r="X17" s="38">
        <v>0</v>
      </c>
      <c r="Y17" s="38">
        <v>0</v>
      </c>
      <c r="Z17" s="38">
        <v>0</v>
      </c>
      <c r="AA17" s="38">
        <v>0</v>
      </c>
    </row>
    <row r="18" spans="1:53" ht="23.1" customHeight="1">
      <c r="A18" s="14"/>
      <c r="C18" s="35" t="s">
        <v>29</v>
      </c>
      <c r="E18" s="37">
        <v>195.13800000000001</v>
      </c>
      <c r="F18" s="37">
        <v>168.04499999999999</v>
      </c>
      <c r="G18" s="38">
        <v>70.668000000000006</v>
      </c>
      <c r="H18" s="37">
        <v>55.006241000000003</v>
      </c>
      <c r="I18" s="37">
        <v>59.373027999999998</v>
      </c>
      <c r="J18" s="37">
        <v>57.955204999999999</v>
      </c>
      <c r="K18" s="37">
        <v>59.459505</v>
      </c>
      <c r="L18" s="37">
        <v>57.897095</v>
      </c>
      <c r="M18" s="37">
        <v>55.732256</v>
      </c>
      <c r="N18" s="37">
        <v>56.672949000000003</v>
      </c>
      <c r="O18" s="38">
        <v>59.762579000000002</v>
      </c>
      <c r="P18" s="38">
        <v>62.441000000000003</v>
      </c>
      <c r="Q18" s="38">
        <v>61.813656000000002</v>
      </c>
      <c r="R18" s="38">
        <v>62.452451000000003</v>
      </c>
      <c r="S18" s="37">
        <v>62.292054999999998</v>
      </c>
      <c r="T18" s="38">
        <v>61.210889999999999</v>
      </c>
      <c r="U18" s="38">
        <v>60.696044000000001</v>
      </c>
      <c r="V18" s="38">
        <v>51.9983</v>
      </c>
      <c r="W18" s="38">
        <v>43.245243000000002</v>
      </c>
      <c r="X18" s="38">
        <v>46.814703000000002</v>
      </c>
      <c r="Y18" s="38">
        <v>48.521704999999997</v>
      </c>
      <c r="Z18" s="38">
        <v>41.691000000000003</v>
      </c>
      <c r="AA18" s="38">
        <v>37.847000000000001</v>
      </c>
    </row>
    <row r="19" spans="1:53" s="20" customFormat="1" ht="23.1" customHeight="1" thickBot="1">
      <c r="A19" s="19"/>
      <c r="C19" s="40" t="s">
        <v>30</v>
      </c>
      <c r="D19" s="21"/>
      <c r="E19" s="42">
        <v>105.652</v>
      </c>
      <c r="F19" s="42">
        <v>80.879000000000005</v>
      </c>
      <c r="G19" s="43">
        <v>17.617999999999999</v>
      </c>
      <c r="H19" s="42">
        <v>16.431463999999998</v>
      </c>
      <c r="I19" s="42">
        <v>19.085488999999999</v>
      </c>
      <c r="J19" s="42">
        <v>20.352896999999999</v>
      </c>
      <c r="K19" s="42">
        <v>19.082414</v>
      </c>
      <c r="L19" s="42">
        <v>19.507559000000001</v>
      </c>
      <c r="M19" s="42">
        <v>20.191087</v>
      </c>
      <c r="N19" s="42">
        <v>20.004225000000002</v>
      </c>
      <c r="O19" s="43">
        <v>19.46679</v>
      </c>
      <c r="P19" s="43">
        <v>19.225000000000001</v>
      </c>
      <c r="Q19" s="43">
        <v>20.931014000000001</v>
      </c>
      <c r="R19" s="43">
        <v>18.923991000000001</v>
      </c>
      <c r="S19" s="42">
        <v>17.735838999999999</v>
      </c>
      <c r="T19" s="43">
        <v>18.825880000000002</v>
      </c>
      <c r="U19" s="43">
        <v>19.231417</v>
      </c>
      <c r="V19" s="43">
        <v>14.508827</v>
      </c>
      <c r="W19" s="43">
        <v>12.767481</v>
      </c>
      <c r="X19" s="43">
        <v>16.85755</v>
      </c>
      <c r="Y19" s="43">
        <v>16.985355999999999</v>
      </c>
      <c r="Z19" s="43">
        <v>12.318</v>
      </c>
      <c r="AA19" s="43">
        <v>10.242000000000001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s="50" customFormat="1" ht="24.95" customHeight="1" thickBot="1">
      <c r="A20" s="44"/>
      <c r="C20" s="46" t="s">
        <v>31</v>
      </c>
      <c r="D20" s="21"/>
      <c r="E20" s="47">
        <f t="shared" ref="E20:M20" si="7">SUM(E14:E19)</f>
        <v>410.666</v>
      </c>
      <c r="F20" s="47">
        <f t="shared" si="7"/>
        <v>356.51300000000003</v>
      </c>
      <c r="G20" s="48">
        <f t="shared" si="7"/>
        <v>192.73771500000001</v>
      </c>
      <c r="H20" s="47">
        <f t="shared" si="7"/>
        <v>167.66026600000001</v>
      </c>
      <c r="I20" s="47">
        <f t="shared" si="7"/>
        <v>177.907183</v>
      </c>
      <c r="J20" s="47">
        <f t="shared" si="7"/>
        <v>176.32127500000001</v>
      </c>
      <c r="K20" s="47">
        <f t="shared" si="7"/>
        <v>180.409054</v>
      </c>
      <c r="L20" s="47">
        <f t="shared" si="7"/>
        <v>175.31301999999999</v>
      </c>
      <c r="M20" s="47">
        <f t="shared" si="7"/>
        <v>169.85714200000001</v>
      </c>
      <c r="N20" s="47">
        <f t="shared" ref="N20:R20" si="8">SUM(N14:N19)</f>
        <v>169.40254400000001</v>
      </c>
      <c r="O20" s="48">
        <f t="shared" si="8"/>
        <v>176.502048</v>
      </c>
      <c r="P20" s="48">
        <f t="shared" si="8"/>
        <v>185.43199999999999</v>
      </c>
      <c r="Q20" s="48">
        <f t="shared" si="8"/>
        <v>178.17770300000001</v>
      </c>
      <c r="R20" s="48">
        <f t="shared" si="8"/>
        <v>178.06535299999999</v>
      </c>
      <c r="S20" s="47">
        <f t="shared" ref="S20" si="9">SUM(S14:S19)</f>
        <v>171.55234799999999</v>
      </c>
      <c r="T20" s="48">
        <f t="shared" ref="T20" si="10">SUM(T14:T19)</f>
        <v>171.28570400000001</v>
      </c>
      <c r="U20" s="48">
        <f t="shared" ref="U20:AA20" si="11">SUM(U14:U19)</f>
        <v>166.257552</v>
      </c>
      <c r="V20" s="48">
        <f t="shared" si="11"/>
        <v>131.31411600000001</v>
      </c>
      <c r="W20" s="48">
        <f t="shared" si="11"/>
        <v>107.37726000000001</v>
      </c>
      <c r="X20" s="48">
        <f t="shared" si="11"/>
        <v>126.25659390000001</v>
      </c>
      <c r="Y20" s="48">
        <f t="shared" si="11"/>
        <v>130.80111099999999</v>
      </c>
      <c r="Z20" s="48">
        <f t="shared" ref="Z20" si="12">SUM(Z14:Z19)</f>
        <v>102.254</v>
      </c>
      <c r="AA20" s="48">
        <f t="shared" si="11"/>
        <v>91.941000000000003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</row>
    <row r="21" spans="1:53" ht="30" customHeight="1">
      <c r="A21" s="14"/>
      <c r="B21" s="51" t="s">
        <v>35</v>
      </c>
      <c r="D21" s="2" t="s">
        <v>33</v>
      </c>
      <c r="E21" s="52"/>
      <c r="F21" s="52"/>
      <c r="G21" s="53"/>
      <c r="H21" s="37"/>
      <c r="I21" s="37"/>
      <c r="J21" s="37"/>
      <c r="K21" s="37"/>
      <c r="L21" s="37"/>
      <c r="M21" s="37"/>
      <c r="N21" s="37"/>
      <c r="O21" s="38"/>
      <c r="P21" s="38"/>
      <c r="Q21" s="38"/>
      <c r="R21" s="38"/>
      <c r="S21" s="37"/>
      <c r="T21" s="38"/>
      <c r="U21" s="38"/>
      <c r="V21" s="38"/>
      <c r="W21" s="38"/>
      <c r="X21" s="38"/>
      <c r="Y21" s="38"/>
      <c r="Z21" s="38"/>
      <c r="AA21" s="38"/>
    </row>
    <row r="22" spans="1:53" ht="19.5" customHeight="1">
      <c r="A22" s="14"/>
      <c r="B22" s="54" t="s">
        <v>36</v>
      </c>
      <c r="E22" s="52"/>
      <c r="F22" s="52"/>
      <c r="G22" s="53"/>
      <c r="H22" s="37"/>
      <c r="I22" s="37"/>
      <c r="J22" s="37"/>
      <c r="K22" s="37"/>
      <c r="L22" s="37"/>
      <c r="M22" s="37"/>
      <c r="N22" s="37"/>
      <c r="O22" s="38"/>
      <c r="P22" s="38"/>
      <c r="Q22" s="38"/>
      <c r="R22" s="38"/>
      <c r="S22" s="37"/>
      <c r="T22" s="38"/>
      <c r="U22" s="38"/>
      <c r="V22" s="38"/>
      <c r="W22" s="38"/>
      <c r="X22" s="38"/>
      <c r="Y22" s="38"/>
      <c r="Z22" s="38"/>
      <c r="AA22" s="38"/>
    </row>
    <row r="23" spans="1:53" ht="23.1" customHeight="1">
      <c r="A23" s="14"/>
      <c r="C23" s="35" t="s">
        <v>26</v>
      </c>
      <c r="E23" s="37">
        <v>86.16</v>
      </c>
      <c r="F23" s="37">
        <v>83.453773999999996</v>
      </c>
      <c r="G23" s="38">
        <v>85.736999999999995</v>
      </c>
      <c r="H23" s="37">
        <v>81.000091999999995</v>
      </c>
      <c r="I23" s="37">
        <v>86.414880999999994</v>
      </c>
      <c r="J23" s="37">
        <v>85.119003000000006</v>
      </c>
      <c r="K23" s="37">
        <v>88.603410999999994</v>
      </c>
      <c r="L23" s="37">
        <v>84.605417000000003</v>
      </c>
      <c r="M23" s="37">
        <v>81.968476999999993</v>
      </c>
      <c r="N23" s="37">
        <v>80.106480000000005</v>
      </c>
      <c r="O23" s="38">
        <v>83.957340000000002</v>
      </c>
      <c r="P23" s="38">
        <v>89.754000000000005</v>
      </c>
      <c r="Q23" s="38">
        <v>81.670486999999994</v>
      </c>
      <c r="R23" s="38">
        <v>83.506546999999998</v>
      </c>
      <c r="S23" s="37">
        <v>79.686165000000003</v>
      </c>
      <c r="T23" s="38">
        <v>79.316334999999995</v>
      </c>
      <c r="U23" s="38">
        <v>74.245688000000001</v>
      </c>
      <c r="V23" s="38">
        <v>53.876744000000002</v>
      </c>
      <c r="W23" s="38">
        <v>41.834192999999999</v>
      </c>
      <c r="X23" s="38">
        <v>53.243465284999999</v>
      </c>
      <c r="Y23" s="38">
        <v>56.652265</v>
      </c>
      <c r="Z23" s="38">
        <v>40.554000000000002</v>
      </c>
      <c r="AA23" s="38">
        <v>36.686</v>
      </c>
    </row>
    <row r="24" spans="1:53" ht="23.1" customHeight="1">
      <c r="A24" s="14"/>
      <c r="C24" s="35" t="s">
        <v>27</v>
      </c>
      <c r="E24" s="37">
        <v>4.4390000000000001</v>
      </c>
      <c r="F24" s="37">
        <v>4.2946730000000004</v>
      </c>
      <c r="G24" s="38">
        <v>4.0090000000000003</v>
      </c>
      <c r="H24" s="37">
        <v>4.2186120000000003</v>
      </c>
      <c r="I24" s="37">
        <v>2.1338080000000001</v>
      </c>
      <c r="J24" s="37">
        <v>1.7899940000000001</v>
      </c>
      <c r="K24" s="37">
        <v>2.1136360000000001</v>
      </c>
      <c r="L24" s="37">
        <v>2.121909</v>
      </c>
      <c r="M24" s="37">
        <v>1.9231929999999999</v>
      </c>
      <c r="N24" s="37">
        <v>2.0165639999999998</v>
      </c>
      <c r="O24" s="38">
        <v>1.5803020000000001</v>
      </c>
      <c r="P24" s="38">
        <v>2.0249999999999999</v>
      </c>
      <c r="Q24" s="38">
        <v>2.4941460000000002</v>
      </c>
      <c r="R24" s="38">
        <v>2.025407</v>
      </c>
      <c r="S24" s="37">
        <v>1.578862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</row>
    <row r="25" spans="1:53" ht="23.1" customHeight="1">
      <c r="A25" s="14"/>
      <c r="C25" s="35" t="s">
        <v>28</v>
      </c>
      <c r="E25" s="37">
        <v>1.19</v>
      </c>
      <c r="F25" s="37">
        <v>0.92338200000000004</v>
      </c>
      <c r="G25" s="38">
        <v>9.7000000000000003E-2</v>
      </c>
      <c r="H25" s="37">
        <v>0.163663</v>
      </c>
      <c r="I25" s="37">
        <v>0</v>
      </c>
      <c r="J25" s="37">
        <v>0</v>
      </c>
      <c r="K25" s="37">
        <v>0</v>
      </c>
      <c r="L25" s="37">
        <v>0</v>
      </c>
      <c r="M25" s="37">
        <v>0</v>
      </c>
      <c r="N25" s="37">
        <v>0</v>
      </c>
      <c r="O25" s="38">
        <v>0</v>
      </c>
      <c r="P25" s="38">
        <v>0</v>
      </c>
      <c r="Q25" s="38">
        <v>0</v>
      </c>
      <c r="R25" s="38">
        <v>0</v>
      </c>
      <c r="S25" s="37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</row>
    <row r="26" spans="1:53" ht="23.1" customHeight="1">
      <c r="A26" s="14"/>
      <c r="C26" s="35" t="s">
        <v>29</v>
      </c>
      <c r="E26" s="37">
        <v>96.048000000000002</v>
      </c>
      <c r="F26" s="37">
        <v>80.547860999999997</v>
      </c>
      <c r="G26" s="38">
        <v>56.401000000000003</v>
      </c>
      <c r="H26" s="37">
        <v>52.374088999999998</v>
      </c>
      <c r="I26" s="37">
        <v>56.666328999999998</v>
      </c>
      <c r="J26" s="37">
        <v>55.164333999999997</v>
      </c>
      <c r="K26" s="37">
        <v>56.931441999999997</v>
      </c>
      <c r="L26" s="37">
        <v>54.773757000000003</v>
      </c>
      <c r="M26" s="37">
        <v>52.337128</v>
      </c>
      <c r="N26" s="37">
        <v>53.011519999999997</v>
      </c>
      <c r="O26" s="38">
        <v>55.857382000000001</v>
      </c>
      <c r="P26" s="38">
        <v>58.64</v>
      </c>
      <c r="Q26" s="38">
        <v>58.231580999999998</v>
      </c>
      <c r="R26" s="38">
        <v>58.820115999999999</v>
      </c>
      <c r="S26" s="37">
        <v>58.629980000000003</v>
      </c>
      <c r="T26" s="38">
        <v>57.452666000000001</v>
      </c>
      <c r="U26" s="38">
        <v>56.907477</v>
      </c>
      <c r="V26" s="38">
        <v>48.663697999999997</v>
      </c>
      <c r="W26" s="38">
        <v>40.320048999999997</v>
      </c>
      <c r="X26" s="38">
        <v>43.342019000000001</v>
      </c>
      <c r="Y26" s="38">
        <v>44.559376</v>
      </c>
      <c r="Z26" s="38">
        <v>38.194000000000003</v>
      </c>
      <c r="AA26" s="38">
        <v>35.069000000000003</v>
      </c>
    </row>
    <row r="27" spans="1:53" s="20" customFormat="1" ht="23.1" customHeight="1" thickBot="1">
      <c r="A27" s="19"/>
      <c r="C27" s="40" t="s">
        <v>30</v>
      </c>
      <c r="D27" s="21"/>
      <c r="E27" s="42">
        <v>17.581</v>
      </c>
      <c r="F27" s="42">
        <v>18.467832999999999</v>
      </c>
      <c r="G27" s="43">
        <v>10.135999999999999</v>
      </c>
      <c r="H27" s="42">
        <v>15.407945</v>
      </c>
      <c r="I27" s="42">
        <v>17.947116000000001</v>
      </c>
      <c r="J27" s="42">
        <v>18.908639999999998</v>
      </c>
      <c r="K27" s="42">
        <v>17.563890000000001</v>
      </c>
      <c r="L27" s="42">
        <v>17.891248999999998</v>
      </c>
      <c r="M27" s="42">
        <v>17.203223999999999</v>
      </c>
      <c r="N27" s="42">
        <v>16.814671000000001</v>
      </c>
      <c r="O27" s="43">
        <v>15.978453</v>
      </c>
      <c r="P27" s="43">
        <v>15.912000000000001</v>
      </c>
      <c r="Q27" s="43">
        <v>16.657336000000001</v>
      </c>
      <c r="R27" s="43">
        <v>14.978885</v>
      </c>
      <c r="S27" s="42">
        <v>15.312308</v>
      </c>
      <c r="T27" s="43">
        <v>16.425203</v>
      </c>
      <c r="U27" s="43">
        <v>17.044830999999999</v>
      </c>
      <c r="V27" s="43">
        <v>12.469951999999999</v>
      </c>
      <c r="W27" s="43">
        <v>10.920360000000001</v>
      </c>
      <c r="X27" s="43">
        <v>14.944285000000001</v>
      </c>
      <c r="Y27" s="43">
        <v>15.708356999999999</v>
      </c>
      <c r="Z27" s="43">
        <v>11.182</v>
      </c>
      <c r="AA27" s="43">
        <v>9.1709999999999994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s="50" customFormat="1" ht="24.95" customHeight="1" thickBot="1">
      <c r="A28" s="44"/>
      <c r="C28" s="46" t="s">
        <v>31</v>
      </c>
      <c r="D28" s="21"/>
      <c r="E28" s="47">
        <f t="shared" ref="E28:M28" si="13">SUM(E23:E27)</f>
        <v>205.41799999999998</v>
      </c>
      <c r="F28" s="47">
        <f t="shared" si="13"/>
        <v>187.687523</v>
      </c>
      <c r="G28" s="48">
        <f t="shared" si="13"/>
        <v>156.38</v>
      </c>
      <c r="H28" s="47">
        <f t="shared" si="13"/>
        <v>153.16440100000003</v>
      </c>
      <c r="I28" s="47">
        <f t="shared" si="13"/>
        <v>163.16213399999998</v>
      </c>
      <c r="J28" s="47">
        <f t="shared" si="13"/>
        <v>160.98197099999999</v>
      </c>
      <c r="K28" s="47">
        <f t="shared" si="13"/>
        <v>165.212379</v>
      </c>
      <c r="L28" s="47">
        <f t="shared" si="13"/>
        <v>159.39233199999998</v>
      </c>
      <c r="M28" s="47">
        <f t="shared" si="13"/>
        <v>153.43202199999999</v>
      </c>
      <c r="N28" s="47">
        <f t="shared" ref="N28:R28" si="14">SUM(N23:N27)</f>
        <v>151.94923500000002</v>
      </c>
      <c r="O28" s="48">
        <f t="shared" si="14"/>
        <v>157.37347700000001</v>
      </c>
      <c r="P28" s="48">
        <f t="shared" si="14"/>
        <v>166.33100000000002</v>
      </c>
      <c r="Q28" s="48">
        <f t="shared" si="14"/>
        <v>159.05354999999997</v>
      </c>
      <c r="R28" s="48">
        <f t="shared" si="14"/>
        <v>159.33095499999999</v>
      </c>
      <c r="S28" s="47">
        <f t="shared" ref="S28:U28" si="15">SUM(S23:S27)</f>
        <v>155.20731500000002</v>
      </c>
      <c r="T28" s="48">
        <f t="shared" ref="T28" si="16">SUM(T23:T27)</f>
        <v>153.19420400000001</v>
      </c>
      <c r="U28" s="48">
        <f t="shared" si="15"/>
        <v>148.19799599999999</v>
      </c>
      <c r="V28" s="48">
        <f t="shared" ref="V28:Y28" si="17">SUM(V23:V27)</f>
        <v>115.01039399999999</v>
      </c>
      <c r="W28" s="48">
        <f t="shared" ref="W28:X28" si="18">SUM(W23:W27)</f>
        <v>93.074601999999999</v>
      </c>
      <c r="X28" s="48">
        <f t="shared" si="18"/>
        <v>111.52976928500001</v>
      </c>
      <c r="Y28" s="48">
        <f t="shared" si="17"/>
        <v>116.91999799999999</v>
      </c>
      <c r="Z28" s="48">
        <f t="shared" ref="Z28:AA28" si="19">SUM(Z23:Z27)</f>
        <v>89.93</v>
      </c>
      <c r="AA28" s="48">
        <f t="shared" si="19"/>
        <v>80.925999999999988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</row>
    <row r="29" spans="1:53" ht="30" customHeight="1">
      <c r="A29" s="14"/>
      <c r="B29" s="27" t="s">
        <v>37</v>
      </c>
      <c r="D29" s="2" t="s">
        <v>33</v>
      </c>
      <c r="E29" s="52"/>
      <c r="F29" s="52"/>
      <c r="G29" s="53"/>
      <c r="H29" s="37"/>
      <c r="I29" s="37"/>
      <c r="J29" s="37"/>
      <c r="K29" s="37"/>
      <c r="L29" s="37"/>
      <c r="M29" s="37"/>
      <c r="N29" s="37"/>
      <c r="O29" s="38"/>
      <c r="P29" s="38"/>
      <c r="Q29" s="38"/>
      <c r="R29" s="38"/>
      <c r="S29" s="37"/>
      <c r="T29" s="38"/>
      <c r="U29" s="38"/>
      <c r="V29" s="38"/>
      <c r="W29" s="38"/>
      <c r="X29" s="38"/>
      <c r="Y29" s="38"/>
      <c r="Z29" s="38"/>
      <c r="AA29" s="38"/>
    </row>
    <row r="30" spans="1:53" ht="23.1" customHeight="1">
      <c r="A30" s="14"/>
      <c r="C30" s="35" t="s">
        <v>26</v>
      </c>
      <c r="E30" s="37">
        <v>2.1577860000000002</v>
      </c>
      <c r="F30" s="37">
        <v>2.3973749999999998</v>
      </c>
      <c r="G30" s="38">
        <v>1.6180000000000001</v>
      </c>
      <c r="H30" s="37">
        <v>1.067957</v>
      </c>
      <c r="I30" s="37">
        <v>0.96430300000000002</v>
      </c>
      <c r="J30" s="37">
        <v>1.0558419999999999</v>
      </c>
      <c r="K30" s="37">
        <v>0.97688600000000003</v>
      </c>
      <c r="L30" s="37">
        <v>1.162936</v>
      </c>
      <c r="M30" s="37">
        <v>1.1871940000000001</v>
      </c>
      <c r="N30" s="37">
        <v>1.1662090000000001</v>
      </c>
      <c r="O30" s="38">
        <v>1.2024010000000001</v>
      </c>
      <c r="P30" s="38">
        <v>1.1859999999999999</v>
      </c>
      <c r="Q30" s="38">
        <v>1.0210509999999999</v>
      </c>
      <c r="R30" s="38">
        <v>0.98823000000000005</v>
      </c>
      <c r="S30" s="37">
        <v>0.85980900000000005</v>
      </c>
      <c r="T30" s="38">
        <v>0.94479500000000005</v>
      </c>
      <c r="U30" s="38">
        <v>0.96952099999999997</v>
      </c>
      <c r="V30" s="38">
        <v>0.94709399999999999</v>
      </c>
      <c r="W30" s="38">
        <v>0.771679</v>
      </c>
      <c r="X30" s="38">
        <v>0.68497200000000003</v>
      </c>
      <c r="Y30" s="38">
        <v>0.31278099999999998</v>
      </c>
      <c r="Z30" s="38">
        <v>0</v>
      </c>
      <c r="AA30" s="38">
        <v>0</v>
      </c>
    </row>
    <row r="31" spans="1:53" ht="23.1" customHeight="1">
      <c r="A31" s="14"/>
      <c r="C31" s="35" t="s">
        <v>29</v>
      </c>
      <c r="E31" s="37">
        <v>24.639873000000001</v>
      </c>
      <c r="F31" s="37">
        <v>22.164487999999999</v>
      </c>
      <c r="G31" s="38">
        <v>2.782</v>
      </c>
      <c r="H31" s="37">
        <v>0.66264299999999998</v>
      </c>
      <c r="I31" s="37">
        <v>0.52561899999999995</v>
      </c>
      <c r="J31" s="37">
        <v>0.60636900000000005</v>
      </c>
      <c r="K31" s="37">
        <v>0.351406</v>
      </c>
      <c r="L31" s="37">
        <v>0.46842</v>
      </c>
      <c r="M31" s="37">
        <v>0.77219800000000005</v>
      </c>
      <c r="N31" s="37">
        <v>0.85789400000000005</v>
      </c>
      <c r="O31" s="38">
        <v>0.89302599999999999</v>
      </c>
      <c r="P31" s="38">
        <v>0.68600000000000005</v>
      </c>
      <c r="Q31" s="38">
        <v>0.63139100000000004</v>
      </c>
      <c r="R31" s="38">
        <v>0.59730000000000005</v>
      </c>
      <c r="S31" s="37">
        <v>0.63676900000000003</v>
      </c>
      <c r="T31" s="38">
        <v>0.68349099999999996</v>
      </c>
      <c r="U31" s="38">
        <v>0.59828700000000001</v>
      </c>
      <c r="V31" s="38">
        <v>0.52469600000000005</v>
      </c>
      <c r="W31" s="38">
        <v>0.51412999999999998</v>
      </c>
      <c r="X31" s="38">
        <v>0.65077099999999999</v>
      </c>
      <c r="Y31" s="38">
        <v>0.76268599999999998</v>
      </c>
      <c r="Z31" s="38">
        <v>0.69199999999999995</v>
      </c>
      <c r="AA31" s="38">
        <v>0.495</v>
      </c>
    </row>
    <row r="32" spans="1:53" ht="23.1" customHeight="1" thickBot="1">
      <c r="A32" s="19"/>
      <c r="B32" s="20"/>
      <c r="C32" s="40" t="s">
        <v>30</v>
      </c>
      <c r="D32" s="21"/>
      <c r="E32" s="42">
        <v>22.596402999999999</v>
      </c>
      <c r="F32" s="42">
        <v>15.483651</v>
      </c>
      <c r="G32" s="43">
        <v>0.61099999999999999</v>
      </c>
      <c r="H32" s="42">
        <v>8.8663000000000006E-2</v>
      </c>
      <c r="I32" s="42">
        <v>0</v>
      </c>
      <c r="J32" s="42">
        <v>0</v>
      </c>
      <c r="K32" s="42">
        <v>0</v>
      </c>
      <c r="L32" s="42">
        <v>0</v>
      </c>
      <c r="M32" s="42">
        <v>0</v>
      </c>
      <c r="N32" s="42">
        <v>0</v>
      </c>
      <c r="O32" s="43">
        <v>4.0273000000000003E-2</v>
      </c>
      <c r="P32" s="43">
        <v>5.6000000000000001E-2</v>
      </c>
      <c r="Q32" s="43">
        <v>5.6701000000000001E-2</v>
      </c>
      <c r="R32" s="43">
        <v>5.4184099999999999E-2</v>
      </c>
      <c r="S32" s="42">
        <v>4.8252000000000003E-2</v>
      </c>
      <c r="T32" s="43">
        <v>5.3030000000000001E-2</v>
      </c>
      <c r="U32" s="43">
        <v>1.4482E-2</v>
      </c>
      <c r="V32" s="43">
        <v>0</v>
      </c>
      <c r="W32" s="43">
        <v>0</v>
      </c>
      <c r="X32" s="43">
        <v>0</v>
      </c>
      <c r="Y32" s="43">
        <v>0</v>
      </c>
      <c r="Z32" s="43">
        <v>0</v>
      </c>
      <c r="AA32" s="43">
        <v>0</v>
      </c>
    </row>
    <row r="33" spans="1:53" s="50" customFormat="1" ht="24.95" customHeight="1" thickBot="1">
      <c r="A33" s="44"/>
      <c r="C33" s="46" t="s">
        <v>31</v>
      </c>
      <c r="D33" s="21"/>
      <c r="E33" s="47">
        <f t="shared" ref="E33:M33" si="20">SUM(E30:E32)</f>
        <v>49.394062000000005</v>
      </c>
      <c r="F33" s="47">
        <f t="shared" si="20"/>
        <v>40.045513999999997</v>
      </c>
      <c r="G33" s="48">
        <f t="shared" si="20"/>
        <v>5.0110000000000001</v>
      </c>
      <c r="H33" s="47">
        <f t="shared" si="20"/>
        <v>1.8192629999999999</v>
      </c>
      <c r="I33" s="47">
        <f t="shared" si="20"/>
        <v>1.489922</v>
      </c>
      <c r="J33" s="47">
        <f t="shared" si="20"/>
        <v>1.6622110000000001</v>
      </c>
      <c r="K33" s="47">
        <f t="shared" si="20"/>
        <v>1.328292</v>
      </c>
      <c r="L33" s="47">
        <f t="shared" si="20"/>
        <v>1.631356</v>
      </c>
      <c r="M33" s="47">
        <f t="shared" si="20"/>
        <v>1.9593920000000002</v>
      </c>
      <c r="N33" s="47">
        <f t="shared" ref="N33:R33" si="21">SUM(N30:N32)</f>
        <v>2.0241030000000002</v>
      </c>
      <c r="O33" s="48">
        <f t="shared" si="21"/>
        <v>2.1356999999999999</v>
      </c>
      <c r="P33" s="48">
        <f t="shared" si="21"/>
        <v>1.9279999999999999</v>
      </c>
      <c r="Q33" s="48">
        <f t="shared" si="21"/>
        <v>1.7091430000000001</v>
      </c>
      <c r="R33" s="48">
        <f t="shared" si="21"/>
        <v>1.6397141000000002</v>
      </c>
      <c r="S33" s="47">
        <f t="shared" ref="S33:U33" si="22">SUM(S30:S32)</f>
        <v>1.5448299999999999</v>
      </c>
      <c r="T33" s="48">
        <f t="shared" ref="T33" si="23">SUM(T30:T32)</f>
        <v>1.681316</v>
      </c>
      <c r="U33" s="48">
        <f t="shared" si="22"/>
        <v>1.58229</v>
      </c>
      <c r="V33" s="48">
        <f t="shared" ref="V33:Y33" si="24">SUM(V30:V32)</f>
        <v>1.4717899999999999</v>
      </c>
      <c r="W33" s="48">
        <f t="shared" ref="W33:X33" si="25">SUM(W30:W32)</f>
        <v>1.285809</v>
      </c>
      <c r="X33" s="48">
        <f t="shared" si="25"/>
        <v>1.3357429999999999</v>
      </c>
      <c r="Y33" s="48">
        <f t="shared" si="24"/>
        <v>1.075467</v>
      </c>
      <c r="Z33" s="48">
        <f t="shared" ref="Z33:AA33" si="26">SUM(Z30:Z32)</f>
        <v>0.69199999999999995</v>
      </c>
      <c r="AA33" s="48">
        <f t="shared" si="26"/>
        <v>0.495</v>
      </c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</row>
    <row r="34" spans="1:53" ht="30" customHeight="1">
      <c r="A34" s="14"/>
      <c r="B34" s="27" t="s">
        <v>38</v>
      </c>
      <c r="D34" s="2" t="s">
        <v>33</v>
      </c>
      <c r="E34" s="37"/>
      <c r="F34" s="37"/>
      <c r="G34" s="38"/>
      <c r="H34" s="37"/>
      <c r="I34" s="37"/>
      <c r="J34" s="37"/>
      <c r="K34" s="37"/>
      <c r="L34" s="37"/>
      <c r="M34" s="37"/>
      <c r="N34" s="37"/>
      <c r="O34" s="38"/>
      <c r="P34" s="38"/>
      <c r="Q34" s="38"/>
      <c r="R34" s="38"/>
      <c r="S34" s="37"/>
      <c r="T34" s="38"/>
      <c r="U34" s="38"/>
      <c r="V34" s="38"/>
      <c r="W34" s="38"/>
      <c r="X34" s="38"/>
      <c r="Y34" s="38"/>
      <c r="Z34" s="38"/>
      <c r="AA34" s="38"/>
    </row>
    <row r="35" spans="1:53" ht="23.1" customHeight="1">
      <c r="A35" s="14"/>
      <c r="C35" s="35" t="s">
        <v>26</v>
      </c>
      <c r="E35" s="37">
        <v>2.5756420000000002</v>
      </c>
      <c r="F35" s="37">
        <v>2.746915</v>
      </c>
      <c r="G35" s="38">
        <v>2.581</v>
      </c>
      <c r="H35" s="37">
        <v>2.3963770000000002</v>
      </c>
      <c r="I35" s="37">
        <v>2.645356</v>
      </c>
      <c r="J35" s="37">
        <v>2.74457</v>
      </c>
      <c r="K35" s="37">
        <v>2.6977769999999999</v>
      </c>
      <c r="L35" s="37">
        <v>2.8058369999999999</v>
      </c>
      <c r="M35" s="37">
        <v>2.621864</v>
      </c>
      <c r="N35" s="37">
        <v>2.9040729999999999</v>
      </c>
      <c r="O35" s="38">
        <v>3.3448159999999998</v>
      </c>
      <c r="P35" s="38">
        <v>3.302</v>
      </c>
      <c r="Q35" s="38">
        <v>3.4946600000000001</v>
      </c>
      <c r="R35" s="38">
        <v>3.4964819999999999</v>
      </c>
      <c r="S35" s="37">
        <v>3.4</v>
      </c>
      <c r="T35" s="38">
        <f>3.149324+0.354079</f>
        <v>3.503403</v>
      </c>
      <c r="U35" s="38">
        <f>3.152482+0.363166</f>
        <v>3.5156480000000001</v>
      </c>
      <c r="V35" s="38">
        <f>2.825766+0.237289</f>
        <v>3.0630549999999999</v>
      </c>
      <c r="W35" s="38">
        <f>2.550228+0.187382</f>
        <v>2.7376100000000001</v>
      </c>
      <c r="X35" s="38">
        <f>2.61601+0.191105</f>
        <v>2.807115</v>
      </c>
      <c r="Y35" s="38">
        <f>2.60169+0.203035</f>
        <v>2.8047249999999999</v>
      </c>
      <c r="Z35" s="38">
        <f>2.267+0.141</f>
        <v>2.4079999999999999</v>
      </c>
      <c r="AA35" s="38">
        <f>2.179+0.153</f>
        <v>2.3319999999999999</v>
      </c>
    </row>
    <row r="36" spans="1:53" ht="23.1" customHeight="1">
      <c r="A36" s="14"/>
      <c r="C36" s="35" t="s">
        <v>29</v>
      </c>
      <c r="E36" s="37">
        <v>1.1108910000000001</v>
      </c>
      <c r="F36" s="37">
        <v>0.71602900000000003</v>
      </c>
      <c r="G36" s="38">
        <v>0.36399999999999999</v>
      </c>
      <c r="H36" s="37">
        <v>0.66996299999999998</v>
      </c>
      <c r="I36" s="37">
        <v>0.74568299999999998</v>
      </c>
      <c r="J36" s="37">
        <v>0.80341499999999999</v>
      </c>
      <c r="K36" s="37">
        <v>0.91098500000000004</v>
      </c>
      <c r="L36" s="37">
        <v>1.0548059999999999</v>
      </c>
      <c r="M36" s="37">
        <v>0.829681</v>
      </c>
      <c r="N36" s="37">
        <v>0.93767500000000004</v>
      </c>
      <c r="O36" s="38">
        <v>1.055463</v>
      </c>
      <c r="P36" s="38">
        <v>1.1779999999999999</v>
      </c>
      <c r="Q36" s="38">
        <v>1.1874119999999999</v>
      </c>
      <c r="R36" s="38">
        <v>1.1918869999999999</v>
      </c>
      <c r="S36" s="37">
        <v>1.1876580000000001</v>
      </c>
      <c r="T36" s="38">
        <f>1.104446+0.075595</f>
        <v>1.1800410000000001</v>
      </c>
      <c r="U36" s="38">
        <f>1.086893+0.115408</f>
        <v>1.2023010000000001</v>
      </c>
      <c r="V36" s="38">
        <f>0.986007+0.131498</f>
        <v>1.117505</v>
      </c>
      <c r="W36" s="38">
        <f>0.887923+0.001414</f>
        <v>0.88933700000000004</v>
      </c>
      <c r="X36" s="38">
        <f>1.039489</f>
        <v>1.0394890000000001</v>
      </c>
      <c r="Y36" s="38">
        <f>1.232641</f>
        <v>1.2326410000000001</v>
      </c>
      <c r="Z36" s="38">
        <v>1.073</v>
      </c>
      <c r="AA36" s="38">
        <v>0.90800000000000003</v>
      </c>
    </row>
    <row r="37" spans="1:53" s="20" customFormat="1" ht="23.1" customHeight="1" thickBot="1">
      <c r="A37" s="19"/>
      <c r="C37" s="40" t="s">
        <v>30</v>
      </c>
      <c r="D37" s="21"/>
      <c r="E37" s="42">
        <v>0.72409800000000002</v>
      </c>
      <c r="F37" s="42">
        <v>0.59365999999999997</v>
      </c>
      <c r="G37" s="43">
        <v>0.22600000000000001</v>
      </c>
      <c r="H37" s="42">
        <v>0.17340800000000001</v>
      </c>
      <c r="I37" s="42">
        <v>0.19248699999999999</v>
      </c>
      <c r="J37" s="42">
        <v>0.227909</v>
      </c>
      <c r="K37" s="42">
        <v>0.27202500000000002</v>
      </c>
      <c r="L37" s="42">
        <v>0.25929999999999997</v>
      </c>
      <c r="M37" s="42">
        <v>0.182587</v>
      </c>
      <c r="N37" s="42">
        <v>0.20544000000000001</v>
      </c>
      <c r="O37" s="43">
        <v>0.210255</v>
      </c>
      <c r="P37" s="43">
        <v>0.20399999999999999</v>
      </c>
      <c r="Q37" s="43">
        <v>0.14186000000000001</v>
      </c>
      <c r="R37" s="43">
        <v>0.158967</v>
      </c>
      <c r="S37" s="42">
        <v>0.154557</v>
      </c>
      <c r="T37" s="43">
        <f>0.185813+0</f>
        <v>0.18581300000000001</v>
      </c>
      <c r="U37" s="43">
        <f>0.154368+0</f>
        <v>0.15436800000000001</v>
      </c>
      <c r="V37" s="43">
        <f>0.140983+0</f>
        <v>0.140983</v>
      </c>
      <c r="W37" s="43">
        <f>0.147279+0</f>
        <v>0.14727899999999999</v>
      </c>
      <c r="X37" s="43">
        <f>0.134203</f>
        <v>0.13420299999999999</v>
      </c>
      <c r="Y37" s="43">
        <f>0.019078</f>
        <v>1.9078000000000001E-2</v>
      </c>
      <c r="Z37" s="43">
        <v>8.0000000000000002E-3</v>
      </c>
      <c r="AA37" s="43">
        <v>1.4E-2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s="50" customFormat="1" ht="24.95" customHeight="1" thickBot="1">
      <c r="A38" s="44"/>
      <c r="C38" s="46" t="s">
        <v>31</v>
      </c>
      <c r="D38" s="21"/>
      <c r="E38" s="47">
        <f>E35+E36+E37</f>
        <v>4.4106310000000004</v>
      </c>
      <c r="F38" s="47">
        <f>F35+F36+F37</f>
        <v>4.0566040000000001</v>
      </c>
      <c r="G38" s="48">
        <f t="shared" ref="G38:M38" si="27">SUM(G35:G37)</f>
        <v>3.1709999999999998</v>
      </c>
      <c r="H38" s="47">
        <f t="shared" si="27"/>
        <v>3.2397480000000005</v>
      </c>
      <c r="I38" s="47">
        <f t="shared" si="27"/>
        <v>3.583526</v>
      </c>
      <c r="J38" s="47">
        <f t="shared" si="27"/>
        <v>3.7758939999999996</v>
      </c>
      <c r="K38" s="47">
        <f t="shared" si="27"/>
        <v>3.8807870000000002</v>
      </c>
      <c r="L38" s="47">
        <f t="shared" si="27"/>
        <v>4.1199429999999992</v>
      </c>
      <c r="M38" s="47">
        <f t="shared" si="27"/>
        <v>3.6341319999999997</v>
      </c>
      <c r="N38" s="47">
        <f t="shared" ref="N38:R38" si="28">SUM(N35:N37)</f>
        <v>4.0471880000000002</v>
      </c>
      <c r="O38" s="48">
        <f t="shared" si="28"/>
        <v>4.6105339999999995</v>
      </c>
      <c r="P38" s="48">
        <f t="shared" si="28"/>
        <v>4.6840000000000002</v>
      </c>
      <c r="Q38" s="48">
        <f t="shared" si="28"/>
        <v>4.8239320000000001</v>
      </c>
      <c r="R38" s="48">
        <f t="shared" si="28"/>
        <v>4.8473359999999994</v>
      </c>
      <c r="S38" s="47">
        <f>SUM(S35:S37)</f>
        <v>4.7422149999999998</v>
      </c>
      <c r="T38" s="48">
        <f t="shared" ref="T38:U38" si="29">SUM(T35:T37)</f>
        <v>4.8692569999999993</v>
      </c>
      <c r="U38" s="48">
        <f t="shared" si="29"/>
        <v>4.8723169999999998</v>
      </c>
      <c r="V38" s="48">
        <f t="shared" ref="V38:Y38" si="30">SUM(V35:V37)</f>
        <v>4.3215430000000001</v>
      </c>
      <c r="W38" s="48">
        <f t="shared" ref="W38:X38" si="31">SUM(W35:W37)</f>
        <v>3.7742260000000005</v>
      </c>
      <c r="X38" s="48">
        <f t="shared" si="31"/>
        <v>3.980807</v>
      </c>
      <c r="Y38" s="48">
        <f t="shared" si="30"/>
        <v>4.0564440000000008</v>
      </c>
      <c r="Z38" s="48">
        <f t="shared" ref="Z38:AA38" si="32">SUM(Z35:Z37)</f>
        <v>3.4889999999999999</v>
      </c>
      <c r="AA38" s="48">
        <f t="shared" si="32"/>
        <v>3.2539999999999996</v>
      </c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</row>
    <row r="39" spans="1:53" ht="30" customHeight="1">
      <c r="A39" s="14"/>
      <c r="B39" s="27" t="s">
        <v>39</v>
      </c>
      <c r="D39" s="2" t="s">
        <v>33</v>
      </c>
      <c r="E39" s="37"/>
      <c r="F39" s="37"/>
      <c r="G39" s="38"/>
      <c r="H39" s="37"/>
      <c r="I39" s="37"/>
      <c r="J39" s="37"/>
      <c r="K39" s="37"/>
      <c r="L39" s="37"/>
      <c r="M39" s="37"/>
      <c r="N39" s="37"/>
      <c r="O39" s="38"/>
      <c r="P39" s="38"/>
      <c r="Q39" s="38"/>
      <c r="R39" s="38"/>
      <c r="S39" s="37"/>
      <c r="T39" s="38"/>
      <c r="U39" s="38"/>
      <c r="V39" s="38"/>
      <c r="W39" s="38"/>
      <c r="X39" s="38"/>
      <c r="Y39" s="38"/>
      <c r="Z39" s="38"/>
      <c r="AA39" s="38"/>
    </row>
    <row r="40" spans="1:53" ht="23.1" customHeight="1">
      <c r="A40" s="14"/>
      <c r="C40" s="35" t="s">
        <v>26</v>
      </c>
      <c r="E40" s="37">
        <v>0.1351</v>
      </c>
      <c r="F40" s="37">
        <v>0.17393700000000001</v>
      </c>
      <c r="G40" s="38">
        <v>0.192</v>
      </c>
      <c r="H40" s="37">
        <v>0.179453</v>
      </c>
      <c r="I40" s="37">
        <v>0.17344300000000001</v>
      </c>
      <c r="J40" s="37">
        <v>0.18082500000000001</v>
      </c>
      <c r="K40" s="37">
        <v>0.17308000000000001</v>
      </c>
      <c r="L40" s="37">
        <v>0.17677799999999999</v>
      </c>
      <c r="M40" s="37">
        <v>0.15311</v>
      </c>
      <c r="N40" s="37">
        <v>0.17593200000000001</v>
      </c>
      <c r="O40" s="38">
        <v>0.171156</v>
      </c>
      <c r="P40" s="38">
        <v>0.17</v>
      </c>
      <c r="Q40" s="38">
        <v>0.17538699999999999</v>
      </c>
      <c r="R40" s="38">
        <v>0.17014299999999999</v>
      </c>
      <c r="S40" s="37">
        <v>0.15914200000000001</v>
      </c>
      <c r="T40" s="38">
        <v>0.15454599999999999</v>
      </c>
      <c r="U40" s="38">
        <v>0.157496</v>
      </c>
      <c r="V40" s="38">
        <v>0.155672</v>
      </c>
      <c r="W40" s="38">
        <v>0.143425</v>
      </c>
      <c r="X40" s="38">
        <v>0.15761</v>
      </c>
      <c r="Y40" s="38">
        <v>0.144312</v>
      </c>
      <c r="Z40" s="38">
        <v>0.156</v>
      </c>
      <c r="AA40" s="38">
        <v>0.14899999999999999</v>
      </c>
    </row>
    <row r="41" spans="1:53" ht="23.1" customHeight="1">
      <c r="A41" s="14"/>
      <c r="C41" s="35" t="s">
        <v>29</v>
      </c>
      <c r="E41" s="37">
        <v>2.4723000000000002</v>
      </c>
      <c r="F41" s="37">
        <v>1.9884139999999999</v>
      </c>
      <c r="G41" s="38">
        <v>0</v>
      </c>
      <c r="H41" s="38">
        <v>0</v>
      </c>
      <c r="I41" s="38">
        <v>0</v>
      </c>
      <c r="J41" s="38">
        <v>0</v>
      </c>
      <c r="K41" s="38">
        <v>0</v>
      </c>
      <c r="L41" s="38">
        <v>0</v>
      </c>
      <c r="M41" s="38">
        <v>0</v>
      </c>
      <c r="N41" s="38">
        <v>0</v>
      </c>
      <c r="O41" s="38">
        <v>0</v>
      </c>
      <c r="P41" s="38">
        <v>0</v>
      </c>
      <c r="Q41" s="38">
        <v>0</v>
      </c>
      <c r="R41" s="38">
        <v>0</v>
      </c>
      <c r="S41" s="37">
        <v>0</v>
      </c>
      <c r="T41" s="38">
        <v>0</v>
      </c>
      <c r="U41" s="38">
        <v>0</v>
      </c>
      <c r="V41" s="38">
        <v>0</v>
      </c>
      <c r="W41" s="38">
        <v>0</v>
      </c>
      <c r="X41" s="38">
        <v>0</v>
      </c>
      <c r="Y41" s="38">
        <v>0</v>
      </c>
      <c r="Z41" s="38">
        <v>0</v>
      </c>
      <c r="AA41" s="38">
        <v>0</v>
      </c>
    </row>
    <row r="42" spans="1:53" s="20" customFormat="1" ht="23.1" customHeight="1" thickBot="1">
      <c r="A42" s="19"/>
      <c r="C42" s="40" t="s">
        <v>30</v>
      </c>
      <c r="D42" s="21"/>
      <c r="E42" s="42">
        <v>2.4866999999999999</v>
      </c>
      <c r="F42" s="42">
        <v>1.193794</v>
      </c>
      <c r="G42" s="43">
        <v>0</v>
      </c>
      <c r="H42" s="43">
        <v>0</v>
      </c>
      <c r="I42" s="43">
        <v>0</v>
      </c>
      <c r="J42" s="43">
        <v>0</v>
      </c>
      <c r="K42" s="43">
        <v>0</v>
      </c>
      <c r="L42" s="43">
        <v>0</v>
      </c>
      <c r="M42" s="43">
        <v>0</v>
      </c>
      <c r="N42" s="43">
        <v>0</v>
      </c>
      <c r="O42" s="43">
        <v>0</v>
      </c>
      <c r="P42" s="43">
        <v>0</v>
      </c>
      <c r="Q42" s="43">
        <v>0</v>
      </c>
      <c r="R42" s="43">
        <v>0</v>
      </c>
      <c r="S42" s="42">
        <v>0</v>
      </c>
      <c r="T42" s="43">
        <v>0</v>
      </c>
      <c r="U42" s="43">
        <v>0</v>
      </c>
      <c r="V42" s="43">
        <v>0</v>
      </c>
      <c r="W42" s="43">
        <v>0</v>
      </c>
      <c r="X42" s="43">
        <v>0</v>
      </c>
      <c r="Y42" s="43">
        <v>0</v>
      </c>
      <c r="Z42" s="43">
        <v>0</v>
      </c>
      <c r="AA42" s="43"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s="50" customFormat="1" ht="24.95" customHeight="1" thickBot="1">
      <c r="A43" s="44"/>
      <c r="C43" s="46" t="s">
        <v>31</v>
      </c>
      <c r="D43" s="21"/>
      <c r="E43" s="47">
        <f>E40+E41+E42</f>
        <v>5.0941000000000001</v>
      </c>
      <c r="F43" s="47">
        <f>F40+F41+F42</f>
        <v>3.3561450000000002</v>
      </c>
      <c r="G43" s="48">
        <f t="shared" ref="G43:M43" si="33">SUM(G40:G42)</f>
        <v>0.192</v>
      </c>
      <c r="H43" s="47">
        <f t="shared" si="33"/>
        <v>0.179453</v>
      </c>
      <c r="I43" s="47">
        <f t="shared" si="33"/>
        <v>0.17344300000000001</v>
      </c>
      <c r="J43" s="47">
        <f t="shared" si="33"/>
        <v>0.18082500000000001</v>
      </c>
      <c r="K43" s="47">
        <f t="shared" si="33"/>
        <v>0.17308000000000001</v>
      </c>
      <c r="L43" s="47">
        <f t="shared" si="33"/>
        <v>0.17677799999999999</v>
      </c>
      <c r="M43" s="47">
        <f t="shared" si="33"/>
        <v>0.15311</v>
      </c>
      <c r="N43" s="47">
        <f t="shared" ref="N43:R43" si="34">SUM(N40:N42)</f>
        <v>0.17593200000000001</v>
      </c>
      <c r="O43" s="48">
        <f t="shared" si="34"/>
        <v>0.171156</v>
      </c>
      <c r="P43" s="48">
        <f t="shared" si="34"/>
        <v>0.17</v>
      </c>
      <c r="Q43" s="48">
        <f t="shared" si="34"/>
        <v>0.17538699999999999</v>
      </c>
      <c r="R43" s="48">
        <f t="shared" si="34"/>
        <v>0.17014299999999999</v>
      </c>
      <c r="S43" s="47">
        <f t="shared" ref="S43:U43" si="35">SUM(S40:S42)</f>
        <v>0.15914200000000001</v>
      </c>
      <c r="T43" s="48">
        <f t="shared" ref="T43" si="36">SUM(T40:T42)</f>
        <v>0.15454599999999999</v>
      </c>
      <c r="U43" s="48">
        <f t="shared" si="35"/>
        <v>0.157496</v>
      </c>
      <c r="V43" s="48">
        <f t="shared" ref="V43:Y43" si="37">SUM(V40:V42)</f>
        <v>0.155672</v>
      </c>
      <c r="W43" s="48">
        <f t="shared" ref="W43:X43" si="38">SUM(W40:W42)</f>
        <v>0.143425</v>
      </c>
      <c r="X43" s="48">
        <f t="shared" si="38"/>
        <v>0.15761</v>
      </c>
      <c r="Y43" s="48">
        <f t="shared" si="37"/>
        <v>0.144312</v>
      </c>
      <c r="Z43" s="48">
        <f t="shared" ref="Z43:AA43" si="39">SUM(Z40:Z42)</f>
        <v>0.156</v>
      </c>
      <c r="AA43" s="48">
        <f t="shared" si="39"/>
        <v>0.14899999999999999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</row>
    <row r="44" spans="1:53" ht="30" customHeight="1">
      <c r="A44" s="14"/>
      <c r="B44" s="27" t="s">
        <v>40</v>
      </c>
      <c r="D44" s="55"/>
      <c r="E44" s="56"/>
      <c r="F44" s="52"/>
      <c r="G44" s="53"/>
      <c r="H44" s="37"/>
      <c r="I44" s="37"/>
      <c r="J44" s="37"/>
      <c r="K44" s="37"/>
      <c r="L44" s="37"/>
      <c r="M44" s="37"/>
      <c r="N44" s="37"/>
      <c r="O44" s="38"/>
      <c r="P44" s="38"/>
      <c r="Q44" s="38"/>
      <c r="R44" s="38"/>
      <c r="S44" s="37"/>
      <c r="T44" s="38"/>
      <c r="U44" s="38"/>
      <c r="V44" s="38"/>
      <c r="W44" s="38"/>
      <c r="X44" s="38"/>
      <c r="Y44" s="38"/>
      <c r="Z44" s="38"/>
      <c r="AA44" s="38"/>
    </row>
    <row r="45" spans="1:53" ht="23.1" customHeight="1">
      <c r="A45" s="14"/>
      <c r="C45" s="35" t="s">
        <v>26</v>
      </c>
      <c r="E45" s="57" t="s">
        <v>41</v>
      </c>
      <c r="F45" s="33">
        <v>15316</v>
      </c>
      <c r="G45" s="32">
        <v>13072</v>
      </c>
      <c r="H45" s="33">
        <v>10430</v>
      </c>
      <c r="I45" s="33">
        <v>11105</v>
      </c>
      <c r="J45" s="33">
        <v>11161</v>
      </c>
      <c r="K45" s="33">
        <v>11404</v>
      </c>
      <c r="L45" s="33">
        <v>11542</v>
      </c>
      <c r="M45" s="33">
        <v>11562</v>
      </c>
      <c r="N45" s="33">
        <v>11606</v>
      </c>
      <c r="O45" s="32">
        <v>11591</v>
      </c>
      <c r="P45" s="32">
        <v>11241</v>
      </c>
      <c r="Q45" s="32">
        <v>10146</v>
      </c>
      <c r="R45" s="32">
        <v>9410</v>
      </c>
      <c r="S45" s="33">
        <v>9716</v>
      </c>
      <c r="T45" s="32">
        <v>9739</v>
      </c>
      <c r="U45" s="32">
        <v>9986</v>
      </c>
      <c r="V45" s="32">
        <v>9785</v>
      </c>
      <c r="W45" s="32">
        <v>9418</v>
      </c>
      <c r="X45" s="32">
        <v>8481</v>
      </c>
      <c r="Y45" s="32">
        <v>7676</v>
      </c>
      <c r="Z45" s="32">
        <v>7508</v>
      </c>
      <c r="AA45" s="32">
        <v>7082</v>
      </c>
    </row>
    <row r="46" spans="1:53" ht="23.1" customHeight="1">
      <c r="A46" s="14"/>
      <c r="C46" s="35" t="s">
        <v>42</v>
      </c>
      <c r="E46" s="57" t="s">
        <v>43</v>
      </c>
      <c r="F46" s="33">
        <v>1658</v>
      </c>
      <c r="G46" s="32">
        <v>1176</v>
      </c>
      <c r="H46" s="33">
        <v>703</v>
      </c>
      <c r="I46" s="33">
        <v>665</v>
      </c>
      <c r="J46" s="33">
        <v>676</v>
      </c>
      <c r="K46" s="33">
        <v>699</v>
      </c>
      <c r="L46" s="33">
        <v>553</v>
      </c>
      <c r="M46" s="33">
        <v>548</v>
      </c>
      <c r="N46" s="33">
        <v>541</v>
      </c>
      <c r="O46" s="32">
        <v>522</v>
      </c>
      <c r="P46" s="32">
        <v>495</v>
      </c>
      <c r="Q46" s="32">
        <v>479</v>
      </c>
      <c r="R46" s="32">
        <v>453</v>
      </c>
      <c r="S46" s="33">
        <v>199</v>
      </c>
      <c r="T46" s="32">
        <v>146</v>
      </c>
      <c r="U46" s="32">
        <v>111</v>
      </c>
      <c r="V46" s="32">
        <v>101</v>
      </c>
      <c r="W46" s="32">
        <v>53</v>
      </c>
      <c r="X46" s="32">
        <v>53</v>
      </c>
      <c r="Y46" s="32">
        <v>38</v>
      </c>
      <c r="Z46" s="32">
        <v>25</v>
      </c>
      <c r="AA46" s="32">
        <v>9</v>
      </c>
    </row>
    <row r="47" spans="1:53" ht="23.1" customHeight="1">
      <c r="A47" s="14"/>
      <c r="C47" s="35" t="s">
        <v>28</v>
      </c>
      <c r="E47" s="57" t="s">
        <v>44</v>
      </c>
      <c r="F47" s="33">
        <v>474</v>
      </c>
      <c r="G47" s="32">
        <v>105</v>
      </c>
      <c r="H47" s="33">
        <v>72</v>
      </c>
      <c r="I47" s="33">
        <v>1</v>
      </c>
      <c r="J47" s="33">
        <v>1</v>
      </c>
      <c r="K47" s="33">
        <v>0</v>
      </c>
      <c r="L47" s="33">
        <v>0</v>
      </c>
      <c r="M47" s="33">
        <v>0</v>
      </c>
      <c r="N47" s="33">
        <v>0</v>
      </c>
      <c r="O47" s="32">
        <v>0</v>
      </c>
      <c r="P47" s="32">
        <v>0</v>
      </c>
      <c r="Q47" s="32">
        <v>0</v>
      </c>
      <c r="R47" s="32">
        <v>0</v>
      </c>
      <c r="S47" s="33">
        <v>0</v>
      </c>
      <c r="T47" s="32">
        <v>0</v>
      </c>
      <c r="U47" s="32">
        <v>0</v>
      </c>
      <c r="V47" s="32">
        <v>0</v>
      </c>
      <c r="W47" s="32">
        <v>0</v>
      </c>
      <c r="X47" s="32">
        <v>0</v>
      </c>
      <c r="Y47" s="32">
        <v>0</v>
      </c>
      <c r="Z47" s="32">
        <v>0</v>
      </c>
      <c r="AA47" s="32">
        <v>0</v>
      </c>
    </row>
    <row r="48" spans="1:53" ht="23.1" customHeight="1">
      <c r="A48" s="14"/>
      <c r="C48" s="35" t="s">
        <v>34</v>
      </c>
      <c r="E48" s="57" t="s">
        <v>45</v>
      </c>
      <c r="F48" s="33">
        <v>5</v>
      </c>
      <c r="G48" s="32">
        <v>5</v>
      </c>
      <c r="H48" s="33">
        <v>5</v>
      </c>
      <c r="I48" s="33">
        <v>5</v>
      </c>
      <c r="J48" s="33">
        <v>5</v>
      </c>
      <c r="K48" s="33">
        <v>0</v>
      </c>
      <c r="L48" s="33">
        <v>0</v>
      </c>
      <c r="M48" s="33">
        <v>0</v>
      </c>
      <c r="N48" s="33">
        <v>0</v>
      </c>
      <c r="O48" s="32">
        <v>0</v>
      </c>
      <c r="P48" s="32">
        <v>0</v>
      </c>
      <c r="Q48" s="32">
        <v>0</v>
      </c>
      <c r="R48" s="32">
        <v>0</v>
      </c>
      <c r="S48" s="33">
        <v>0</v>
      </c>
      <c r="T48" s="32">
        <v>0</v>
      </c>
      <c r="U48" s="32">
        <v>0</v>
      </c>
      <c r="V48" s="32">
        <v>0</v>
      </c>
      <c r="W48" s="32">
        <v>0</v>
      </c>
      <c r="X48" s="32">
        <v>0</v>
      </c>
      <c r="Y48" s="32">
        <v>0</v>
      </c>
      <c r="Z48" s="32">
        <v>0</v>
      </c>
      <c r="AA48" s="32">
        <v>0</v>
      </c>
    </row>
    <row r="49" spans="1:53" ht="23.1" customHeight="1">
      <c r="A49" s="14"/>
      <c r="C49" s="35" t="s">
        <v>46</v>
      </c>
      <c r="E49" s="57" t="s">
        <v>47</v>
      </c>
      <c r="F49" s="33">
        <v>65478</v>
      </c>
      <c r="G49" s="32">
        <v>19248</v>
      </c>
      <c r="H49" s="33">
        <v>7081</v>
      </c>
      <c r="I49" s="33">
        <v>8881</v>
      </c>
      <c r="J49" s="33">
        <v>8456</v>
      </c>
      <c r="K49" s="33">
        <v>8334</v>
      </c>
      <c r="L49" s="33">
        <v>7862</v>
      </c>
      <c r="M49" s="33">
        <v>7982</v>
      </c>
      <c r="N49" s="33">
        <v>8049</v>
      </c>
      <c r="O49" s="32">
        <v>8126</v>
      </c>
      <c r="P49" s="32">
        <v>8169</v>
      </c>
      <c r="Q49" s="32">
        <v>8245</v>
      </c>
      <c r="R49" s="32">
        <v>8316</v>
      </c>
      <c r="S49" s="33">
        <v>8765</v>
      </c>
      <c r="T49" s="32">
        <v>8639</v>
      </c>
      <c r="U49" s="32">
        <v>8378</v>
      </c>
      <c r="V49" s="32">
        <v>8116</v>
      </c>
      <c r="W49" s="32">
        <v>7822</v>
      </c>
      <c r="X49" s="32">
        <v>7362</v>
      </c>
      <c r="Y49" s="32">
        <v>7675</v>
      </c>
      <c r="Z49" s="32">
        <v>7887</v>
      </c>
      <c r="AA49" s="32">
        <v>7333</v>
      </c>
    </row>
    <row r="50" spans="1:53" s="20" customFormat="1" ht="23.1" customHeight="1" thickBot="1">
      <c r="A50" s="19"/>
      <c r="C50" s="40" t="s">
        <v>30</v>
      </c>
      <c r="D50" s="21"/>
      <c r="E50" s="58" t="s">
        <v>48</v>
      </c>
      <c r="F50" s="26">
        <v>46796</v>
      </c>
      <c r="G50" s="25">
        <v>6675</v>
      </c>
      <c r="H50" s="26">
        <v>2996</v>
      </c>
      <c r="I50" s="26">
        <v>2642</v>
      </c>
      <c r="J50" s="26">
        <v>2610</v>
      </c>
      <c r="K50" s="26">
        <v>2553</v>
      </c>
      <c r="L50" s="26">
        <v>2525</v>
      </c>
      <c r="M50" s="26">
        <v>2513</v>
      </c>
      <c r="N50" s="26">
        <v>2508</v>
      </c>
      <c r="O50" s="25">
        <v>2531</v>
      </c>
      <c r="P50" s="25">
        <v>2519</v>
      </c>
      <c r="Q50" s="25">
        <v>2536</v>
      </c>
      <c r="R50" s="25">
        <v>2565</v>
      </c>
      <c r="S50" s="26">
        <v>2414</v>
      </c>
      <c r="T50" s="25">
        <v>2367</v>
      </c>
      <c r="U50" s="25">
        <v>2380</v>
      </c>
      <c r="V50" s="25">
        <v>2334</v>
      </c>
      <c r="W50" s="25">
        <v>2190</v>
      </c>
      <c r="X50" s="25">
        <v>2052</v>
      </c>
      <c r="Y50" s="25">
        <v>1827</v>
      </c>
      <c r="Z50" s="25">
        <v>1781</v>
      </c>
      <c r="AA50" s="25">
        <v>1729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s="50" customFormat="1" ht="24.95" customHeight="1" thickBot="1">
      <c r="A51" s="44"/>
      <c r="C51" s="46" t="s">
        <v>49</v>
      </c>
      <c r="D51" s="21"/>
      <c r="E51" s="59" t="s">
        <v>50</v>
      </c>
      <c r="F51" s="60">
        <v>129727</v>
      </c>
      <c r="G51" s="61">
        <f t="shared" ref="G51:M51" si="40">SUM(G45:G50)</f>
        <v>40281</v>
      </c>
      <c r="H51" s="60">
        <f t="shared" si="40"/>
        <v>21287</v>
      </c>
      <c r="I51" s="60">
        <f t="shared" si="40"/>
        <v>23299</v>
      </c>
      <c r="J51" s="60">
        <f t="shared" si="40"/>
        <v>22909</v>
      </c>
      <c r="K51" s="60">
        <f t="shared" si="40"/>
        <v>22990</v>
      </c>
      <c r="L51" s="60">
        <f t="shared" si="40"/>
        <v>22482</v>
      </c>
      <c r="M51" s="60">
        <f t="shared" si="40"/>
        <v>22605</v>
      </c>
      <c r="N51" s="60">
        <f t="shared" ref="N51:R51" si="41">SUM(N45:N50)</f>
        <v>22704</v>
      </c>
      <c r="O51" s="61">
        <f t="shared" si="41"/>
        <v>22770</v>
      </c>
      <c r="P51" s="61">
        <f t="shared" si="41"/>
        <v>22424</v>
      </c>
      <c r="Q51" s="61">
        <f t="shared" si="41"/>
        <v>21406</v>
      </c>
      <c r="R51" s="61">
        <f t="shared" si="41"/>
        <v>20744</v>
      </c>
      <c r="S51" s="60">
        <f t="shared" ref="S51:U51" si="42">SUM(S45:S50)</f>
        <v>21094</v>
      </c>
      <c r="T51" s="61">
        <f t="shared" ref="T51" si="43">SUM(T45:T50)</f>
        <v>20891</v>
      </c>
      <c r="U51" s="61">
        <f t="shared" si="42"/>
        <v>20855</v>
      </c>
      <c r="V51" s="61">
        <f t="shared" ref="V51:Y51" si="44">SUM(V45:V50)</f>
        <v>20336</v>
      </c>
      <c r="W51" s="61">
        <f t="shared" ref="W51:X51" si="45">SUM(W45:W50)</f>
        <v>19483</v>
      </c>
      <c r="X51" s="61">
        <f t="shared" si="45"/>
        <v>17948</v>
      </c>
      <c r="Y51" s="61">
        <f t="shared" si="44"/>
        <v>17216</v>
      </c>
      <c r="Z51" s="61">
        <f t="shared" ref="Z51:AA51" si="46">SUM(Z45:Z50)</f>
        <v>17201</v>
      </c>
      <c r="AA51" s="61">
        <f t="shared" si="46"/>
        <v>16153</v>
      </c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</row>
    <row r="52" spans="1:53" ht="30" customHeight="1">
      <c r="A52" s="14"/>
      <c r="B52" s="27" t="s">
        <v>51</v>
      </c>
      <c r="E52" s="52"/>
      <c r="F52" s="52"/>
      <c r="G52" s="53"/>
      <c r="H52" s="37"/>
      <c r="I52" s="37"/>
      <c r="J52" s="37"/>
      <c r="K52" s="37"/>
      <c r="L52" s="37"/>
      <c r="M52" s="37"/>
      <c r="N52" s="37"/>
      <c r="O52" s="38"/>
      <c r="P52" s="38"/>
      <c r="Q52" s="38"/>
      <c r="R52" s="38"/>
      <c r="S52" s="37"/>
      <c r="T52" s="38"/>
      <c r="U52" s="38"/>
      <c r="V52" s="38"/>
      <c r="W52" s="38"/>
      <c r="X52" s="38"/>
      <c r="Y52" s="38"/>
      <c r="Z52" s="38"/>
      <c r="AA52" s="38"/>
    </row>
    <row r="53" spans="1:53" ht="30" customHeight="1">
      <c r="A53" s="14"/>
      <c r="B53" s="35" t="s">
        <v>52</v>
      </c>
      <c r="C53" s="35"/>
      <c r="D53" s="2" t="s">
        <v>53</v>
      </c>
      <c r="E53" s="73">
        <v>559.86500000000001</v>
      </c>
      <c r="F53" s="74">
        <v>549.87400000000002</v>
      </c>
      <c r="G53" s="74">
        <v>536.81600000000003</v>
      </c>
      <c r="H53" s="75">
        <v>576.6</v>
      </c>
      <c r="I53" s="75">
        <v>622.71287769404535</v>
      </c>
      <c r="J53" s="75">
        <v>639.6885439737232</v>
      </c>
      <c r="K53" s="75">
        <v>640.84906708108406</v>
      </c>
      <c r="L53" s="75">
        <v>640.88021578187079</v>
      </c>
      <c r="M53" s="75">
        <v>595.83845136467221</v>
      </c>
      <c r="N53" s="75">
        <v>632.81107033912701</v>
      </c>
      <c r="O53" s="75">
        <v>612.93836929135489</v>
      </c>
      <c r="P53" s="75">
        <v>629.00271871288567</v>
      </c>
      <c r="Q53" s="75">
        <v>626.58251699873244</v>
      </c>
      <c r="R53" s="75">
        <v>647.00507087184599</v>
      </c>
      <c r="S53" s="76">
        <v>649.17107954512653</v>
      </c>
      <c r="T53" s="75">
        <v>652.33279415346215</v>
      </c>
      <c r="U53" s="75">
        <v>641.42496720634517</v>
      </c>
      <c r="V53" s="75">
        <v>608.21734671188403</v>
      </c>
      <c r="W53" s="75">
        <v>574.66516422135112</v>
      </c>
      <c r="X53" s="75">
        <v>587.08643088113513</v>
      </c>
      <c r="Y53" s="75">
        <v>577.85278178891986</v>
      </c>
      <c r="Z53" s="75">
        <v>511.3</v>
      </c>
      <c r="AA53" s="75">
        <v>497.3</v>
      </c>
    </row>
    <row r="54" spans="1:53" ht="27" customHeight="1">
      <c r="A54" s="14"/>
      <c r="C54" s="35" t="s">
        <v>54</v>
      </c>
      <c r="D54" s="2" t="s">
        <v>53</v>
      </c>
      <c r="E54" s="73">
        <v>180.393</v>
      </c>
      <c r="F54" s="74">
        <v>170.86199999999999</v>
      </c>
      <c r="G54" s="74">
        <v>142.602</v>
      </c>
      <c r="H54" s="75">
        <v>148.34</v>
      </c>
      <c r="I54" s="75">
        <v>154.06058700000003</v>
      </c>
      <c r="J54" s="75">
        <v>151.0703077</v>
      </c>
      <c r="K54" s="75">
        <v>155.06221150000002</v>
      </c>
      <c r="L54" s="75">
        <v>150.6196017</v>
      </c>
      <c r="M54" s="75">
        <v>145.58792387999998</v>
      </c>
      <c r="N54" s="75">
        <v>145.87251225</v>
      </c>
      <c r="O54" s="75">
        <v>150.07400558000003</v>
      </c>
      <c r="P54" s="75">
        <v>160.73856736000002</v>
      </c>
      <c r="Q54" s="75">
        <v>155.81800906000001</v>
      </c>
      <c r="R54" s="75">
        <v>154.46343208000002</v>
      </c>
      <c r="S54" s="76">
        <v>149.54039035</v>
      </c>
      <c r="T54" s="75">
        <v>148.36643955999995</v>
      </c>
      <c r="U54" s="75">
        <v>145.58855500000001</v>
      </c>
      <c r="V54" s="75">
        <v>113.97711899999999</v>
      </c>
      <c r="W54" s="75">
        <v>91.743016999999995</v>
      </c>
      <c r="X54" s="75">
        <v>110.098145</v>
      </c>
      <c r="Y54" s="75">
        <v>116.24638899909385</v>
      </c>
      <c r="Z54" s="75">
        <v>86.3</v>
      </c>
      <c r="AA54" s="75">
        <v>79.2</v>
      </c>
    </row>
    <row r="55" spans="1:53" s="84" customFormat="1" ht="23.1" customHeight="1" thickBot="1">
      <c r="A55" s="77"/>
      <c r="B55" s="78"/>
      <c r="C55" s="79" t="s">
        <v>55</v>
      </c>
      <c r="D55" s="80" t="s">
        <v>56</v>
      </c>
      <c r="E55" s="81">
        <f>SUM(E54/E53)*100</f>
        <v>32.220803229349933</v>
      </c>
      <c r="F55" s="82">
        <f>SUM(F54/F53*100)</f>
        <v>31.072936709137</v>
      </c>
      <c r="G55" s="82">
        <f>SUM(G54/G53*100)</f>
        <v>26.564409406575063</v>
      </c>
      <c r="H55" s="81">
        <f t="shared" ref="H55:N55" si="47">SUM(H54/H53*100)</f>
        <v>25.726673603884841</v>
      </c>
      <c r="I55" s="81">
        <f t="shared" si="47"/>
        <v>24.740228204449291</v>
      </c>
      <c r="J55" s="81">
        <f t="shared" si="47"/>
        <v>23.616228416653588</v>
      </c>
      <c r="K55" s="81">
        <f t="shared" si="47"/>
        <v>24.196370013655745</v>
      </c>
      <c r="L55" s="81">
        <v>23.6</v>
      </c>
      <c r="M55" s="81">
        <v>24.5</v>
      </c>
      <c r="N55" s="81">
        <f t="shared" si="47"/>
        <v>23.051510804295205</v>
      </c>
      <c r="O55" s="81">
        <f t="shared" ref="O55:S55" si="48">SUM(O54/O53*100)</f>
        <v>24.484354887671206</v>
      </c>
      <c r="P55" s="81">
        <f t="shared" si="48"/>
        <v>25.554510748207228</v>
      </c>
      <c r="Q55" s="81">
        <f t="shared" si="48"/>
        <v>24.867915211926544</v>
      </c>
      <c r="R55" s="81">
        <f t="shared" si="48"/>
        <v>23.873604556430902</v>
      </c>
      <c r="S55" s="83">
        <f t="shared" si="48"/>
        <v>23.035590318469328</v>
      </c>
      <c r="T55" s="81">
        <f t="shared" ref="T55:U55" si="49">SUM(T54/T53*100)</f>
        <v>22.743979896417187</v>
      </c>
      <c r="U55" s="81">
        <f t="shared" si="49"/>
        <v>22.697675089589158</v>
      </c>
      <c r="V55" s="81">
        <f t="shared" ref="V55:Y55" si="50">SUM(V54/V53*100)</f>
        <v>18.739537702464048</v>
      </c>
      <c r="W55" s="81">
        <f t="shared" ref="W55:X55" si="51">SUM(W54/W53*100)</f>
        <v>15.964603861852005</v>
      </c>
      <c r="X55" s="81">
        <f t="shared" si="51"/>
        <v>18.753311132529156</v>
      </c>
      <c r="Y55" s="81">
        <f t="shared" si="50"/>
        <v>20.116955851491731</v>
      </c>
      <c r="Z55" s="81">
        <f t="shared" ref="Z55:AA55" si="52">SUM(Z54/Z53*100)</f>
        <v>16.878544885585761</v>
      </c>
      <c r="AA55" s="81">
        <f t="shared" si="52"/>
        <v>15.926000402171727</v>
      </c>
    </row>
    <row r="56" spans="1:53" ht="30" customHeight="1">
      <c r="A56" s="14"/>
      <c r="B56" s="27" t="s">
        <v>57</v>
      </c>
      <c r="E56" s="52"/>
      <c r="F56" s="52"/>
      <c r="G56" s="53"/>
      <c r="H56" s="37"/>
      <c r="I56" s="37"/>
      <c r="J56" s="37"/>
      <c r="K56" s="37"/>
      <c r="L56" s="37"/>
      <c r="M56" s="37"/>
      <c r="N56" s="37"/>
      <c r="O56" s="38"/>
      <c r="P56" s="38"/>
      <c r="Q56" s="38"/>
      <c r="R56" s="38"/>
      <c r="S56" s="37"/>
      <c r="T56" s="38"/>
      <c r="U56" s="38"/>
      <c r="V56" s="38"/>
      <c r="W56" s="38"/>
      <c r="X56" s="38"/>
      <c r="Y56" s="38"/>
      <c r="Z56" s="38"/>
      <c r="AA56" s="38"/>
    </row>
    <row r="57" spans="1:53" ht="30" customHeight="1">
      <c r="A57" s="14"/>
      <c r="B57" s="35" t="s">
        <v>52</v>
      </c>
      <c r="C57" s="35"/>
      <c r="D57" s="2" t="s">
        <v>58</v>
      </c>
      <c r="E57" s="73">
        <v>514.6</v>
      </c>
      <c r="F57" s="73">
        <v>508.56799999999998</v>
      </c>
      <c r="G57" s="75">
        <v>486.86700000000002</v>
      </c>
      <c r="H57" s="76">
        <v>491.36500000000001</v>
      </c>
      <c r="I57" s="76">
        <v>496.73399999999998</v>
      </c>
      <c r="J57" s="76">
        <v>506.24299999999999</v>
      </c>
      <c r="K57" s="76">
        <v>484.40600000000001</v>
      </c>
      <c r="L57" s="76">
        <v>490.642</v>
      </c>
      <c r="M57" s="76">
        <v>461.68099999999998</v>
      </c>
      <c r="N57" s="76">
        <v>485.08300000000003</v>
      </c>
      <c r="O57" s="75">
        <v>464</v>
      </c>
      <c r="P57" s="75">
        <v>458.8</v>
      </c>
      <c r="Q57" s="75">
        <v>449.7</v>
      </c>
      <c r="R57" s="75">
        <v>452.4</v>
      </c>
      <c r="S57" s="76">
        <v>458.1</v>
      </c>
      <c r="T57" s="75">
        <v>458.6</v>
      </c>
      <c r="U57" s="75">
        <v>447</v>
      </c>
      <c r="V57" s="75">
        <v>426.9</v>
      </c>
      <c r="W57" s="75">
        <v>405.8</v>
      </c>
      <c r="X57" s="75">
        <v>423.5</v>
      </c>
      <c r="Y57" s="75">
        <v>398.4</v>
      </c>
      <c r="Z57" s="75">
        <v>366.3</v>
      </c>
      <c r="AA57" s="75">
        <v>359.6</v>
      </c>
    </row>
    <row r="58" spans="1:53" ht="27" customHeight="1">
      <c r="A58" s="14"/>
      <c r="C58" s="35" t="s">
        <v>54</v>
      </c>
      <c r="D58" s="2" t="s">
        <v>58</v>
      </c>
      <c r="E58" s="73">
        <v>120.2</v>
      </c>
      <c r="F58" s="73">
        <v>109.208</v>
      </c>
      <c r="G58" s="75">
        <v>59.180999999999997</v>
      </c>
      <c r="H58" s="76">
        <v>52.889000000000003</v>
      </c>
      <c r="I58" s="76">
        <v>54.448</v>
      </c>
      <c r="J58" s="76">
        <v>53.759</v>
      </c>
      <c r="K58" s="76">
        <v>55.029000000000003</v>
      </c>
      <c r="L58" s="76">
        <v>53.034999999999997</v>
      </c>
      <c r="M58" s="76">
        <v>51.423000000000002</v>
      </c>
      <c r="N58" s="76">
        <v>51.582999999999998</v>
      </c>
      <c r="O58" s="75">
        <v>53.4</v>
      </c>
      <c r="P58" s="75">
        <v>56.1</v>
      </c>
      <c r="Q58" s="75">
        <v>53.7</v>
      </c>
      <c r="R58" s="75">
        <v>53.4</v>
      </c>
      <c r="S58" s="76">
        <v>51.8</v>
      </c>
      <c r="T58" s="75">
        <v>51.5</v>
      </c>
      <c r="U58" s="75">
        <v>50</v>
      </c>
      <c r="V58" s="75">
        <v>39.700000000000003</v>
      </c>
      <c r="W58" s="75">
        <v>32.700000000000003</v>
      </c>
      <c r="X58" s="75">
        <v>38.5</v>
      </c>
      <c r="Y58" s="75">
        <v>39.9</v>
      </c>
      <c r="Z58" s="75">
        <v>30.5</v>
      </c>
      <c r="AA58" s="75">
        <v>27.4</v>
      </c>
    </row>
    <row r="59" spans="1:53" s="84" customFormat="1" ht="23.1" customHeight="1" thickBot="1">
      <c r="A59" s="77"/>
      <c r="B59" s="78"/>
      <c r="C59" s="79" t="s">
        <v>55</v>
      </c>
      <c r="D59" s="80" t="s">
        <v>56</v>
      </c>
      <c r="E59" s="81">
        <f t="shared" ref="E59:M59" si="53">SUM(E58/E57)*100</f>
        <v>23.357947920715119</v>
      </c>
      <c r="F59" s="81">
        <f t="shared" si="53"/>
        <v>21.473627912098284</v>
      </c>
      <c r="G59" s="81">
        <f t="shared" si="53"/>
        <v>12.155475725403447</v>
      </c>
      <c r="H59" s="81">
        <f t="shared" si="53"/>
        <v>10.763688907431341</v>
      </c>
      <c r="I59" s="81">
        <f t="shared" si="53"/>
        <v>10.961198548921557</v>
      </c>
      <c r="J59" s="81">
        <f t="shared" si="53"/>
        <v>10.619208561896166</v>
      </c>
      <c r="K59" s="81">
        <f t="shared" si="53"/>
        <v>11.360098760130965</v>
      </c>
      <c r="L59" s="81">
        <f t="shared" si="53"/>
        <v>10.809306989617685</v>
      </c>
      <c r="M59" s="81">
        <f t="shared" si="53"/>
        <v>11.138210149432185</v>
      </c>
      <c r="N59" s="81">
        <f t="shared" ref="N59:R59" si="54">SUM(N58/N57)*100</f>
        <v>10.633850289538078</v>
      </c>
      <c r="O59" s="81">
        <f t="shared" si="54"/>
        <v>11.508620689655173</v>
      </c>
      <c r="P59" s="81">
        <f t="shared" si="54"/>
        <v>12.227550130775937</v>
      </c>
      <c r="Q59" s="81">
        <f t="shared" si="54"/>
        <v>11.941294196130753</v>
      </c>
      <c r="R59" s="81">
        <f t="shared" si="54"/>
        <v>11.803713527851459</v>
      </c>
      <c r="S59" s="83">
        <f t="shared" ref="S59:U59" si="55">SUM(S58/S57)*100</f>
        <v>11.307574765335078</v>
      </c>
      <c r="T59" s="81">
        <f t="shared" ref="T59" si="56">SUM(T58/T57)*100</f>
        <v>11.229829917139119</v>
      </c>
      <c r="U59" s="81">
        <f t="shared" si="55"/>
        <v>11.185682326621924</v>
      </c>
      <c r="V59" s="81">
        <f t="shared" ref="V59:Y59" si="57">SUM(V58/V57)*100</f>
        <v>9.2996017802764115</v>
      </c>
      <c r="W59" s="81">
        <f t="shared" ref="W59:X59" si="58">SUM(W58/W57)*100</f>
        <v>8.0581567274519461</v>
      </c>
      <c r="X59" s="81">
        <f t="shared" si="58"/>
        <v>9.0909090909090917</v>
      </c>
      <c r="Y59" s="81">
        <f t="shared" si="57"/>
        <v>10.015060240963855</v>
      </c>
      <c r="Z59" s="81">
        <f t="shared" ref="Z59:AA59" si="59">SUM(Z58/Z57)*100</f>
        <v>8.3265083265083266</v>
      </c>
      <c r="AA59" s="81">
        <f t="shared" si="59"/>
        <v>7.6195773081201335</v>
      </c>
    </row>
    <row r="60" spans="1:53" ht="28.5" customHeight="1">
      <c r="A60" s="7"/>
      <c r="B60" s="7"/>
      <c r="C60" s="7"/>
      <c r="D60" s="8"/>
      <c r="E60" s="63"/>
      <c r="F60" s="64"/>
      <c r="G60" s="63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</row>
    <row r="61" spans="1:53" s="62" customFormat="1" ht="21.75" customHeight="1">
      <c r="A61" s="62" t="s">
        <v>59</v>
      </c>
      <c r="C61" s="62" t="s">
        <v>60</v>
      </c>
      <c r="D61" s="66"/>
      <c r="E61" s="67"/>
      <c r="F61" s="68"/>
      <c r="G61" s="67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53" s="62" customFormat="1">
      <c r="A62" s="70" t="s">
        <v>61</v>
      </c>
      <c r="C62" s="71" t="s">
        <v>62</v>
      </c>
      <c r="D62" s="66"/>
      <c r="E62" s="67"/>
      <c r="F62" s="68"/>
      <c r="G62" s="67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53" s="62" customFormat="1">
      <c r="A63" s="70" t="s">
        <v>63</v>
      </c>
      <c r="C63" s="71" t="s">
        <v>64</v>
      </c>
      <c r="D63" s="66"/>
      <c r="E63" s="67"/>
      <c r="F63" s="68"/>
      <c r="G63" s="67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53" s="62" customFormat="1">
      <c r="A64" s="70" t="s">
        <v>65</v>
      </c>
      <c r="C64" s="70" t="s">
        <v>66</v>
      </c>
      <c r="D64" s="66"/>
      <c r="E64" s="67"/>
      <c r="F64" s="68"/>
      <c r="G64" s="67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s="62" customFormat="1">
      <c r="A65" s="70" t="s">
        <v>67</v>
      </c>
      <c r="C65" s="70" t="s">
        <v>68</v>
      </c>
      <c r="D65" s="66"/>
      <c r="E65" s="67"/>
      <c r="F65" s="68"/>
      <c r="G65" s="67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s="62" customFormat="1" ht="21.75" customHeight="1">
      <c r="A66" s="71" t="s">
        <v>69</v>
      </c>
      <c r="D66" s="66"/>
      <c r="E66" s="67"/>
      <c r="F66" s="68"/>
      <c r="G66" s="67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s="62" customFormat="1" ht="6.75" customHeight="1">
      <c r="D67" s="66"/>
      <c r="E67" s="67"/>
      <c r="F67" s="68"/>
      <c r="G67" s="67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s="35" customFormat="1" hidden="1">
      <c r="A68" s="35" t="s">
        <v>70</v>
      </c>
      <c r="D68" s="2"/>
      <c r="E68" s="5"/>
      <c r="F68" s="69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s="35" customFormat="1" hidden="1">
      <c r="A69" s="35" t="s">
        <v>71</v>
      </c>
      <c r="D69" s="2"/>
      <c r="E69" s="5"/>
      <c r="F69" s="69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s="35" customFormat="1" hidden="1">
      <c r="A70" s="35" t="s">
        <v>72</v>
      </c>
      <c r="C70" s="35" t="s">
        <v>73</v>
      </c>
      <c r="D70" s="2"/>
      <c r="E70" s="5"/>
      <c r="F70" s="69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s="35" customFormat="1" hidden="1">
      <c r="A71" s="35" t="s">
        <v>72</v>
      </c>
      <c r="C71" s="35" t="s">
        <v>74</v>
      </c>
      <c r="D71" s="2"/>
      <c r="E71" s="5"/>
      <c r="F71" s="69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s="62" customFormat="1">
      <c r="D72" s="66"/>
      <c r="E72" s="67"/>
      <c r="F72" s="68"/>
      <c r="G72" s="67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s="62" customFormat="1">
      <c r="A73" s="27"/>
      <c r="D73" s="66"/>
      <c r="E73" s="67"/>
      <c r="F73" s="68"/>
      <c r="G73" s="67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s="62" customFormat="1">
      <c r="D74" s="66"/>
      <c r="E74" s="67"/>
      <c r="F74" s="68"/>
      <c r="G74" s="67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</sheetData>
  <mergeCells count="1">
    <mergeCell ref="A2:AA2"/>
  </mergeCells>
  <phoneticPr fontId="1" type="noConversion"/>
  <printOptions horizontalCentered="1"/>
  <pageMargins left="0.39370078740157483" right="0.19685039370078741" top="0.39370078740157483" bottom="0.39370078740157483" header="0.15748031496062992" footer="0.39370078740157483"/>
  <pageSetup paperSize="9" scale="43" orientation="portrait" horizontalDpi="4294967295" verticalDpi="4294967295" r:id="rId1"/>
  <headerFooter scaleWithDoc="0" alignWithMargins="0">
    <oddHeader xml:space="preserve">&amp;R&amp;"Helvetica,Standard"&amp;14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Deutscher Braunkohlen Industrie Verein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wilke</dc:creator>
  <cp:keywords/>
  <dc:description/>
  <cp:lastModifiedBy>Yvonne Dyllong</cp:lastModifiedBy>
  <cp:revision/>
  <dcterms:created xsi:type="dcterms:W3CDTF">2007-03-07T09:13:12Z</dcterms:created>
  <dcterms:modified xsi:type="dcterms:W3CDTF">2025-03-18T10:03:29Z</dcterms:modified>
  <cp:category/>
  <cp:contentStatus/>
</cp:coreProperties>
</file>