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olasp\Desktop\"/>
    </mc:Choice>
  </mc:AlternateContent>
  <bookViews>
    <workbookView xWindow="0" yWindow="0" windowWidth="28800" windowHeight="12375" activeTab="5"/>
  </bookViews>
  <sheets>
    <sheet name="Checklist" sheetId="1" r:id="rId1"/>
    <sheet name="Dividend Model" sheetId="2" r:id="rId2"/>
    <sheet name="SP500, monthly data" sheetId="5" r:id="rId3"/>
    <sheet name="IBM, monthly data" sheetId="6" r:id="rId4"/>
    <sheet name="Single Index Pricing Model" sheetId="4" r:id="rId5"/>
    <sheet name="Black-Scholes" sheetId="3" r:id="rId6"/>
  </sheets>
  <definedNames>
    <definedName name="GSPC__2" localSheetId="2">'SP500, monthly data'!$A$1:$G$62</definedName>
    <definedName name="IBM__1__1" localSheetId="3">'IBM, monthly data'!$A$1:$G$62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B5" i="3"/>
  <c r="I21" i="5" l="1"/>
  <c r="I11" i="5"/>
  <c r="I2" i="5"/>
  <c r="I14" i="6"/>
  <c r="I3" i="6"/>
  <c r="I4" i="6"/>
  <c r="I5" i="6"/>
  <c r="I6" i="6"/>
  <c r="I7" i="6"/>
  <c r="I8" i="6"/>
  <c r="I9" i="6"/>
  <c r="I10" i="6"/>
  <c r="I11" i="6"/>
  <c r="I12" i="6"/>
  <c r="I13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2" i="6"/>
  <c r="I3" i="5"/>
  <c r="I4" i="5"/>
  <c r="I5" i="5"/>
  <c r="I6" i="5"/>
  <c r="I7" i="5"/>
  <c r="I8" i="5"/>
  <c r="I9" i="5"/>
  <c r="I10" i="5"/>
  <c r="I12" i="5"/>
  <c r="I13" i="5"/>
  <c r="I14" i="5"/>
  <c r="I15" i="5"/>
  <c r="I16" i="5"/>
  <c r="I17" i="5"/>
  <c r="I18" i="5"/>
  <c r="I19" i="5"/>
  <c r="I20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I61" i="5" s="1"/>
  <c r="H2" i="5"/>
  <c r="B26" i="3" l="1"/>
  <c r="B11" i="3"/>
  <c r="E29" i="3" l="1"/>
  <c r="B29" i="3"/>
  <c r="B27" i="3"/>
  <c r="E30" i="3" l="1"/>
  <c r="B32" i="3" s="1"/>
  <c r="B30" i="3"/>
  <c r="B31" i="3" s="1"/>
  <c r="E14" i="3"/>
  <c r="B12" i="3"/>
  <c r="B14" i="3"/>
  <c r="E15" i="3" l="1"/>
  <c r="B17" i="3" s="1"/>
  <c r="B15" i="3"/>
  <c r="B16" i="3" s="1"/>
  <c r="E11" i="2" l="1"/>
  <c r="E10" i="2"/>
</calcChain>
</file>

<file path=xl/connections.xml><?xml version="1.0" encoding="utf-8"?>
<connections xmlns="http://schemas.openxmlformats.org/spreadsheetml/2006/main">
  <connection id="1" name="^GSPC (2)" type="6" refreshedVersion="6" background="1" saveData="1">
    <textPr codePage="850" sourceFile="C:\Users\erichr\Downloads\^GSPC (2).csv" decimal="," thousands="." comma="1">
      <textFields count="7">
        <textField type="YMD"/>
        <textField/>
        <textField/>
        <textField/>
        <textField/>
        <textField/>
        <textField/>
      </textFields>
    </textPr>
  </connection>
  <connection id="2" name="IBM (1)" type="6" refreshedVersion="6" background="1" saveData="1">
    <textPr codePage="850" sourceFile="C:\Users\erichr\Downloads\IBM (1).csv" decimal="," thousands=".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<sst xmlns="http://schemas.openxmlformats.org/spreadsheetml/2006/main" count="109" uniqueCount="85">
  <si>
    <t>Dividend value -            o = 100</t>
  </si>
  <si>
    <t>Constant growth rate in perpetuity expected for dividends -     g = 2%</t>
  </si>
  <si>
    <t>The constant cost of equity capital for the company -     r = 4%</t>
  </si>
  <si>
    <t>D1 = D0*(1+g)</t>
  </si>
  <si>
    <t>Value of stock = D1 / (r-g)</t>
  </si>
  <si>
    <t>k</t>
  </si>
  <si>
    <t>T</t>
  </si>
  <si>
    <t>sigma</t>
  </si>
  <si>
    <t>r</t>
  </si>
  <si>
    <t>d1</t>
  </si>
  <si>
    <t>d2</t>
  </si>
  <si>
    <t>N(d1)</t>
  </si>
  <si>
    <t>N(-d1)</t>
  </si>
  <si>
    <t>N(d2)</t>
  </si>
  <si>
    <t>N(-d2)</t>
  </si>
  <si>
    <t>Call option price</t>
  </si>
  <si>
    <t>Put option price</t>
  </si>
  <si>
    <t>S0</t>
  </si>
  <si>
    <t>Black-Scholes applied into a futures contract model Excel</t>
  </si>
  <si>
    <t>F (S0in the future)</t>
  </si>
  <si>
    <t>F (S0 in the future)</t>
  </si>
  <si>
    <t>Date</t>
  </si>
  <si>
    <t>Open</t>
  </si>
  <si>
    <t>High</t>
  </si>
  <si>
    <t>Low</t>
  </si>
  <si>
    <t>Close</t>
  </si>
  <si>
    <t>Adj Close</t>
  </si>
  <si>
    <t>Volume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</si>
  <si>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</si>
  <si>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</si>
  <si>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</si>
  <si>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</si>
  <si>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</si>
  <si>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</si>
  <si>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</si>
  <si>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</si>
  <si>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</si>
  <si>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</si>
  <si>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</si>
  <si>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</si>
  <si>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</si>
  <si>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</si>
  <si>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</si>
  <si>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</si>
  <si>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</si>
  <si>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</si>
  <si>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</si>
  <si>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</si>
  <si>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</si>
  <si>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</si>
  <si>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</si>
  <si>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</si>
  <si>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</si>
  <si>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</si>
  <si>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</si>
  <si>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</si>
  <si>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Monthly Returns</t>
  </si>
  <si>
    <t>Excess Monthly Returns</t>
  </si>
  <si>
    <t>Risk Free Rate</t>
  </si>
  <si>
    <t>Predicted 0.107043229817435</t>
  </si>
  <si>
    <t>Overview</t>
  </si>
  <si>
    <t>Following is the final project for Financial Markets II. In this project you will calculate the curent stock price using the Divident Discount Model.  You will then implement the Single-Index Model for pricing IBM stock and finally you will impelment the Black-Scholes Model for pricing an option on commodity futures</t>
  </si>
  <si>
    <t>1. Dividend Discount Model</t>
  </si>
  <si>
    <t>Calculate current stock price using the Dividend Discount Model</t>
  </si>
  <si>
    <r>
      <t>0</t>
    </r>
    <r>
      <rPr>
        <sz val="12"/>
        <color rgb="FF3C3C3C"/>
        <rFont val="Verdana"/>
        <family val="2"/>
      </rPr>
      <t> = 100 (dividend value)</t>
    </r>
  </si>
  <si>
    <r>
      <t>g</t>
    </r>
    <r>
      <rPr>
        <sz val="12"/>
        <color rgb="FF3C3C3C"/>
        <rFont val="Verdana"/>
        <family val="2"/>
      </rPr>
      <t> = 2% (the constant growth rate in perpetuity expected for dividends)</t>
    </r>
  </si>
  <si>
    <r>
      <t>r</t>
    </r>
    <r>
      <rPr>
        <sz val="12"/>
        <color rgb="FF3C3C3C"/>
        <rFont val="Verdana"/>
        <family val="2"/>
      </rPr>
      <t> = 4% (the constant cost of equity capital for the company)</t>
    </r>
  </si>
  <si>
    <t>SHEET -&gt; DIVIDEND MODEL</t>
  </si>
  <si>
    <t>2. Single-Index Pricing Model</t>
  </si>
  <si>
    <t>Implement the Single-Index Model for pricing IBM stock.</t>
  </si>
  <si>
    <r>
      <t>Data source</t>
    </r>
    <r>
      <rPr>
        <sz val="12"/>
        <color rgb="FF3C3C3C"/>
        <rFont val="Verdana"/>
        <family val="2"/>
      </rPr>
      <t>: Download data from an appropriate financial website such as Google Finance, Yahoo Finance, Quandl, CityFALCON, or another similar source.</t>
    </r>
  </si>
  <si>
    <r>
      <t>Software used for analysis</t>
    </r>
    <r>
      <rPr>
        <sz val="12"/>
        <color rgb="FF3C3C3C"/>
        <rFont val="Verdana"/>
        <family val="2"/>
      </rPr>
      <t>: Excel</t>
    </r>
  </si>
  <si>
    <r>
      <t>Market index considered in the analysis</t>
    </r>
    <r>
      <rPr>
        <sz val="12"/>
        <color rgb="FF3C3C3C"/>
        <rFont val="Verdana"/>
        <family val="2"/>
      </rPr>
      <t>: S&amp;P 500</t>
    </r>
  </si>
  <si>
    <t>Comment the results</t>
  </si>
  <si>
    <t>The data was downloaded from yahoo. The comments are in the word doc file. The sheets with the calculations are: SP500 monthly data, IBM, monthly data anda Single Index Pricing Model</t>
  </si>
  <si>
    <t>3. Black-Scholes Model</t>
  </si>
  <si>
    <t>Implement Black-Scholes Model for pricing an option on commodity futures. </t>
  </si>
  <si>
    <t>F = 49 USD (forward Central Appalachia coal price per short ton) </t>
  </si>
  <si>
    <t>X = 49 USD (exercise price) </t>
  </si>
  <si>
    <t>T = 1 year (time to expiry) </t>
  </si>
  <si>
    <t>Sigma = 25% (volatility) </t>
  </si>
  <si>
    <t>r = 0.1% (risk-free rate) </t>
  </si>
  <si>
    <t>Calculate call option price and put option price.</t>
  </si>
  <si>
    <t>Calculate call option price and put option price if the exercise price is 50 USD while forward coal price is 45 USD.</t>
  </si>
  <si>
    <t>The calculations were done in the sheet and the results commented in the word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</si>
</sst>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3C3C3C"/>
      <name val="Verdana"/>
      <family val="2"/>
    </font>
    <font>
      <sz val="12"/>
      <color rgb="FF3C3C3C"/>
      <name val="Verdana"/>
      <family val="2"/>
    </font>
    <font>
      <i/>
      <sz val="12"/>
      <color rgb="FF3C3C3C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66" fontId="3" fillId="0" borderId="0" xfId="0" applyNumberFormat="1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0" borderId="0" xfId="0" applyFill="1" applyBorder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6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Index Model - IBM - Risk Free at 0.2% monthly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Excess Returns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'SP500, monthly data'!$I$3:$I$60</c:f>
              <c:numCache>
                <c:formatCode>General</c:formatCode>
                <c:ptCount val="58"/>
                <c:pt idx="0">
                  <c:v>1.7302978533243696E-2</c:v>
                </c:pt>
                <c:pt idx="1">
                  <c:v>-1.4535671889144269E-3</c:v>
                </c:pt>
                <c:pt idx="2">
                  <c:v>1.7348826118030569E-2</c:v>
                </c:pt>
                <c:pt idx="3">
                  <c:v>2.8137750908554544E-3</c:v>
                </c:pt>
                <c:pt idx="4">
                  <c:v>9.57625139134133E-3</c:v>
                </c:pt>
                <c:pt idx="5">
                  <c:v>7.0912085493182193E-3</c:v>
                </c:pt>
                <c:pt idx="6">
                  <c:v>-2.3891971880845003E-3</c:v>
                </c:pt>
                <c:pt idx="7">
                  <c:v>3.5198160337279072E-2</c:v>
                </c:pt>
                <c:pt idx="8">
                  <c:v>1.5884358171464497E-2</c:v>
                </c:pt>
                <c:pt idx="9">
                  <c:v>1.6200762196895147E-2</c:v>
                </c:pt>
                <c:pt idx="10">
                  <c:v>3.2174522187570442E-2</c:v>
                </c:pt>
                <c:pt idx="11">
                  <c:v>-2.1425679279557519E-2</c:v>
                </c:pt>
                <c:pt idx="12">
                  <c:v>-3.2344508443253855E-3</c:v>
                </c:pt>
                <c:pt idx="13">
                  <c:v>-3.2192431360480427E-3</c:v>
                </c:pt>
                <c:pt idx="14">
                  <c:v>3.3609801125254357E-2</c:v>
                </c:pt>
                <c:pt idx="15">
                  <c:v>-1.0890788790218747E-3</c:v>
                </c:pt>
                <c:pt idx="16">
                  <c:v>1.3324602357572603E-2</c:v>
                </c:pt>
                <c:pt idx="17">
                  <c:v>6.9939848087319408E-4</c:v>
                </c:pt>
                <c:pt idx="18">
                  <c:v>6.399111457736506E-2</c:v>
                </c:pt>
                <c:pt idx="19">
                  <c:v>-6.1283604302990718E-3</c:v>
                </c:pt>
                <c:pt idx="20">
                  <c:v>-5.2735321972946392E-2</c:v>
                </c:pt>
                <c:pt idx="21">
                  <c:v>-1.9530185176314441E-2</c:v>
                </c:pt>
                <c:pt idx="22">
                  <c:v>-1.4951307392758722E-3</c:v>
                </c:pt>
                <c:pt idx="23">
                  <c:v>8.098311776039413E-2</c:v>
                </c:pt>
                <c:pt idx="24">
                  <c:v>-2.8442831573227134E-2</c:v>
                </c:pt>
                <c:pt idx="25">
                  <c:v>-6.4580818167202847E-2</c:v>
                </c:pt>
                <c:pt idx="26">
                  <c:v>1.7742029696721451E-2</c:v>
                </c:pt>
                <c:pt idx="27">
                  <c:v>-2.3011672375900516E-2</c:v>
                </c:pt>
                <c:pt idx="28">
                  <c:v>8.4913823933168171E-3</c:v>
                </c:pt>
                <c:pt idx="29">
                  <c:v>6.5208197301247512E-3</c:v>
                </c:pt>
                <c:pt idx="30">
                  <c:v>-1.9396106913756261E-2</c:v>
                </c:pt>
                <c:pt idx="31">
                  <c:v>5.2892511014553945E-2</c:v>
                </c:pt>
                <c:pt idx="32">
                  <c:v>-3.3040805790470196E-2</c:v>
                </c:pt>
                <c:pt idx="33">
                  <c:v>-6.1885878779204245E-3</c:v>
                </c:pt>
                <c:pt idx="34">
                  <c:v>2.253358876036482E-2</c:v>
                </c:pt>
                <c:pt idx="35">
                  <c:v>2.1201460786772319E-2</c:v>
                </c:pt>
                <c:pt idx="36">
                  <c:v>-1.7513837223063766E-2</c:v>
                </c:pt>
                <c:pt idx="37">
                  <c:v>3.5655295489735117E-2</c:v>
                </c:pt>
                <c:pt idx="38">
                  <c:v>-1.7079830581919864E-2</c:v>
                </c:pt>
                <c:pt idx="39">
                  <c:v>1.7058331658920567E-2</c:v>
                </c:pt>
                <c:pt idx="40">
                  <c:v>1.9030280012996004E-2</c:v>
                </c:pt>
                <c:pt idx="41">
                  <c:v>4.200788965052828E-3</c:v>
                </c:pt>
                <c:pt idx="42">
                  <c:v>4.9321656079357474E-3</c:v>
                </c:pt>
                <c:pt idx="43">
                  <c:v>4.1117029976595276E-2</c:v>
                </c:pt>
                <c:pt idx="44">
                  <c:v>-3.7582905675162648E-2</c:v>
                </c:pt>
                <c:pt idx="45">
                  <c:v>2.1562791550492788E-2</c:v>
                </c:pt>
                <c:pt idx="46">
                  <c:v>2.604947163518645E-2</c:v>
                </c:pt>
                <c:pt idx="47">
                  <c:v>4.2595752618006077E-2</c:v>
                </c:pt>
                <c:pt idx="48">
                  <c:v>2.774952317723911E-2</c:v>
                </c:pt>
                <c:pt idx="49">
                  <c:v>-3.3298019033866866E-2</c:v>
                </c:pt>
                <c:pt idx="50">
                  <c:v>4.7462079815224989E-2</c:v>
                </c:pt>
                <c:pt idx="51">
                  <c:v>-1.699930163606278E-2</c:v>
                </c:pt>
                <c:pt idx="52">
                  <c:v>1.8762811721046102E-2</c:v>
                </c:pt>
                <c:pt idx="53">
                  <c:v>1.6085767859252309E-2</c:v>
                </c:pt>
                <c:pt idx="54">
                  <c:v>3.3987723516956114E-2</c:v>
                </c:pt>
                <c:pt idx="55">
                  <c:v>9.0606491952591756E-3</c:v>
                </c:pt>
                <c:pt idx="56">
                  <c:v>4.8428096519578467E-2</c:v>
                </c:pt>
                <c:pt idx="57">
                  <c:v>5.068230463864511E-3</c:v>
                </c:pt>
              </c:numCache>
            </c:numRef>
          </c:xVal>
          <c:yVal>
            <c:numRef>
              <c:f>'IBM, monthly data'!$I$3:$I$60</c:f>
              <c:numCache>
                <c:formatCode>General</c:formatCode>
                <c:ptCount val="58"/>
                <c:pt idx="0">
                  <c:v>2.3049668594480321E-2</c:v>
                </c:pt>
                <c:pt idx="1">
                  <c:v>-1.3336105409250341E-2</c:v>
                </c:pt>
                <c:pt idx="2">
                  <c:v>-6.1546308428637619E-2</c:v>
                </c:pt>
                <c:pt idx="3">
                  <c:v>1.5707764143938041E-2</c:v>
                </c:pt>
                <c:pt idx="4">
                  <c:v>-4.9788336906700592E-2</c:v>
                </c:pt>
                <c:pt idx="5">
                  <c:v>-8.1533755783390283E-2</c:v>
                </c:pt>
                <c:pt idx="6">
                  <c:v>-2.5929965724184934E-2</c:v>
                </c:pt>
                <c:pt idx="7">
                  <c:v>2.8369017699881649E-2</c:v>
                </c:pt>
                <c:pt idx="8">
                  <c:v>4.9388720662231211E-2</c:v>
                </c:pt>
                <c:pt idx="9">
                  <c:v>3.0522935573798593E-2</c:v>
                </c:pt>
                <c:pt idx="10">
                  <c:v>5.3501161061637381E-2</c:v>
                </c:pt>
                <c:pt idx="11">
                  <c:v>-3.4483357729848452E-2</c:v>
                </c:pt>
                <c:pt idx="12">
                  <c:v>6.4461914834024209E-3</c:v>
                </c:pt>
                <c:pt idx="13">
                  <c:v>-1.2832975194293826E-2</c:v>
                </c:pt>
                <c:pt idx="14">
                  <c:v>5.6242062528177428E-2</c:v>
                </c:pt>
                <c:pt idx="15">
                  <c:v>-5.2213246504277926E-3</c:v>
                </c:pt>
                <c:pt idx="16">
                  <c:v>5.1446807127563776E-2</c:v>
                </c:pt>
                <c:pt idx="17">
                  <c:v>-3.8381653856210729E-2</c:v>
                </c:pt>
                <c:pt idx="18">
                  <c:v>0.16564849729771636</c:v>
                </c:pt>
                <c:pt idx="19">
                  <c:v>4.8003914778920409E-2</c:v>
                </c:pt>
                <c:pt idx="20">
                  <c:v>-9.5227549015067692E-2</c:v>
                </c:pt>
                <c:pt idx="21">
                  <c:v>-5.6514948579796647E-3</c:v>
                </c:pt>
                <c:pt idx="22">
                  <c:v>-6.7118566433300702E-3</c:v>
                </c:pt>
                <c:pt idx="23">
                  <c:v>-3.5731110169729963E-2</c:v>
                </c:pt>
                <c:pt idx="24">
                  <c:v>-1.3606892305176308E-2</c:v>
                </c:pt>
                <c:pt idx="25">
                  <c:v>-8.9042497988364722E-2</c:v>
                </c:pt>
                <c:pt idx="26">
                  <c:v>-6.1188725761266421E-3</c:v>
                </c:pt>
                <c:pt idx="27">
                  <c:v>-3.5946450274218722E-2</c:v>
                </c:pt>
                <c:pt idx="28">
                  <c:v>-1.1574518860602566E-2</c:v>
                </c:pt>
                <c:pt idx="29">
                  <c:v>6.5227222784038696E-2</c:v>
                </c:pt>
                <c:pt idx="30">
                  <c:v>-3.9395021123932433E-3</c:v>
                </c:pt>
                <c:pt idx="31">
                  <c:v>5.4291276256149601E-2</c:v>
                </c:pt>
                <c:pt idx="32">
                  <c:v>-4.6440127220955696E-2</c:v>
                </c:pt>
                <c:pt idx="33">
                  <c:v>-5.8968855103902467E-3</c:v>
                </c:pt>
                <c:pt idx="34">
                  <c:v>-1.5564438456392103E-2</c:v>
                </c:pt>
                <c:pt idx="35">
                  <c:v>-0.13596190027805566</c:v>
                </c:pt>
                <c:pt idx="36">
                  <c:v>-9.0066809230220351E-3</c:v>
                </c:pt>
                <c:pt idx="37">
                  <c:v>1.287011572967069E-3</c:v>
                </c:pt>
                <c:pt idx="38">
                  <c:v>5.5372941935048381E-2</c:v>
                </c:pt>
                <c:pt idx="39">
                  <c:v>-1.3035980431427173E-2</c:v>
                </c:pt>
                <c:pt idx="40">
                  <c:v>-6.3637849358366805E-2</c:v>
                </c:pt>
                <c:pt idx="41">
                  <c:v>1.8676208061509048E-2</c:v>
                </c:pt>
                <c:pt idx="42">
                  <c:v>4.3230321122577742E-2</c:v>
                </c:pt>
                <c:pt idx="43">
                  <c:v>4.6053067419933091E-2</c:v>
                </c:pt>
                <c:pt idx="44">
                  <c:v>-6.00585331340866E-2</c:v>
                </c:pt>
                <c:pt idx="45">
                  <c:v>4.7517464567483403E-2</c:v>
                </c:pt>
                <c:pt idx="46">
                  <c:v>6.2254923125970758E-4</c:v>
                </c:pt>
                <c:pt idx="47">
                  <c:v>-3.4238768439107559E-2</c:v>
                </c:pt>
                <c:pt idx="48">
                  <c:v>1.9043962042545104E-2</c:v>
                </c:pt>
                <c:pt idx="49">
                  <c:v>-6.7473522837405708E-2</c:v>
                </c:pt>
                <c:pt idx="50">
                  <c:v>1.8563808081816235E-2</c:v>
                </c:pt>
                <c:pt idx="51">
                  <c:v>-7.8983975655748107E-2</c:v>
                </c:pt>
                <c:pt idx="52">
                  <c:v>2.5056418317044971E-2</c:v>
                </c:pt>
                <c:pt idx="53">
                  <c:v>-5.2445375814169637E-2</c:v>
                </c:pt>
                <c:pt idx="54">
                  <c:v>6.4562808730296739E-2</c:v>
                </c:pt>
                <c:pt idx="55">
                  <c:v>-1.3030829716034973E-2</c:v>
                </c:pt>
                <c:pt idx="56">
                  <c:v>5.8141183445784561E-2</c:v>
                </c:pt>
                <c:pt idx="57">
                  <c:v>1.0197032164178001E-2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5C-41C8-BF0E-B8EA57F6CFD4}"/>
            </c:ext>
          </c:extLst>
        </c:ser>
        <c:ser>
          <c:idx val="1"/>
          <c:order val="1"/>
          <c:tx>
            <c:v>Predicted Excess Returns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'SP500, monthly data'!$I$3:$I$60</c:f>
              <c:numCache>
                <c:formatCode>General</c:formatCode>
                <c:ptCount val="58"/>
                <c:pt idx="0">
                  <c:v>1.7302978533243696E-2</c:v>
                </c:pt>
                <c:pt idx="1">
                  <c:v>-1.4535671889144269E-3</c:v>
                </c:pt>
                <c:pt idx="2">
                  <c:v>1.7348826118030569E-2</c:v>
                </c:pt>
                <c:pt idx="3">
                  <c:v>2.8137750908554544E-3</c:v>
                </c:pt>
                <c:pt idx="4">
                  <c:v>9.57625139134133E-3</c:v>
                </c:pt>
                <c:pt idx="5">
                  <c:v>7.0912085493182193E-3</c:v>
                </c:pt>
                <c:pt idx="6">
                  <c:v>-2.3891971880845003E-3</c:v>
                </c:pt>
                <c:pt idx="7">
                  <c:v>3.5198160337279072E-2</c:v>
                </c:pt>
                <c:pt idx="8">
                  <c:v>1.5884358171464497E-2</c:v>
                </c:pt>
                <c:pt idx="9">
                  <c:v>1.6200762196895147E-2</c:v>
                </c:pt>
                <c:pt idx="10">
                  <c:v>3.2174522187570442E-2</c:v>
                </c:pt>
                <c:pt idx="11">
                  <c:v>-2.1425679279557519E-2</c:v>
                </c:pt>
                <c:pt idx="12">
                  <c:v>-3.2344508443253855E-3</c:v>
                </c:pt>
                <c:pt idx="13">
                  <c:v>-3.2192431360480427E-3</c:v>
                </c:pt>
                <c:pt idx="14">
                  <c:v>3.3609801125254357E-2</c:v>
                </c:pt>
                <c:pt idx="15">
                  <c:v>-1.0890788790218747E-3</c:v>
                </c:pt>
                <c:pt idx="16">
                  <c:v>1.3324602357572603E-2</c:v>
                </c:pt>
                <c:pt idx="17">
                  <c:v>6.9939848087319408E-4</c:v>
                </c:pt>
                <c:pt idx="18">
                  <c:v>6.399111457736506E-2</c:v>
                </c:pt>
                <c:pt idx="19">
                  <c:v>-6.1283604302990718E-3</c:v>
                </c:pt>
                <c:pt idx="20">
                  <c:v>-5.2735321972946392E-2</c:v>
                </c:pt>
                <c:pt idx="21">
                  <c:v>-1.9530185176314441E-2</c:v>
                </c:pt>
                <c:pt idx="22">
                  <c:v>-1.4951307392758722E-3</c:v>
                </c:pt>
                <c:pt idx="23">
                  <c:v>8.098311776039413E-2</c:v>
                </c:pt>
                <c:pt idx="24">
                  <c:v>-2.8442831573227134E-2</c:v>
                </c:pt>
                <c:pt idx="25">
                  <c:v>-6.4580818167202847E-2</c:v>
                </c:pt>
                <c:pt idx="26">
                  <c:v>1.7742029696721451E-2</c:v>
                </c:pt>
                <c:pt idx="27">
                  <c:v>-2.3011672375900516E-2</c:v>
                </c:pt>
                <c:pt idx="28">
                  <c:v>8.4913823933168171E-3</c:v>
                </c:pt>
                <c:pt idx="29">
                  <c:v>6.5208197301247512E-3</c:v>
                </c:pt>
                <c:pt idx="30">
                  <c:v>-1.9396106913756261E-2</c:v>
                </c:pt>
                <c:pt idx="31">
                  <c:v>5.2892511014553945E-2</c:v>
                </c:pt>
                <c:pt idx="32">
                  <c:v>-3.3040805790470196E-2</c:v>
                </c:pt>
                <c:pt idx="33">
                  <c:v>-6.1885878779204245E-3</c:v>
                </c:pt>
                <c:pt idx="34">
                  <c:v>2.253358876036482E-2</c:v>
                </c:pt>
                <c:pt idx="35">
                  <c:v>2.1201460786772319E-2</c:v>
                </c:pt>
                <c:pt idx="36">
                  <c:v>-1.7513837223063766E-2</c:v>
                </c:pt>
                <c:pt idx="37">
                  <c:v>3.5655295489735117E-2</c:v>
                </c:pt>
                <c:pt idx="38">
                  <c:v>-1.7079830581919864E-2</c:v>
                </c:pt>
                <c:pt idx="39">
                  <c:v>1.7058331658920567E-2</c:v>
                </c:pt>
                <c:pt idx="40">
                  <c:v>1.9030280012996004E-2</c:v>
                </c:pt>
                <c:pt idx="41">
                  <c:v>4.200788965052828E-3</c:v>
                </c:pt>
                <c:pt idx="42">
                  <c:v>4.9321656079357474E-3</c:v>
                </c:pt>
                <c:pt idx="43">
                  <c:v>4.1117029976595276E-2</c:v>
                </c:pt>
                <c:pt idx="44">
                  <c:v>-3.7582905675162648E-2</c:v>
                </c:pt>
                <c:pt idx="45">
                  <c:v>2.1562791550492788E-2</c:v>
                </c:pt>
                <c:pt idx="46">
                  <c:v>2.604947163518645E-2</c:v>
                </c:pt>
                <c:pt idx="47">
                  <c:v>4.2595752618006077E-2</c:v>
                </c:pt>
                <c:pt idx="48">
                  <c:v>2.774952317723911E-2</c:v>
                </c:pt>
                <c:pt idx="49">
                  <c:v>-3.3298019033866866E-2</c:v>
                </c:pt>
                <c:pt idx="50">
                  <c:v>4.7462079815224989E-2</c:v>
                </c:pt>
                <c:pt idx="51">
                  <c:v>-1.699930163606278E-2</c:v>
                </c:pt>
                <c:pt idx="52">
                  <c:v>1.8762811721046102E-2</c:v>
                </c:pt>
                <c:pt idx="53">
                  <c:v>1.6085767859252309E-2</c:v>
                </c:pt>
                <c:pt idx="54">
                  <c:v>3.3987723516956114E-2</c:v>
                </c:pt>
                <c:pt idx="55">
                  <c:v>9.0606491952591756E-3</c:v>
                </c:pt>
                <c:pt idx="56">
                  <c:v>4.8428096519578467E-2</c:v>
                </c:pt>
                <c:pt idx="57">
                  <c:v>5.068230463864511E-3</c:v>
                </c:pt>
              </c:numCache>
            </c:numRef>
          </c:xVal>
          <c:yVal>
            <c:numRef>
              <c:f>'Single Index Pricing Model'!$D$29:$D$86</c:f>
              <c:numCache>
                <c:formatCode>General</c:formatCode>
                <c:ptCount val="58"/>
                <c:pt idx="0">
                  <c:v>5.2491238704314904E-3</c:v>
                </c:pt>
                <c:pt idx="1">
                  <c:v>-1.1759710096793404E-2</c:v>
                </c:pt>
                <c:pt idx="2">
                  <c:v>5.2906994339168793E-3</c:v>
                </c:pt>
                <c:pt idx="3">
                  <c:v>-7.8899934979540336E-3</c:v>
                </c:pt>
                <c:pt idx="4">
                  <c:v>-1.75763638347874E-3</c:v>
                </c:pt>
                <c:pt idx="5">
                  <c:v>-4.0111260039837927E-3</c:v>
                </c:pt>
                <c:pt idx="6">
                  <c:v>-1.2608159248698732E-2</c:v>
                </c:pt>
                <c:pt idx="7">
                  <c:v>2.1476854745129052E-2</c:v>
                </c:pt>
                <c:pt idx="8">
                  <c:v>3.9626888011254219E-3</c:v>
                </c:pt>
                <c:pt idx="9">
                  <c:v>4.2496106904130575E-3</c:v>
                </c:pt>
                <c:pt idx="10">
                  <c:v>1.8734955462224E-2</c:v>
                </c:pt>
                <c:pt idx="11">
                  <c:v>-2.9870845460233192E-2</c:v>
                </c:pt>
                <c:pt idx="12">
                  <c:v>-1.3374653213640631E-2</c:v>
                </c:pt>
                <c:pt idx="13">
                  <c:v>-1.3360862540830033E-2</c:v>
                </c:pt>
                <c:pt idx="14">
                  <c:v>2.0036496881915201E-2</c:v>
                </c:pt>
                <c:pt idx="15">
                  <c:v>-1.142918435725742E-2</c:v>
                </c:pt>
                <c:pt idx="16">
                  <c:v>1.6414478711554922E-3</c:v>
                </c:pt>
                <c:pt idx="17">
                  <c:v>-9.8073551079271848E-3</c:v>
                </c:pt>
                <c:pt idx="18">
                  <c:v>4.7586917085497865E-2</c:v>
                </c:pt>
                <c:pt idx="19">
                  <c:v>-1.5998911880087851E-2</c:v>
                </c:pt>
                <c:pt idx="20">
                  <c:v>-5.8263094333428883E-2</c:v>
                </c:pt>
                <c:pt idx="21">
                  <c:v>-2.8151971155470974E-2</c:v>
                </c:pt>
                <c:pt idx="22">
                  <c:v>-1.1797400806887804E-2</c:v>
                </c:pt>
                <c:pt idx="23">
                  <c:v>6.2995626407133271E-2</c:v>
                </c:pt>
                <c:pt idx="24">
                  <c:v>-3.6234148173523252E-2</c:v>
                </c:pt>
                <c:pt idx="25">
                  <c:v>-6.9004841828517252E-2</c:v>
                </c:pt>
                <c:pt idx="26">
                  <c:v>5.6472647889849511E-3</c:v>
                </c:pt>
                <c:pt idx="27">
                  <c:v>-3.1309057679500991E-2</c:v>
                </c:pt>
                <c:pt idx="28">
                  <c:v>-2.7414186287239191E-3</c:v>
                </c:pt>
                <c:pt idx="29">
                  <c:v>-4.5283666977732721E-3</c:v>
                </c:pt>
                <c:pt idx="30">
                  <c:v>-2.8030386139751791E-2</c:v>
                </c:pt>
                <c:pt idx="31">
                  <c:v>3.7522467689312104E-2</c:v>
                </c:pt>
                <c:pt idx="32">
                  <c:v>-4.0403688834428575E-2</c:v>
                </c:pt>
                <c:pt idx="33">
                  <c:v>-1.6053527408556461E-2</c:v>
                </c:pt>
                <c:pt idx="34">
                  <c:v>9.9923522994950931E-3</c:v>
                </c:pt>
                <c:pt idx="35">
                  <c:v>8.7843503645138789E-3</c:v>
                </c:pt>
                <c:pt idx="36">
                  <c:v>-2.6323504013118684E-2</c:v>
                </c:pt>
                <c:pt idx="37">
                  <c:v>2.1891394608912255E-2</c:v>
                </c:pt>
                <c:pt idx="38">
                  <c:v>-2.5929937574540984E-2</c:v>
                </c:pt>
                <c:pt idx="39">
                  <c:v>5.0272728895738132E-3</c:v>
                </c:pt>
                <c:pt idx="40">
                  <c:v>6.8154775325421756E-3</c:v>
                </c:pt>
                <c:pt idx="41">
                  <c:v>-6.6322198627696734E-3</c:v>
                </c:pt>
                <c:pt idx="42">
                  <c:v>-5.9689919917866908E-3</c:v>
                </c:pt>
                <c:pt idx="43">
                  <c:v>2.6844211424767943E-2</c:v>
                </c:pt>
                <c:pt idx="44">
                  <c:v>-4.4522561464052417E-2</c:v>
                </c:pt>
                <c:pt idx="45">
                  <c:v>9.1120127741286545E-3</c:v>
                </c:pt>
                <c:pt idx="46">
                  <c:v>1.3180629552241275E-2</c:v>
                </c:pt>
                <c:pt idx="47">
                  <c:v>2.8185148517551495E-2</c:v>
                </c:pt>
                <c:pt idx="48">
                  <c:v>1.4722272392177332E-2</c:v>
                </c:pt>
                <c:pt idx="49">
                  <c:v>-4.0636935265616438E-2</c:v>
                </c:pt>
                <c:pt idx="50">
                  <c:v>3.2598037359333594E-2</c:v>
                </c:pt>
                <c:pt idx="51">
                  <c:v>-2.5856912216357858E-2</c:v>
                </c:pt>
                <c:pt idx="52">
                  <c:v>6.5729316055542029E-3</c:v>
                </c:pt>
                <c:pt idx="53">
                  <c:v>4.1453313830655762E-3</c:v>
                </c:pt>
                <c:pt idx="54">
                  <c:v>2.0379204932116465E-2</c:v>
                </c:pt>
                <c:pt idx="55">
                  <c:v>-2.2251954040044472E-3</c:v>
                </c:pt>
                <c:pt idx="56">
                  <c:v>3.3474041820778941E-2</c:v>
                </c:pt>
                <c:pt idx="57">
                  <c:v>-5.8456054910125798E-3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5C-41C8-BF0E-B8EA57F6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59728"/>
        <c:axId val="513362080"/>
      </c:scatterChart>
      <c:valAx>
        <c:axId val="51335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SP500 Excess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362080"/>
        <c:crosses val="autoZero"/>
        <c:crossBetween val="midCat"/>
      </c:valAx>
      <c:valAx>
        <c:axId val="5133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IBM</a:t>
                </a:r>
                <a:r>
                  <a:rPr lang="en-US" baseline="0"/>
                  <a:t> excess Returns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35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238124</xdr:colOff>
      <xdr:row>4</xdr:row>
      <xdr:rowOff>180975</xdr:rowOff>
    </xdr:from>
    <xdr:to>
      <xdr:col>21</xdr:col>
      <xdr:colOff>561975</xdr:colOff>
      <xdr:row>26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3EACDEC7-91FF-40EF-AD60-7E816740C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^GSPC (2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BM (1)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5" workbookViewId="0">
      <selection activeCell="D9" sqref="D9"/>
    </sheetView>
  </sheetViews>
  <sheetFormatPr defaultRowHeight="15" x14ac:dyDescent="0.25"/>
  <cols>
    <col min="1" max="1" width="197.42578125" customWidth="1"/>
  </cols>
  <sheetData>
    <row r="1" spans="1:1" ht="46.5" customHeight="1" x14ac:dyDescent="0.25"/>
    <row r="2" spans="1:1" ht="36" x14ac:dyDescent="0.25">
      <c r="A2" s="18" t="s">
        <v>60</v>
      </c>
    </row>
    <row r="3" spans="1:1" ht="30.75" customHeight="1" x14ac:dyDescent="0.25">
      <c r="A3" s="19" t="s">
        <v>61</v>
      </c>
    </row>
    <row r="5" spans="1:1" ht="18" x14ac:dyDescent="0.25">
      <c r="A5" s="18" t="s">
        <v>62</v>
      </c>
    </row>
    <row r="6" spans="1:1" x14ac:dyDescent="0.25">
      <c r="A6" s="19" t="s">
        <v>63</v>
      </c>
    </row>
    <row r="7" spans="1:1" x14ac:dyDescent="0.25">
      <c r="A7" s="20"/>
    </row>
    <row r="8" spans="1:1" x14ac:dyDescent="0.25">
      <c r="A8" s="21" t="s">
        <v>64</v>
      </c>
    </row>
    <row r="9" spans="1:1" x14ac:dyDescent="0.25">
      <c r="A9" s="22" t="s">
        <v>65</v>
      </c>
    </row>
    <row r="10" spans="1:1" x14ac:dyDescent="0.25">
      <c r="A10" s="22" t="s">
        <v>66</v>
      </c>
    </row>
    <row r="13" spans="1:1" x14ac:dyDescent="0.25">
      <c r="A13" t="s">
        <v>67</v>
      </c>
    </row>
    <row r="15" spans="1:1" ht="18" x14ac:dyDescent="0.25">
      <c r="A15" s="18" t="s">
        <v>68</v>
      </c>
    </row>
    <row r="16" spans="1:1" x14ac:dyDescent="0.25">
      <c r="A16" s="19" t="s">
        <v>69</v>
      </c>
    </row>
    <row r="17" spans="1:1" x14ac:dyDescent="0.25">
      <c r="A17" s="20"/>
    </row>
    <row r="18" spans="1:1" x14ac:dyDescent="0.25">
      <c r="A18" s="23" t="s">
        <v>70</v>
      </c>
    </row>
    <row r="19" spans="1:1" x14ac:dyDescent="0.25">
      <c r="A19" s="20"/>
    </row>
    <row r="20" spans="1:1" x14ac:dyDescent="0.25">
      <c r="A20" s="23" t="s">
        <v>71</v>
      </c>
    </row>
    <row r="21" spans="1:1" x14ac:dyDescent="0.25">
      <c r="A21" s="20"/>
    </row>
    <row r="22" spans="1:1" x14ac:dyDescent="0.25">
      <c r="A22" s="23" t="s">
        <v>72</v>
      </c>
    </row>
    <row r="23" spans="1:1" x14ac:dyDescent="0.25">
      <c r="A23" s="20"/>
    </row>
    <row r="24" spans="1:1" x14ac:dyDescent="0.25">
      <c r="A24" s="19" t="s">
        <v>73</v>
      </c>
    </row>
    <row r="26" spans="1:1" x14ac:dyDescent="0.25">
      <c r="A26" t="s">
        <v>74</v>
      </c>
    </row>
    <row r="28" spans="1:1" ht="18" x14ac:dyDescent="0.25">
      <c r="A28" s="18" t="s">
        <v>75</v>
      </c>
    </row>
    <row r="29" spans="1:1" x14ac:dyDescent="0.25">
      <c r="A29" s="19" t="s">
        <v>76</v>
      </c>
    </row>
    <row r="31" spans="1:1" x14ac:dyDescent="0.25">
      <c r="A31" s="24" t="s">
        <v>77</v>
      </c>
    </row>
    <row r="33" spans="1:1" x14ac:dyDescent="0.25">
      <c r="A33" s="24" t="s">
        <v>78</v>
      </c>
    </row>
    <row r="35" spans="1:1" x14ac:dyDescent="0.25">
      <c r="A35" s="24" t="s">
        <v>79</v>
      </c>
    </row>
    <row r="37" spans="1:1" x14ac:dyDescent="0.25">
      <c r="A37" s="24" t="s">
        <v>80</v>
      </c>
    </row>
    <row r="39" spans="1:1" x14ac:dyDescent="0.25">
      <c r="A39" s="24" t="s">
        <v>81</v>
      </c>
    </row>
    <row r="41" spans="1:1" x14ac:dyDescent="0.25">
      <c r="A41" s="19" t="s">
        <v>82</v>
      </c>
    </row>
    <row r="43" spans="1:1" x14ac:dyDescent="0.25">
      <c r="A43" s="19" t="s">
        <v>83</v>
      </c>
    </row>
    <row r="45" spans="1:1" x14ac:dyDescent="0.25">
      <c r="A45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E10" sqref="E10"/>
    </sheetView>
  </sheetViews>
  <sheetFormatPr defaultRowHeight="15" x14ac:dyDescent="0.25"/>
  <cols>
    <col min="4" max="4" width="23.5703125" bestFit="1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10" spans="1:5" x14ac:dyDescent="0.25">
      <c r="D10" t="s">
        <v>3</v>
      </c>
      <c r="E10">
        <f>100*1.02</f>
        <v>102</v>
      </c>
    </row>
    <row r="11" spans="1:5" x14ac:dyDescent="0.25">
      <c r="D11" t="s">
        <v>4</v>
      </c>
      <c r="E11">
        <f>102/(0.04-0.02)</f>
        <v>5100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defaultRowHeight="15" x14ac:dyDescent="0.25"/>
  <cols>
    <col min="7" max="7" width="12" bestFit="1" customWidth="1"/>
    <col min="8" max="8" width="16" bestFit="1" customWidth="1"/>
    <col min="9" max="9" width="22.42578125" bestFit="1" customWidth="1"/>
    <col min="10" max="10" width="13.5703125" bestFit="1" customWidth="1"/>
  </cols>
  <sheetData>
    <row r="1" spans="1:10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56</v>
      </c>
      <c r="I1" s="8" t="s">
        <v>57</v>
      </c>
      <c r="J1" s="8" t="s">
        <v>58</v>
      </c>
    </row>
    <row r="2" spans="1:10" x14ac:dyDescent="0.25">
      <c r="A2" s="9">
        <v>43009</v>
      </c>
      <c r="B2" s="10">
        <v>2521.1999510000001</v>
      </c>
      <c r="C2" s="10">
        <v>2564.110107</v>
      </c>
      <c r="D2" s="10">
        <v>2520.3999020000001</v>
      </c>
      <c r="E2" s="10">
        <v>2562.1000979999999</v>
      </c>
      <c r="F2" s="10">
        <v>2562.1000979999999</v>
      </c>
      <c r="G2" s="11">
        <v>41731110000</v>
      </c>
      <c r="H2">
        <f>F2/F3 - 1</f>
        <v>1.6964621643903666E-2</v>
      </c>
      <c r="I2">
        <f>H2-$J$2</f>
        <v>1.4964621643903666E-2</v>
      </c>
      <c r="J2">
        <v>2E-3</v>
      </c>
    </row>
    <row r="3" spans="1:10" x14ac:dyDescent="0.25">
      <c r="A3" s="9">
        <v>42979</v>
      </c>
      <c r="B3" s="10">
        <v>2474.419922</v>
      </c>
      <c r="C3" s="10">
        <v>2519.4399410000001</v>
      </c>
      <c r="D3" s="10">
        <v>2446.5500489999999</v>
      </c>
      <c r="E3" s="10">
        <v>2519.360107</v>
      </c>
      <c r="F3" s="10">
        <v>2519.360107</v>
      </c>
      <c r="G3" s="11">
        <v>63046220000</v>
      </c>
      <c r="H3">
        <f t="shared" ref="H3:H61" si="0">F3/F4 - 1</f>
        <v>1.9302978533243698E-2</v>
      </c>
      <c r="I3">
        <f t="shared" ref="I3:I61" si="1">H3-$J$2</f>
        <v>1.7302978533243696E-2</v>
      </c>
    </row>
    <row r="4" spans="1:10" x14ac:dyDescent="0.25">
      <c r="A4" s="9">
        <v>42948</v>
      </c>
      <c r="B4" s="10">
        <v>2477.1000979999999</v>
      </c>
      <c r="C4" s="10">
        <v>2490.8701169999999</v>
      </c>
      <c r="D4" s="10">
        <v>2417.3500979999999</v>
      </c>
      <c r="E4" s="10">
        <v>2471.6499020000001</v>
      </c>
      <c r="F4" s="10">
        <v>2471.6499020000001</v>
      </c>
      <c r="G4" s="11">
        <v>70616030000</v>
      </c>
      <c r="H4">
        <f t="shared" si="0"/>
        <v>5.4643281108557318E-4</v>
      </c>
      <c r="I4">
        <f t="shared" si="1"/>
        <v>-1.4535671889144269E-3</v>
      </c>
    </row>
    <row r="5" spans="1:10" x14ac:dyDescent="0.25">
      <c r="A5" s="9">
        <v>42917</v>
      </c>
      <c r="B5" s="10">
        <v>2431.389893</v>
      </c>
      <c r="C5" s="10">
        <v>2484.040039</v>
      </c>
      <c r="D5" s="10">
        <v>2407.6999510000001</v>
      </c>
      <c r="E5" s="10">
        <v>2470.3000489999999</v>
      </c>
      <c r="F5" s="10">
        <v>2470.3000489999999</v>
      </c>
      <c r="G5" s="11">
        <v>63169400000</v>
      </c>
      <c r="H5">
        <f t="shared" si="0"/>
        <v>1.9348826118030571E-2</v>
      </c>
      <c r="I5">
        <f t="shared" si="1"/>
        <v>1.7348826118030569E-2</v>
      </c>
    </row>
    <row r="6" spans="1:10" x14ac:dyDescent="0.25">
      <c r="A6" s="9">
        <v>42887</v>
      </c>
      <c r="B6" s="10">
        <v>2415.6499020000001</v>
      </c>
      <c r="C6" s="10">
        <v>2453.820068</v>
      </c>
      <c r="D6" s="10">
        <v>2405.6999510000001</v>
      </c>
      <c r="E6" s="10">
        <v>2423.4099120000001</v>
      </c>
      <c r="F6" s="10">
        <v>2423.4099120000001</v>
      </c>
      <c r="G6" s="11">
        <v>81002490000</v>
      </c>
      <c r="H6">
        <f t="shared" si="0"/>
        <v>4.8137750908554544E-3</v>
      </c>
      <c r="I6">
        <f t="shared" si="1"/>
        <v>2.8137750908554544E-3</v>
      </c>
    </row>
    <row r="7" spans="1:10" x14ac:dyDescent="0.25">
      <c r="A7" s="9">
        <v>42856</v>
      </c>
      <c r="B7" s="10">
        <v>2388.5</v>
      </c>
      <c r="C7" s="10">
        <v>2418.709961</v>
      </c>
      <c r="D7" s="10">
        <v>2352.719971</v>
      </c>
      <c r="E7" s="10">
        <v>2411.8000489999999</v>
      </c>
      <c r="F7" s="10">
        <v>2411.8000489999999</v>
      </c>
      <c r="G7" s="11">
        <v>79607170000</v>
      </c>
      <c r="H7">
        <f t="shared" si="0"/>
        <v>1.157625139134133E-2</v>
      </c>
      <c r="I7">
        <f t="shared" si="1"/>
        <v>9.57625139134133E-3</v>
      </c>
    </row>
    <row r="8" spans="1:10" x14ac:dyDescent="0.25">
      <c r="A8" s="9">
        <v>42826</v>
      </c>
      <c r="B8" s="10">
        <v>2362.3400879999999</v>
      </c>
      <c r="C8" s="10">
        <v>2398.1599120000001</v>
      </c>
      <c r="D8" s="10">
        <v>2328.9499510000001</v>
      </c>
      <c r="E8" s="10">
        <v>2384.1999510000001</v>
      </c>
      <c r="F8" s="10">
        <v>2384.1999510000001</v>
      </c>
      <c r="G8" s="11">
        <v>65265670000</v>
      </c>
      <c r="H8">
        <f t="shared" si="0"/>
        <v>9.0912085493182193E-3</v>
      </c>
      <c r="I8">
        <f t="shared" si="1"/>
        <v>7.0912085493182193E-3</v>
      </c>
    </row>
    <row r="9" spans="1:10" x14ac:dyDescent="0.25">
      <c r="A9" s="9">
        <v>42795</v>
      </c>
      <c r="B9" s="10">
        <v>2380.1298830000001</v>
      </c>
      <c r="C9" s="10">
        <v>2400.9799800000001</v>
      </c>
      <c r="D9" s="10">
        <v>2322.25</v>
      </c>
      <c r="E9" s="10">
        <v>2362.719971</v>
      </c>
      <c r="F9" s="10">
        <v>2362.719971</v>
      </c>
      <c r="G9" s="11">
        <v>81547770000</v>
      </c>
      <c r="H9">
        <f t="shared" si="0"/>
        <v>-3.8919718808450021E-4</v>
      </c>
      <c r="I9">
        <f t="shared" si="1"/>
        <v>-2.3891971880845003E-3</v>
      </c>
    </row>
    <row r="10" spans="1:10" x14ac:dyDescent="0.25">
      <c r="A10" s="9">
        <v>42767</v>
      </c>
      <c r="B10" s="10">
        <v>2285.5900879999999</v>
      </c>
      <c r="C10" s="10">
        <v>2371.540039</v>
      </c>
      <c r="D10" s="10">
        <v>2271.6499020000001</v>
      </c>
      <c r="E10" s="10">
        <v>2363.639893</v>
      </c>
      <c r="F10" s="10">
        <v>2363.639893</v>
      </c>
      <c r="G10" s="11">
        <v>69162420000</v>
      </c>
      <c r="H10">
        <f t="shared" si="0"/>
        <v>3.7198160337279074E-2</v>
      </c>
      <c r="I10">
        <f t="shared" si="1"/>
        <v>3.5198160337279072E-2</v>
      </c>
    </row>
    <row r="11" spans="1:10" x14ac:dyDescent="0.25">
      <c r="A11" s="9">
        <v>42736</v>
      </c>
      <c r="B11" s="10">
        <v>2251.570068</v>
      </c>
      <c r="C11" s="10">
        <v>2300.98999</v>
      </c>
      <c r="D11" s="10">
        <v>2245.1298830000001</v>
      </c>
      <c r="E11" s="10">
        <v>2278.8701169999999</v>
      </c>
      <c r="F11" s="10">
        <v>2278.8701169999999</v>
      </c>
      <c r="G11" s="11">
        <v>70483180000</v>
      </c>
      <c r="H11">
        <f t="shared" si="0"/>
        <v>1.7884358171464498E-2</v>
      </c>
      <c r="I11">
        <f>H11-$J$2</f>
        <v>1.5884358171464497E-2</v>
      </c>
    </row>
    <row r="12" spans="1:10" x14ac:dyDescent="0.25">
      <c r="A12" s="9">
        <v>42705</v>
      </c>
      <c r="B12" s="10">
        <v>2200.169922</v>
      </c>
      <c r="C12" s="10">
        <v>2277.530029</v>
      </c>
      <c r="D12" s="10">
        <v>2187.4399410000001</v>
      </c>
      <c r="E12" s="10">
        <v>2238.830078</v>
      </c>
      <c r="F12" s="10">
        <v>2238.830078</v>
      </c>
      <c r="G12" s="11">
        <v>75251240000</v>
      </c>
      <c r="H12">
        <f t="shared" si="0"/>
        <v>1.8200762196895148E-2</v>
      </c>
      <c r="I12">
        <f t="shared" si="1"/>
        <v>1.6200762196895147E-2</v>
      </c>
    </row>
    <row r="13" spans="1:10" x14ac:dyDescent="0.25">
      <c r="A13" s="9">
        <v>42675</v>
      </c>
      <c r="B13" s="10">
        <v>2128.679932</v>
      </c>
      <c r="C13" s="10">
        <v>2214.1000979999999</v>
      </c>
      <c r="D13" s="10">
        <v>2083.790039</v>
      </c>
      <c r="E13" s="10">
        <v>2198.8100589999999</v>
      </c>
      <c r="F13" s="10">
        <v>2198.8100589999999</v>
      </c>
      <c r="G13" s="11">
        <v>88299760000</v>
      </c>
      <c r="H13">
        <f t="shared" si="0"/>
        <v>3.4174522187570444E-2</v>
      </c>
      <c r="I13">
        <f t="shared" si="1"/>
        <v>3.2174522187570442E-2</v>
      </c>
    </row>
    <row r="14" spans="1:10" x14ac:dyDescent="0.25">
      <c r="A14" s="9">
        <v>42644</v>
      </c>
      <c r="B14" s="10">
        <v>2164.330078</v>
      </c>
      <c r="C14" s="10">
        <v>2169.6000979999999</v>
      </c>
      <c r="D14" s="10">
        <v>2114.719971</v>
      </c>
      <c r="E14" s="10">
        <v>2126.1499020000001</v>
      </c>
      <c r="F14" s="10">
        <v>2126.1499020000001</v>
      </c>
      <c r="G14" s="11">
        <v>73196630000</v>
      </c>
      <c r="H14">
        <f t="shared" si="0"/>
        <v>-1.9425679279557517E-2</v>
      </c>
      <c r="I14">
        <f t="shared" si="1"/>
        <v>-2.1425679279557519E-2</v>
      </c>
    </row>
    <row r="15" spans="1:10" x14ac:dyDescent="0.25">
      <c r="A15" s="9">
        <v>42614</v>
      </c>
      <c r="B15" s="10">
        <v>2171.330078</v>
      </c>
      <c r="C15" s="10">
        <v>2187.8701169999999</v>
      </c>
      <c r="D15" s="10">
        <v>2119.1201169999999</v>
      </c>
      <c r="E15" s="10">
        <v>2168.2700199999999</v>
      </c>
      <c r="F15" s="10">
        <v>2168.2700199999999</v>
      </c>
      <c r="G15" s="11">
        <v>77270240000</v>
      </c>
      <c r="H15">
        <f t="shared" si="0"/>
        <v>-1.2344508443253854E-3</v>
      </c>
      <c r="I15">
        <f t="shared" si="1"/>
        <v>-3.2344508443253855E-3</v>
      </c>
    </row>
    <row r="16" spans="1:10" x14ac:dyDescent="0.25">
      <c r="A16" s="9">
        <v>42583</v>
      </c>
      <c r="B16" s="10">
        <v>2173.1499020000001</v>
      </c>
      <c r="C16" s="10">
        <v>2193.8100589999999</v>
      </c>
      <c r="D16" s="10">
        <v>2147.580078</v>
      </c>
      <c r="E16" s="10">
        <v>2170.9499510000001</v>
      </c>
      <c r="F16" s="10">
        <v>2170.9499510000001</v>
      </c>
      <c r="G16" s="11">
        <v>75610310000</v>
      </c>
      <c r="H16">
        <f t="shared" si="0"/>
        <v>-1.2192431360480427E-3</v>
      </c>
      <c r="I16">
        <f t="shared" si="1"/>
        <v>-3.2192431360480427E-3</v>
      </c>
    </row>
    <row r="17" spans="1:9" x14ac:dyDescent="0.25">
      <c r="A17" s="9">
        <v>42552</v>
      </c>
      <c r="B17" s="10">
        <v>2099.3400879999999</v>
      </c>
      <c r="C17" s="10">
        <v>2177.0900879999999</v>
      </c>
      <c r="D17" s="10">
        <v>2074.0200199999999</v>
      </c>
      <c r="E17" s="10">
        <v>2173.6000979999999</v>
      </c>
      <c r="F17" s="10">
        <v>2173.6000979999999</v>
      </c>
      <c r="G17" s="11">
        <v>69530250000</v>
      </c>
      <c r="H17">
        <f t="shared" si="0"/>
        <v>3.5609801125254359E-2</v>
      </c>
      <c r="I17">
        <f t="shared" si="1"/>
        <v>3.3609801125254357E-2</v>
      </c>
    </row>
    <row r="18" spans="1:9" x14ac:dyDescent="0.25">
      <c r="A18" s="9">
        <v>42522</v>
      </c>
      <c r="B18" s="10">
        <v>2093.9399410000001</v>
      </c>
      <c r="C18" s="10">
        <v>2120.5500489999999</v>
      </c>
      <c r="D18" s="10">
        <v>1991.6800539999999</v>
      </c>
      <c r="E18" s="10">
        <v>2098.860107</v>
      </c>
      <c r="F18" s="10">
        <v>2098.860107</v>
      </c>
      <c r="G18" s="11">
        <v>86852700000</v>
      </c>
      <c r="H18">
        <f t="shared" si="0"/>
        <v>9.1092112097812539E-4</v>
      </c>
      <c r="I18">
        <f t="shared" si="1"/>
        <v>-1.0890788790218747E-3</v>
      </c>
    </row>
    <row r="19" spans="1:9" x14ac:dyDescent="0.25">
      <c r="A19" s="9">
        <v>42491</v>
      </c>
      <c r="B19" s="10">
        <v>2067.169922</v>
      </c>
      <c r="C19" s="10">
        <v>2103.4799800000001</v>
      </c>
      <c r="D19" s="10">
        <v>2025.910034</v>
      </c>
      <c r="E19" s="10">
        <v>2096.9499510000001</v>
      </c>
      <c r="F19" s="10">
        <v>2096.9499510000001</v>
      </c>
      <c r="G19" s="11">
        <v>78883600000</v>
      </c>
      <c r="H19">
        <f t="shared" si="0"/>
        <v>1.5324602357572603E-2</v>
      </c>
      <c r="I19">
        <f t="shared" si="1"/>
        <v>1.3324602357572603E-2</v>
      </c>
    </row>
    <row r="20" spans="1:9" x14ac:dyDescent="0.25">
      <c r="A20" s="9">
        <v>42461</v>
      </c>
      <c r="B20" s="10">
        <v>2056.6201169999999</v>
      </c>
      <c r="C20" s="10">
        <v>2111.0500489999999</v>
      </c>
      <c r="D20" s="10">
        <v>2033.8000489999999</v>
      </c>
      <c r="E20" s="10">
        <v>2065.3000489999999</v>
      </c>
      <c r="F20" s="10">
        <v>2065.3000489999999</v>
      </c>
      <c r="G20" s="11">
        <v>81124990000</v>
      </c>
      <c r="H20">
        <f t="shared" si="0"/>
        <v>2.6993984808731941E-3</v>
      </c>
      <c r="I20">
        <f t="shared" si="1"/>
        <v>6.9939848087319408E-4</v>
      </c>
    </row>
    <row r="21" spans="1:9" x14ac:dyDescent="0.25">
      <c r="A21" s="9">
        <v>42430</v>
      </c>
      <c r="B21" s="10">
        <v>1937.089966</v>
      </c>
      <c r="C21" s="10">
        <v>2072.209961</v>
      </c>
      <c r="D21" s="10">
        <v>1937.089966</v>
      </c>
      <c r="E21" s="10">
        <v>2059.73999</v>
      </c>
      <c r="F21" s="10">
        <v>2059.73999</v>
      </c>
      <c r="G21" s="11">
        <v>92639420000</v>
      </c>
      <c r="H21">
        <f t="shared" si="0"/>
        <v>6.5991114577365062E-2</v>
      </c>
      <c r="I21">
        <f>H21-$J$2</f>
        <v>6.399111457736506E-2</v>
      </c>
    </row>
    <row r="22" spans="1:9" x14ac:dyDescent="0.25">
      <c r="A22" s="9">
        <v>42401</v>
      </c>
      <c r="B22" s="10">
        <v>1936.9399410000001</v>
      </c>
      <c r="C22" s="10">
        <v>1962.959961</v>
      </c>
      <c r="D22" s="10">
        <v>1810.099976</v>
      </c>
      <c r="E22" s="10">
        <v>1932.2299800000001</v>
      </c>
      <c r="F22" s="10">
        <v>1932.2299800000001</v>
      </c>
      <c r="G22" s="11">
        <v>93049560000</v>
      </c>
      <c r="H22">
        <f t="shared" si="0"/>
        <v>-4.1283604302990717E-3</v>
      </c>
      <c r="I22">
        <f t="shared" si="1"/>
        <v>-6.1283604302990718E-3</v>
      </c>
    </row>
    <row r="23" spans="1:9" x14ac:dyDescent="0.25">
      <c r="A23" s="9">
        <v>42370</v>
      </c>
      <c r="B23" s="10">
        <v>2038.1999510000001</v>
      </c>
      <c r="C23" s="10">
        <v>2038.1999510000001</v>
      </c>
      <c r="D23" s="10">
        <v>1812.290039</v>
      </c>
      <c r="E23" s="10">
        <v>1940.23999</v>
      </c>
      <c r="F23" s="10">
        <v>1940.23999</v>
      </c>
      <c r="G23" s="11">
        <v>92409770000</v>
      </c>
      <c r="H23">
        <f t="shared" si="0"/>
        <v>-5.073532197294639E-2</v>
      </c>
      <c r="I23">
        <f t="shared" si="1"/>
        <v>-5.2735321972946392E-2</v>
      </c>
    </row>
    <row r="24" spans="1:9" x14ac:dyDescent="0.25">
      <c r="A24" s="9">
        <v>42339</v>
      </c>
      <c r="B24" s="10">
        <v>2082.929932</v>
      </c>
      <c r="C24" s="10">
        <v>2104.2700199999999</v>
      </c>
      <c r="D24" s="10">
        <v>1993.26001</v>
      </c>
      <c r="E24" s="10">
        <v>2043.9399410000001</v>
      </c>
      <c r="F24" s="10">
        <v>2043.9399410000001</v>
      </c>
      <c r="G24" s="11">
        <v>83649260000</v>
      </c>
      <c r="H24">
        <f t="shared" si="0"/>
        <v>-1.7530185176314439E-2</v>
      </c>
      <c r="I24">
        <f t="shared" si="1"/>
        <v>-1.9530185176314441E-2</v>
      </c>
    </row>
    <row r="25" spans="1:9" x14ac:dyDescent="0.25">
      <c r="A25" s="9">
        <v>42309</v>
      </c>
      <c r="B25" s="10">
        <v>2080.76001</v>
      </c>
      <c r="C25" s="10">
        <v>2116.4799800000001</v>
      </c>
      <c r="D25" s="10">
        <v>2019.3900149999999</v>
      </c>
      <c r="E25" s="10">
        <v>2080.4099120000001</v>
      </c>
      <c r="F25" s="10">
        <v>2080.4099120000001</v>
      </c>
      <c r="G25" s="11">
        <v>75943590000</v>
      </c>
      <c r="H25">
        <f t="shared" si="0"/>
        <v>5.0486926072412786E-4</v>
      </c>
      <c r="I25">
        <f t="shared" si="1"/>
        <v>-1.4951307392758722E-3</v>
      </c>
    </row>
    <row r="26" spans="1:9" x14ac:dyDescent="0.25">
      <c r="A26" s="9">
        <v>42278</v>
      </c>
      <c r="B26" s="10">
        <v>1919.650024</v>
      </c>
      <c r="C26" s="10">
        <v>2094.320068</v>
      </c>
      <c r="D26" s="10">
        <v>1893.6999510000001</v>
      </c>
      <c r="E26" s="10">
        <v>2079.360107</v>
      </c>
      <c r="F26" s="10">
        <v>2079.360107</v>
      </c>
      <c r="G26" s="11">
        <v>85844900000</v>
      </c>
      <c r="H26">
        <f t="shared" si="0"/>
        <v>8.2983117760394132E-2</v>
      </c>
      <c r="I26">
        <f t="shared" si="1"/>
        <v>8.098311776039413E-2</v>
      </c>
    </row>
    <row r="27" spans="1:9" x14ac:dyDescent="0.25">
      <c r="A27" s="9">
        <v>42248</v>
      </c>
      <c r="B27" s="10">
        <v>1970.089966</v>
      </c>
      <c r="C27" s="10">
        <v>2020.8599850000001</v>
      </c>
      <c r="D27" s="10">
        <v>1871.910034</v>
      </c>
      <c r="E27" s="10">
        <v>1920.030029</v>
      </c>
      <c r="F27" s="10">
        <v>1920.030029</v>
      </c>
      <c r="G27" s="11">
        <v>79968370000</v>
      </c>
      <c r="H27">
        <f t="shared" si="0"/>
        <v>-2.6442831573227132E-2</v>
      </c>
      <c r="I27">
        <f t="shared" si="1"/>
        <v>-2.8442831573227134E-2</v>
      </c>
    </row>
    <row r="28" spans="1:9" x14ac:dyDescent="0.25">
      <c r="A28" s="9">
        <v>42217</v>
      </c>
      <c r="B28" s="10">
        <v>2104.48999</v>
      </c>
      <c r="C28" s="10">
        <v>2112.6599120000001</v>
      </c>
      <c r="D28" s="10">
        <v>1867.01001</v>
      </c>
      <c r="E28" s="10">
        <v>1972.1800539999999</v>
      </c>
      <c r="F28" s="10">
        <v>1972.1800539999999</v>
      </c>
      <c r="G28" s="11">
        <v>84626790000</v>
      </c>
      <c r="H28">
        <f t="shared" si="0"/>
        <v>-6.2580818167202845E-2</v>
      </c>
      <c r="I28">
        <f t="shared" si="1"/>
        <v>-6.4580818167202847E-2</v>
      </c>
    </row>
    <row r="29" spans="1:9" x14ac:dyDescent="0.25">
      <c r="A29" s="9">
        <v>42186</v>
      </c>
      <c r="B29" s="10">
        <v>2067</v>
      </c>
      <c r="C29" s="10">
        <v>2132.820068</v>
      </c>
      <c r="D29" s="10">
        <v>2044.0200199999999</v>
      </c>
      <c r="E29" s="10">
        <v>2103.8400879999999</v>
      </c>
      <c r="F29" s="10">
        <v>2103.8400879999999</v>
      </c>
      <c r="G29" s="11">
        <v>77920590000</v>
      </c>
      <c r="H29">
        <f t="shared" si="0"/>
        <v>1.9742029696721453E-2</v>
      </c>
      <c r="I29">
        <f t="shared" si="1"/>
        <v>1.7742029696721451E-2</v>
      </c>
    </row>
    <row r="30" spans="1:9" x14ac:dyDescent="0.25">
      <c r="A30" s="9">
        <v>42156</v>
      </c>
      <c r="B30" s="10">
        <v>2108.639893</v>
      </c>
      <c r="C30" s="10">
        <v>2129.8701169999999</v>
      </c>
      <c r="D30" s="10">
        <v>2056.320068</v>
      </c>
      <c r="E30" s="10">
        <v>2063.110107</v>
      </c>
      <c r="F30" s="10">
        <v>2063.110107</v>
      </c>
      <c r="G30" s="11">
        <v>73213980000</v>
      </c>
      <c r="H30">
        <f t="shared" si="0"/>
        <v>-2.1011672375900514E-2</v>
      </c>
      <c r="I30">
        <f t="shared" si="1"/>
        <v>-2.3011672375900516E-2</v>
      </c>
    </row>
    <row r="31" spans="1:9" x14ac:dyDescent="0.25">
      <c r="A31" s="9">
        <v>42125</v>
      </c>
      <c r="B31" s="10">
        <v>2087.3798830000001</v>
      </c>
      <c r="C31" s="10">
        <v>2134.719971</v>
      </c>
      <c r="D31" s="10">
        <v>2067.929932</v>
      </c>
      <c r="E31" s="10">
        <v>2107.389893</v>
      </c>
      <c r="F31" s="10">
        <v>2107.389893</v>
      </c>
      <c r="G31" s="11">
        <v>65187730000</v>
      </c>
      <c r="H31">
        <f t="shared" si="0"/>
        <v>1.0491382393316817E-2</v>
      </c>
      <c r="I31">
        <f t="shared" si="1"/>
        <v>8.4913823933168171E-3</v>
      </c>
    </row>
    <row r="32" spans="1:9" x14ac:dyDescent="0.25">
      <c r="A32" s="9">
        <v>42095</v>
      </c>
      <c r="B32" s="10">
        <v>2067.6298830000001</v>
      </c>
      <c r="C32" s="10">
        <v>2125.919922</v>
      </c>
      <c r="D32" s="10">
        <v>2048.3798830000001</v>
      </c>
      <c r="E32" s="10">
        <v>2085.51001</v>
      </c>
      <c r="F32" s="10">
        <v>2085.51001</v>
      </c>
      <c r="G32" s="11">
        <v>69440940000</v>
      </c>
      <c r="H32">
        <f t="shared" si="0"/>
        <v>8.5208197301247512E-3</v>
      </c>
      <c r="I32">
        <f t="shared" si="1"/>
        <v>6.5208197301247512E-3</v>
      </c>
    </row>
    <row r="33" spans="1:9" x14ac:dyDescent="0.25">
      <c r="A33" s="9">
        <v>42064</v>
      </c>
      <c r="B33" s="10">
        <v>2105.2299800000001</v>
      </c>
      <c r="C33" s="10">
        <v>2117.5200199999999</v>
      </c>
      <c r="D33" s="10">
        <v>2039.6899410000001</v>
      </c>
      <c r="E33" s="10">
        <v>2067.889893</v>
      </c>
      <c r="F33" s="10">
        <v>2067.889893</v>
      </c>
      <c r="G33" s="11">
        <v>76675850000</v>
      </c>
      <c r="H33">
        <f t="shared" si="0"/>
        <v>-1.739610691375626E-2</v>
      </c>
      <c r="I33">
        <f t="shared" si="1"/>
        <v>-1.9396106913756261E-2</v>
      </c>
    </row>
    <row r="34" spans="1:9" x14ac:dyDescent="0.25">
      <c r="A34" s="9">
        <v>42036</v>
      </c>
      <c r="B34" s="10">
        <v>1996.670044</v>
      </c>
      <c r="C34" s="10">
        <v>2119.5900879999999</v>
      </c>
      <c r="D34" s="10">
        <v>1980.900024</v>
      </c>
      <c r="E34" s="10">
        <v>2104.5</v>
      </c>
      <c r="F34" s="10">
        <v>2104.5</v>
      </c>
      <c r="G34" s="11">
        <v>68775560000</v>
      </c>
      <c r="H34">
        <f t="shared" si="0"/>
        <v>5.4892511014553946E-2</v>
      </c>
      <c r="I34">
        <f t="shared" si="1"/>
        <v>5.2892511014553945E-2</v>
      </c>
    </row>
    <row r="35" spans="1:9" x14ac:dyDescent="0.25">
      <c r="A35" s="9">
        <v>42005</v>
      </c>
      <c r="B35" s="10">
        <v>2058.8999020000001</v>
      </c>
      <c r="C35" s="10">
        <v>2072.360107</v>
      </c>
      <c r="D35" s="10">
        <v>1988.119995</v>
      </c>
      <c r="E35" s="10">
        <v>1994.98999</v>
      </c>
      <c r="F35" s="10">
        <v>1994.98999</v>
      </c>
      <c r="G35" s="11">
        <v>77300040000</v>
      </c>
      <c r="H35">
        <f t="shared" si="0"/>
        <v>-3.1040805790470194E-2</v>
      </c>
      <c r="I35">
        <f t="shared" si="1"/>
        <v>-3.3040805790470196E-2</v>
      </c>
    </row>
    <row r="36" spans="1:9" x14ac:dyDescent="0.25">
      <c r="A36" s="9">
        <v>41974</v>
      </c>
      <c r="B36" s="10">
        <v>2065.780029</v>
      </c>
      <c r="C36" s="10">
        <v>2093.5500489999999</v>
      </c>
      <c r="D36" s="10">
        <v>1972.5600589999999</v>
      </c>
      <c r="E36" s="10">
        <v>2058.8999020000001</v>
      </c>
      <c r="F36" s="10">
        <v>2058.8999020000001</v>
      </c>
      <c r="G36" s="11">
        <v>80743820000</v>
      </c>
      <c r="H36">
        <f t="shared" si="0"/>
        <v>-4.1885878779204244E-3</v>
      </c>
      <c r="I36">
        <f t="shared" si="1"/>
        <v>-6.1885878779204245E-3</v>
      </c>
    </row>
    <row r="37" spans="1:9" x14ac:dyDescent="0.25">
      <c r="A37" s="9">
        <v>41944</v>
      </c>
      <c r="B37" s="10">
        <v>2018.209961</v>
      </c>
      <c r="C37" s="10">
        <v>2075.76001</v>
      </c>
      <c r="D37" s="10">
        <v>2001.01001</v>
      </c>
      <c r="E37" s="10">
        <v>2067.5600589999999</v>
      </c>
      <c r="F37" s="10">
        <v>2067.5600589999999</v>
      </c>
      <c r="G37" s="11">
        <v>63600190000</v>
      </c>
      <c r="H37">
        <f t="shared" si="0"/>
        <v>2.4533588760364822E-2</v>
      </c>
      <c r="I37">
        <f t="shared" si="1"/>
        <v>2.253358876036482E-2</v>
      </c>
    </row>
    <row r="38" spans="1:9" x14ac:dyDescent="0.25">
      <c r="A38" s="9">
        <v>41913</v>
      </c>
      <c r="B38" s="10">
        <v>1971.4399410000001</v>
      </c>
      <c r="C38" s="10">
        <v>2018.1899410000001</v>
      </c>
      <c r="D38" s="10">
        <v>1820.660034</v>
      </c>
      <c r="E38" s="10">
        <v>2018.0500489999999</v>
      </c>
      <c r="F38" s="10">
        <v>2018.0500489999999</v>
      </c>
      <c r="G38" s="11">
        <v>93714040000</v>
      </c>
      <c r="H38">
        <f t="shared" si="0"/>
        <v>2.3201460786772321E-2</v>
      </c>
      <c r="I38">
        <f t="shared" si="1"/>
        <v>2.1201460786772319E-2</v>
      </c>
    </row>
    <row r="39" spans="1:9" x14ac:dyDescent="0.25">
      <c r="A39" s="9">
        <v>41883</v>
      </c>
      <c r="B39" s="10">
        <v>2004.0699460000001</v>
      </c>
      <c r="C39" s="10">
        <v>2019.26001</v>
      </c>
      <c r="D39" s="10">
        <v>1964.040039</v>
      </c>
      <c r="E39" s="10">
        <v>1972.290039</v>
      </c>
      <c r="F39" s="10">
        <v>1972.290039</v>
      </c>
      <c r="G39" s="11">
        <v>66706000000</v>
      </c>
      <c r="H39">
        <f t="shared" si="0"/>
        <v>-1.5513837223063764E-2</v>
      </c>
      <c r="I39">
        <f t="shared" si="1"/>
        <v>-1.7513837223063766E-2</v>
      </c>
    </row>
    <row r="40" spans="1:9" x14ac:dyDescent="0.25">
      <c r="A40" s="9">
        <v>41852</v>
      </c>
      <c r="B40" s="10">
        <v>1929.8000489999999</v>
      </c>
      <c r="C40" s="10">
        <v>2005.040039</v>
      </c>
      <c r="D40" s="10">
        <v>1904.780029</v>
      </c>
      <c r="E40" s="10">
        <v>2003.369995</v>
      </c>
      <c r="F40" s="10">
        <v>2003.369995</v>
      </c>
      <c r="G40" s="11">
        <v>58131140000</v>
      </c>
      <c r="H40">
        <f t="shared" si="0"/>
        <v>3.7655295489735119E-2</v>
      </c>
      <c r="I40">
        <f t="shared" si="1"/>
        <v>3.5655295489735117E-2</v>
      </c>
    </row>
    <row r="41" spans="1:9" x14ac:dyDescent="0.25">
      <c r="A41" s="9">
        <v>41821</v>
      </c>
      <c r="B41" s="10">
        <v>1962.290039</v>
      </c>
      <c r="C41" s="10">
        <v>1991.3900149999999</v>
      </c>
      <c r="D41" s="10">
        <v>1930.670044</v>
      </c>
      <c r="E41" s="10">
        <v>1930.670044</v>
      </c>
      <c r="F41" s="10">
        <v>1930.670044</v>
      </c>
      <c r="G41" s="11">
        <v>66524690000</v>
      </c>
      <c r="H41">
        <f t="shared" si="0"/>
        <v>-1.5079830581919862E-2</v>
      </c>
      <c r="I41">
        <f t="shared" si="1"/>
        <v>-1.7079830581919864E-2</v>
      </c>
    </row>
    <row r="42" spans="1:9" x14ac:dyDescent="0.25">
      <c r="A42" s="9">
        <v>41791</v>
      </c>
      <c r="B42" s="10">
        <v>1923.869995</v>
      </c>
      <c r="C42" s="10">
        <v>1968.170044</v>
      </c>
      <c r="D42" s="10">
        <v>1915.9799800000001</v>
      </c>
      <c r="E42" s="10">
        <v>1960.2299800000001</v>
      </c>
      <c r="F42" s="10">
        <v>1960.2299800000001</v>
      </c>
      <c r="G42" s="11">
        <v>63283380000</v>
      </c>
      <c r="H42">
        <f t="shared" si="0"/>
        <v>1.9058331658920569E-2</v>
      </c>
      <c r="I42">
        <f t="shared" si="1"/>
        <v>1.7058331658920567E-2</v>
      </c>
    </row>
    <row r="43" spans="1:9" x14ac:dyDescent="0.25">
      <c r="A43" s="9">
        <v>41760</v>
      </c>
      <c r="B43" s="10">
        <v>1884.3900149999999</v>
      </c>
      <c r="C43" s="10">
        <v>1924.030029</v>
      </c>
      <c r="D43" s="10">
        <v>1859.790039</v>
      </c>
      <c r="E43" s="10">
        <v>1923.5699460000001</v>
      </c>
      <c r="F43" s="10">
        <v>1923.5699460000001</v>
      </c>
      <c r="G43" s="11">
        <v>63623630000</v>
      </c>
      <c r="H43">
        <f t="shared" si="0"/>
        <v>2.1030280012996005E-2</v>
      </c>
      <c r="I43">
        <f t="shared" si="1"/>
        <v>1.9030280012996004E-2</v>
      </c>
    </row>
    <row r="44" spans="1:9" x14ac:dyDescent="0.25">
      <c r="A44" s="9">
        <v>41730</v>
      </c>
      <c r="B44" s="10">
        <v>1873.959961</v>
      </c>
      <c r="C44" s="10">
        <v>1897.280029</v>
      </c>
      <c r="D44" s="10">
        <v>1814.3599850000001</v>
      </c>
      <c r="E44" s="10">
        <v>1883.9499510000001</v>
      </c>
      <c r="F44" s="10">
        <v>1883.9499510000001</v>
      </c>
      <c r="G44" s="11">
        <v>71595810000</v>
      </c>
      <c r="H44">
        <f t="shared" si="0"/>
        <v>6.2007889650528281E-3</v>
      </c>
      <c r="I44">
        <f t="shared" si="1"/>
        <v>4.200788965052828E-3</v>
      </c>
    </row>
    <row r="45" spans="1:9" x14ac:dyDescent="0.25">
      <c r="A45" s="9">
        <v>41699</v>
      </c>
      <c r="B45" s="10">
        <v>1857.6800539999999</v>
      </c>
      <c r="C45" s="10">
        <v>1883.969971</v>
      </c>
      <c r="D45" s="10">
        <v>1834.4399410000001</v>
      </c>
      <c r="E45" s="10">
        <v>1872.339966</v>
      </c>
      <c r="F45" s="10">
        <v>1872.339966</v>
      </c>
      <c r="G45" s="11">
        <v>71885030000</v>
      </c>
      <c r="H45">
        <f t="shared" si="0"/>
        <v>6.9321656079357474E-3</v>
      </c>
      <c r="I45">
        <f t="shared" si="1"/>
        <v>4.9321656079357474E-3</v>
      </c>
    </row>
    <row r="46" spans="1:9" x14ac:dyDescent="0.25">
      <c r="A46" s="9">
        <v>41671</v>
      </c>
      <c r="B46" s="10">
        <v>1782.6800539999999</v>
      </c>
      <c r="C46" s="10">
        <v>1867.920044</v>
      </c>
      <c r="D46" s="10">
        <v>1737.920044</v>
      </c>
      <c r="E46" s="10">
        <v>1859.4499510000001</v>
      </c>
      <c r="F46" s="10">
        <v>1859.4499510000001</v>
      </c>
      <c r="G46" s="11">
        <v>69725590000</v>
      </c>
      <c r="H46">
        <f t="shared" si="0"/>
        <v>4.3117029976595278E-2</v>
      </c>
      <c r="I46">
        <f t="shared" si="1"/>
        <v>4.1117029976595276E-2</v>
      </c>
    </row>
    <row r="47" spans="1:9" x14ac:dyDescent="0.25">
      <c r="A47" s="9">
        <v>41640</v>
      </c>
      <c r="B47" s="10">
        <v>1845.8599850000001</v>
      </c>
      <c r="C47" s="10">
        <v>1850.839966</v>
      </c>
      <c r="D47" s="10">
        <v>1770.4499510000001</v>
      </c>
      <c r="E47" s="10">
        <v>1782.589966</v>
      </c>
      <c r="F47" s="10">
        <v>1782.589966</v>
      </c>
      <c r="G47" s="11">
        <v>75871910000</v>
      </c>
      <c r="H47">
        <f t="shared" si="0"/>
        <v>-3.5582905675162646E-2</v>
      </c>
      <c r="I47">
        <f t="shared" si="1"/>
        <v>-3.7582905675162648E-2</v>
      </c>
    </row>
    <row r="48" spans="1:9" x14ac:dyDescent="0.25">
      <c r="A48" s="9">
        <v>41609</v>
      </c>
      <c r="B48" s="10">
        <v>1806.5500489999999</v>
      </c>
      <c r="C48" s="10">
        <v>1849.4399410000001</v>
      </c>
      <c r="D48" s="10">
        <v>1767.98999</v>
      </c>
      <c r="E48" s="10">
        <v>1848.3599850000001</v>
      </c>
      <c r="F48" s="10">
        <v>1848.3599850000001</v>
      </c>
      <c r="G48" s="11">
        <v>64958820000</v>
      </c>
      <c r="H48">
        <f t="shared" si="0"/>
        <v>2.356279155049279E-2</v>
      </c>
      <c r="I48">
        <f t="shared" si="1"/>
        <v>2.1562791550492788E-2</v>
      </c>
    </row>
    <row r="49" spans="1:9" x14ac:dyDescent="0.25">
      <c r="A49" s="9">
        <v>41579</v>
      </c>
      <c r="B49" s="10">
        <v>1758.6999510000001</v>
      </c>
      <c r="C49" s="10">
        <v>1813.5500489999999</v>
      </c>
      <c r="D49" s="10">
        <v>1746.1999510000001</v>
      </c>
      <c r="E49" s="10">
        <v>1805.8100589999999</v>
      </c>
      <c r="F49" s="10">
        <v>1805.8100589999999</v>
      </c>
      <c r="G49" s="11">
        <v>63628190000</v>
      </c>
      <c r="H49">
        <f t="shared" si="0"/>
        <v>2.8049471635186451E-2</v>
      </c>
      <c r="I49">
        <f t="shared" si="1"/>
        <v>2.604947163518645E-2</v>
      </c>
    </row>
    <row r="50" spans="1:9" x14ac:dyDescent="0.25">
      <c r="A50" s="9">
        <v>41548</v>
      </c>
      <c r="B50" s="10">
        <v>1682.410034</v>
      </c>
      <c r="C50" s="10">
        <v>1775.219971</v>
      </c>
      <c r="D50" s="10">
        <v>1646.469971</v>
      </c>
      <c r="E50" s="10">
        <v>1756.540039</v>
      </c>
      <c r="F50" s="10">
        <v>1756.540039</v>
      </c>
      <c r="G50" s="11">
        <v>76647400000</v>
      </c>
      <c r="H50">
        <f t="shared" si="0"/>
        <v>4.4595752618006079E-2</v>
      </c>
      <c r="I50">
        <f t="shared" si="1"/>
        <v>4.2595752618006077E-2</v>
      </c>
    </row>
    <row r="51" spans="1:9" x14ac:dyDescent="0.25">
      <c r="A51" s="9">
        <v>41518</v>
      </c>
      <c r="B51" s="10">
        <v>1635.9499510000001</v>
      </c>
      <c r="C51" s="10">
        <v>1729.8599850000001</v>
      </c>
      <c r="D51" s="10">
        <v>1633.410034</v>
      </c>
      <c r="E51" s="10">
        <v>1681.5500489999999</v>
      </c>
      <c r="F51" s="10">
        <v>1681.5500489999999</v>
      </c>
      <c r="G51" s="11">
        <v>66174410000</v>
      </c>
      <c r="H51">
        <f t="shared" si="0"/>
        <v>2.9749523177239112E-2</v>
      </c>
      <c r="I51">
        <f t="shared" si="1"/>
        <v>2.774952317723911E-2</v>
      </c>
    </row>
    <row r="52" spans="1:9" x14ac:dyDescent="0.25">
      <c r="A52" s="9">
        <v>41487</v>
      </c>
      <c r="B52" s="10">
        <v>1689.420044</v>
      </c>
      <c r="C52" s="10">
        <v>1709.670044</v>
      </c>
      <c r="D52" s="10">
        <v>1627.469971</v>
      </c>
      <c r="E52" s="10">
        <v>1632.969971</v>
      </c>
      <c r="F52" s="10">
        <v>1632.969971</v>
      </c>
      <c r="G52" s="11">
        <v>64802810000</v>
      </c>
      <c r="H52">
        <f t="shared" si="0"/>
        <v>-3.1298019033866864E-2</v>
      </c>
      <c r="I52">
        <f t="shared" si="1"/>
        <v>-3.3298019033866866E-2</v>
      </c>
    </row>
    <row r="53" spans="1:9" x14ac:dyDescent="0.25">
      <c r="A53" s="9">
        <v>41456</v>
      </c>
      <c r="B53" s="10">
        <v>1609.780029</v>
      </c>
      <c r="C53" s="10">
        <v>1698.780029</v>
      </c>
      <c r="D53" s="10">
        <v>1604.5699460000001</v>
      </c>
      <c r="E53" s="10">
        <v>1685.7299800000001</v>
      </c>
      <c r="F53" s="10">
        <v>1685.7299800000001</v>
      </c>
      <c r="G53" s="11">
        <v>68106820000</v>
      </c>
      <c r="H53">
        <f t="shared" si="0"/>
        <v>4.9462079815224991E-2</v>
      </c>
      <c r="I53">
        <f t="shared" si="1"/>
        <v>4.7462079815224989E-2</v>
      </c>
    </row>
    <row r="54" spans="1:9" x14ac:dyDescent="0.25">
      <c r="A54" s="9">
        <v>41426</v>
      </c>
      <c r="B54" s="10">
        <v>1631.709961</v>
      </c>
      <c r="C54" s="10">
        <v>1654.1899410000001</v>
      </c>
      <c r="D54" s="10">
        <v>1560.329956</v>
      </c>
      <c r="E54" s="10">
        <v>1606.280029</v>
      </c>
      <c r="F54" s="10">
        <v>1606.280029</v>
      </c>
      <c r="G54" s="11">
        <v>74946790000</v>
      </c>
      <c r="H54">
        <f t="shared" si="0"/>
        <v>-1.4999301636062778E-2</v>
      </c>
      <c r="I54">
        <f t="shared" si="1"/>
        <v>-1.699930163606278E-2</v>
      </c>
    </row>
    <row r="55" spans="1:9" x14ac:dyDescent="0.25">
      <c r="A55" s="9">
        <v>41395</v>
      </c>
      <c r="B55" s="10">
        <v>1597.5500489999999</v>
      </c>
      <c r="C55" s="10">
        <v>1687.1800539999999</v>
      </c>
      <c r="D55" s="10">
        <v>1581.280029</v>
      </c>
      <c r="E55" s="10">
        <v>1630.73999</v>
      </c>
      <c r="F55" s="10">
        <v>1630.73999</v>
      </c>
      <c r="G55" s="11">
        <v>76447250000</v>
      </c>
      <c r="H55">
        <f t="shared" si="0"/>
        <v>2.0762811721046104E-2</v>
      </c>
      <c r="I55">
        <f t="shared" si="1"/>
        <v>1.8762811721046102E-2</v>
      </c>
    </row>
    <row r="56" spans="1:9" x14ac:dyDescent="0.25">
      <c r="A56" s="9">
        <v>41365</v>
      </c>
      <c r="B56" s="10">
        <v>1569.1800539999999</v>
      </c>
      <c r="C56" s="10">
        <v>1597.5699460000001</v>
      </c>
      <c r="D56" s="10">
        <v>1536.030029</v>
      </c>
      <c r="E56" s="10">
        <v>1597.5699460000001</v>
      </c>
      <c r="F56" s="10">
        <v>1597.5699460000001</v>
      </c>
      <c r="G56" s="11">
        <v>77098000000</v>
      </c>
      <c r="H56">
        <f t="shared" si="0"/>
        <v>1.8085767859252311E-2</v>
      </c>
      <c r="I56">
        <f t="shared" si="1"/>
        <v>1.6085767859252309E-2</v>
      </c>
    </row>
    <row r="57" spans="1:9" x14ac:dyDescent="0.25">
      <c r="A57" s="9">
        <v>41334</v>
      </c>
      <c r="B57" s="10">
        <v>1514.6800539999999</v>
      </c>
      <c r="C57" s="10">
        <v>1570.280029</v>
      </c>
      <c r="D57" s="10">
        <v>1501.4799800000001</v>
      </c>
      <c r="E57" s="10">
        <v>1569.1899410000001</v>
      </c>
      <c r="F57" s="10">
        <v>1569.1899410000001</v>
      </c>
      <c r="G57" s="11">
        <v>68527110000</v>
      </c>
      <c r="H57">
        <f t="shared" si="0"/>
        <v>3.5987723516956116E-2</v>
      </c>
      <c r="I57">
        <f t="shared" si="1"/>
        <v>3.3987723516956114E-2</v>
      </c>
    </row>
    <row r="58" spans="1:9" x14ac:dyDescent="0.25">
      <c r="A58" s="9">
        <v>41306</v>
      </c>
      <c r="B58" s="10">
        <v>1498.1099850000001</v>
      </c>
      <c r="C58" s="10">
        <v>1530.9399410000001</v>
      </c>
      <c r="D58" s="10">
        <v>1485.01001</v>
      </c>
      <c r="E58" s="10">
        <v>1514.6800539999999</v>
      </c>
      <c r="F58" s="10">
        <v>1514.6800539999999</v>
      </c>
      <c r="G58" s="11">
        <v>69273480000</v>
      </c>
      <c r="H58">
        <f t="shared" si="0"/>
        <v>1.1060649195259176E-2</v>
      </c>
      <c r="I58">
        <f t="shared" si="1"/>
        <v>9.0606491952591756E-3</v>
      </c>
    </row>
    <row r="59" spans="1:9" x14ac:dyDescent="0.25">
      <c r="A59" s="9">
        <v>41275</v>
      </c>
      <c r="B59" s="10">
        <v>1426.1899410000001</v>
      </c>
      <c r="C59" s="10">
        <v>1509.9399410000001</v>
      </c>
      <c r="D59" s="10">
        <v>1426.1899410000001</v>
      </c>
      <c r="E59" s="10">
        <v>1498.1099850000001</v>
      </c>
      <c r="F59" s="10">
        <v>1498.1099850000001</v>
      </c>
      <c r="G59" s="11">
        <v>75848510000</v>
      </c>
      <c r="H59">
        <f t="shared" si="0"/>
        <v>5.0428096519578469E-2</v>
      </c>
      <c r="I59">
        <f t="shared" si="1"/>
        <v>4.8428096519578467E-2</v>
      </c>
    </row>
    <row r="60" spans="1:9" x14ac:dyDescent="0.25">
      <c r="A60" s="9">
        <v>41244</v>
      </c>
      <c r="B60" s="10">
        <v>1416.339966</v>
      </c>
      <c r="C60" s="10">
        <v>1448</v>
      </c>
      <c r="D60" s="10">
        <v>1398.1099850000001</v>
      </c>
      <c r="E60" s="10">
        <v>1426.1899410000001</v>
      </c>
      <c r="F60" s="10">
        <v>1426.1899410000001</v>
      </c>
      <c r="G60" s="11">
        <v>66388180000</v>
      </c>
      <c r="H60">
        <f t="shared" si="0"/>
        <v>7.068230463864511E-3</v>
      </c>
      <c r="I60">
        <f t="shared" si="1"/>
        <v>5.068230463864511E-3</v>
      </c>
    </row>
    <row r="61" spans="1:9" x14ac:dyDescent="0.25">
      <c r="A61" s="9">
        <v>41214</v>
      </c>
      <c r="B61" s="10">
        <v>1412.1999510000001</v>
      </c>
      <c r="C61" s="10">
        <v>1434.2700199999999</v>
      </c>
      <c r="D61" s="10">
        <v>1343.349976</v>
      </c>
      <c r="E61" s="10">
        <v>1416.1800539999999</v>
      </c>
      <c r="F61" s="10">
        <v>1416.1800539999999</v>
      </c>
      <c r="G61" s="11">
        <v>71489310000</v>
      </c>
      <c r="H61" t="e">
        <f t="shared" si="0"/>
        <v>#DIV/0!</v>
      </c>
      <c r="I61" t="e">
        <f t="shared" si="1"/>
        <v>#DIV/0!</v>
      </c>
    </row>
    <row r="62" spans="1:9" x14ac:dyDescent="0.25">
      <c r="A62" s="9"/>
      <c r="B62" s="11"/>
      <c r="C62" s="11"/>
      <c r="D62" s="11"/>
      <c r="E62" s="11"/>
      <c r="F62" s="11"/>
      <c r="G6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I2" sqref="I2"/>
    </sheetView>
  </sheetViews>
  <sheetFormatPr defaultRowHeight="15" x14ac:dyDescent="0.25"/>
  <cols>
    <col min="7" max="7" width="10" bestFit="1" customWidth="1"/>
    <col min="8" max="8" width="16" bestFit="1" customWidth="1"/>
    <col min="9" max="9" width="22.42578125" bestFit="1" customWidth="1"/>
    <col min="10" max="10" width="13.5703125" bestFit="1" customWidth="1"/>
  </cols>
  <sheetData>
    <row r="1" spans="1:10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56</v>
      </c>
      <c r="I1" s="8" t="s">
        <v>57</v>
      </c>
      <c r="J1" s="8" t="s">
        <v>58</v>
      </c>
    </row>
    <row r="2" spans="1:10" x14ac:dyDescent="0.25">
      <c r="A2" s="9">
        <v>43009</v>
      </c>
      <c r="B2" s="10">
        <v>145.35000600000001</v>
      </c>
      <c r="C2" s="10">
        <v>161.229996</v>
      </c>
      <c r="D2" s="10">
        <v>145.21000699999999</v>
      </c>
      <c r="E2" s="10">
        <v>160.89999399999999</v>
      </c>
      <c r="F2" s="10">
        <v>160.89999399999999</v>
      </c>
      <c r="G2" s="11">
        <v>78811800</v>
      </c>
      <c r="H2">
        <f>F2/F3 - 1</f>
        <v>0.10904322981743531</v>
      </c>
      <c r="I2">
        <f>H2-$J$2</f>
        <v>0.1070432298174353</v>
      </c>
      <c r="J2">
        <v>2E-3</v>
      </c>
    </row>
    <row r="3" spans="1:10" x14ac:dyDescent="0.25">
      <c r="A3" s="9">
        <v>42979</v>
      </c>
      <c r="B3" s="10">
        <v>142.979996</v>
      </c>
      <c r="C3" s="10">
        <v>147.41999799999999</v>
      </c>
      <c r="D3" s="10">
        <v>141.63999899999999</v>
      </c>
      <c r="E3" s="10">
        <v>145.08000200000001</v>
      </c>
      <c r="F3" s="10">
        <v>145.08000200000001</v>
      </c>
      <c r="G3" s="11">
        <v>78296700</v>
      </c>
      <c r="H3">
        <f t="shared" ref="H3:H61" si="0">F3/F4 - 1</f>
        <v>2.5049668594480323E-2</v>
      </c>
      <c r="I3">
        <f t="shared" ref="I3:I61" si="1">H3-$J$2</f>
        <v>2.3049668594480321E-2</v>
      </c>
    </row>
    <row r="4" spans="1:10" x14ac:dyDescent="0.25">
      <c r="A4" s="9">
        <v>42948</v>
      </c>
      <c r="B4" s="10">
        <v>145</v>
      </c>
      <c r="C4" s="10">
        <v>145.66999799999999</v>
      </c>
      <c r="D4" s="10">
        <v>139.13000500000001</v>
      </c>
      <c r="E4" s="10">
        <v>143.029999</v>
      </c>
      <c r="F4" s="10">
        <v>141.53460699999999</v>
      </c>
      <c r="G4" s="11">
        <v>80268700</v>
      </c>
      <c r="H4">
        <f t="shared" si="0"/>
        <v>-1.1336105409250341E-2</v>
      </c>
      <c r="I4">
        <f t="shared" si="1"/>
        <v>-1.3336105409250341E-2</v>
      </c>
    </row>
    <row r="5" spans="1:10" x14ac:dyDescent="0.25">
      <c r="A5" s="9">
        <v>42917</v>
      </c>
      <c r="B5" s="10">
        <v>153.58000200000001</v>
      </c>
      <c r="C5" s="10">
        <v>156.029999</v>
      </c>
      <c r="D5" s="10">
        <v>143.63999899999999</v>
      </c>
      <c r="E5" s="10">
        <v>144.66999799999999</v>
      </c>
      <c r="F5" s="10">
        <v>143.157455</v>
      </c>
      <c r="G5" s="11">
        <v>93293500</v>
      </c>
      <c r="H5">
        <f t="shared" si="0"/>
        <v>-5.9546308428637618E-2</v>
      </c>
      <c r="I5">
        <f t="shared" si="1"/>
        <v>-6.1546308428637619E-2</v>
      </c>
    </row>
    <row r="6" spans="1:10" x14ac:dyDescent="0.25">
      <c r="A6" s="9">
        <v>42887</v>
      </c>
      <c r="B6" s="10">
        <v>152.800003</v>
      </c>
      <c r="C6" s="10">
        <v>157.199997</v>
      </c>
      <c r="D6" s="10">
        <v>150.800003</v>
      </c>
      <c r="E6" s="10">
        <v>153.83000200000001</v>
      </c>
      <c r="F6" s="10">
        <v>152.22169500000001</v>
      </c>
      <c r="G6" s="11">
        <v>83977000</v>
      </c>
      <c r="H6">
        <f t="shared" si="0"/>
        <v>1.7707764143938043E-2</v>
      </c>
      <c r="I6">
        <f t="shared" si="1"/>
        <v>1.5707764143938041E-2</v>
      </c>
    </row>
    <row r="7" spans="1:10" x14ac:dyDescent="0.25">
      <c r="A7" s="9">
        <v>42856</v>
      </c>
      <c r="B7" s="10">
        <v>160.050003</v>
      </c>
      <c r="C7" s="10">
        <v>160.41999799999999</v>
      </c>
      <c r="D7" s="10">
        <v>149.78999300000001</v>
      </c>
      <c r="E7" s="10">
        <v>152.63000500000001</v>
      </c>
      <c r="F7" s="10">
        <v>149.57309000000001</v>
      </c>
      <c r="G7" s="11">
        <v>103329100</v>
      </c>
      <c r="H7">
        <f t="shared" si="0"/>
        <v>-4.778833690670059E-2</v>
      </c>
      <c r="I7">
        <f t="shared" si="1"/>
        <v>-4.9788336906700592E-2</v>
      </c>
    </row>
    <row r="8" spans="1:10" x14ac:dyDescent="0.25">
      <c r="A8" s="9">
        <v>42826</v>
      </c>
      <c r="B8" s="10">
        <v>173.820007</v>
      </c>
      <c r="C8" s="10">
        <v>176.33000200000001</v>
      </c>
      <c r="D8" s="10">
        <v>159.60000600000001</v>
      </c>
      <c r="E8" s="10">
        <v>160.28999300000001</v>
      </c>
      <c r="F8" s="10">
        <v>157.079666</v>
      </c>
      <c r="G8" s="11">
        <v>100052300</v>
      </c>
      <c r="H8">
        <f t="shared" si="0"/>
        <v>-7.9533755783390281E-2</v>
      </c>
      <c r="I8">
        <f t="shared" si="1"/>
        <v>-8.1533755783390283E-2</v>
      </c>
    </row>
    <row r="9" spans="1:10" x14ac:dyDescent="0.25">
      <c r="A9" s="9">
        <v>42795</v>
      </c>
      <c r="B9" s="10">
        <v>180.479996</v>
      </c>
      <c r="C9" s="10">
        <v>182.550003</v>
      </c>
      <c r="D9" s="10">
        <v>172.08999600000001</v>
      </c>
      <c r="E9" s="10">
        <v>174.13999899999999</v>
      </c>
      <c r="F9" s="10">
        <v>170.65228300000001</v>
      </c>
      <c r="G9" s="11">
        <v>79477000</v>
      </c>
      <c r="H9">
        <f t="shared" si="0"/>
        <v>-2.3929965724184932E-2</v>
      </c>
      <c r="I9">
        <f t="shared" si="1"/>
        <v>-2.5929965724184934E-2</v>
      </c>
    </row>
    <row r="10" spans="1:10" x14ac:dyDescent="0.25">
      <c r="A10" s="9">
        <v>42767</v>
      </c>
      <c r="B10" s="10">
        <v>175</v>
      </c>
      <c r="C10" s="10">
        <v>182.78999300000001</v>
      </c>
      <c r="D10" s="10">
        <v>172.88999899999999</v>
      </c>
      <c r="E10" s="10">
        <v>179.820007</v>
      </c>
      <c r="F10" s="10">
        <v>174.836105</v>
      </c>
      <c r="G10" s="11">
        <v>59612000</v>
      </c>
      <c r="H10">
        <f t="shared" si="0"/>
        <v>3.0369017699881651E-2</v>
      </c>
      <c r="I10">
        <f t="shared" si="1"/>
        <v>2.8369017699881649E-2</v>
      </c>
    </row>
    <row r="11" spans="1:10" x14ac:dyDescent="0.25">
      <c r="A11" s="9">
        <v>42736</v>
      </c>
      <c r="B11" s="10">
        <v>167</v>
      </c>
      <c r="C11" s="10">
        <v>179.25</v>
      </c>
      <c r="D11" s="10">
        <v>165.33999600000001</v>
      </c>
      <c r="E11" s="10">
        <v>174.520004</v>
      </c>
      <c r="F11" s="10">
        <v>169.682999</v>
      </c>
      <c r="G11" s="11">
        <v>88746500</v>
      </c>
      <c r="H11">
        <f t="shared" si="0"/>
        <v>5.1388720662231213E-2</v>
      </c>
      <c r="I11">
        <f t="shared" si="1"/>
        <v>4.9388720662231211E-2</v>
      </c>
    </row>
    <row r="12" spans="1:10" x14ac:dyDescent="0.25">
      <c r="A12" s="9">
        <v>42705</v>
      </c>
      <c r="B12" s="10">
        <v>161.949997</v>
      </c>
      <c r="C12" s="10">
        <v>169.949997</v>
      </c>
      <c r="D12" s="10">
        <v>158.300003</v>
      </c>
      <c r="E12" s="10">
        <v>165.990005</v>
      </c>
      <c r="F12" s="10">
        <v>161.38940400000001</v>
      </c>
      <c r="G12" s="11">
        <v>68957500</v>
      </c>
      <c r="H12">
        <f t="shared" si="0"/>
        <v>3.2522935573798595E-2</v>
      </c>
      <c r="I12">
        <f t="shared" si="1"/>
        <v>3.0522935573798593E-2</v>
      </c>
    </row>
    <row r="13" spans="1:10" x14ac:dyDescent="0.25">
      <c r="A13" s="9">
        <v>42675</v>
      </c>
      <c r="B13" s="10">
        <v>153.5</v>
      </c>
      <c r="C13" s="10">
        <v>164.66000399999999</v>
      </c>
      <c r="D13" s="10">
        <v>151</v>
      </c>
      <c r="E13" s="10">
        <v>162.220001</v>
      </c>
      <c r="F13" s="10">
        <v>156.30587800000001</v>
      </c>
      <c r="G13" s="11">
        <v>76307100</v>
      </c>
      <c r="H13">
        <f t="shared" si="0"/>
        <v>5.5501161061637383E-2</v>
      </c>
      <c r="I13">
        <f t="shared" si="1"/>
        <v>5.3501161061637381E-2</v>
      </c>
    </row>
    <row r="14" spans="1:10" x14ac:dyDescent="0.25">
      <c r="A14" s="9">
        <v>42644</v>
      </c>
      <c r="B14" s="10">
        <v>158.05999800000001</v>
      </c>
      <c r="C14" s="10">
        <v>158.529999</v>
      </c>
      <c r="D14" s="10">
        <v>147.78999300000001</v>
      </c>
      <c r="E14" s="10">
        <v>153.69000199999999</v>
      </c>
      <c r="F14" s="10">
        <v>148.086884</v>
      </c>
      <c r="G14" s="11">
        <v>78230800</v>
      </c>
      <c r="H14">
        <f t="shared" si="0"/>
        <v>-3.248335772984845E-2</v>
      </c>
      <c r="I14">
        <f>H14-$J$2</f>
        <v>-3.4483357729848452E-2</v>
      </c>
    </row>
    <row r="15" spans="1:10" x14ac:dyDescent="0.25">
      <c r="A15" s="9">
        <v>42614</v>
      </c>
      <c r="B15" s="10">
        <v>158.320007</v>
      </c>
      <c r="C15" s="10">
        <v>165</v>
      </c>
      <c r="D15" s="10">
        <v>153.21000699999999</v>
      </c>
      <c r="E15" s="10">
        <v>158.85000600000001</v>
      </c>
      <c r="F15" s="10">
        <v>153.05874600000001</v>
      </c>
      <c r="G15" s="11">
        <v>69885800</v>
      </c>
      <c r="H15">
        <f t="shared" si="0"/>
        <v>8.446191483402421E-3</v>
      </c>
      <c r="I15">
        <f t="shared" si="1"/>
        <v>6.4461914834024209E-3</v>
      </c>
    </row>
    <row r="16" spans="1:10" x14ac:dyDescent="0.25">
      <c r="A16" s="9">
        <v>42583</v>
      </c>
      <c r="B16" s="10">
        <v>160.64999399999999</v>
      </c>
      <c r="C16" s="10">
        <v>164.949997</v>
      </c>
      <c r="D16" s="10">
        <v>157.85000600000001</v>
      </c>
      <c r="E16" s="10">
        <v>158.88000500000001</v>
      </c>
      <c r="F16" s="10">
        <v>151.77681000000001</v>
      </c>
      <c r="G16" s="11">
        <v>69316700</v>
      </c>
      <c r="H16">
        <f t="shared" si="0"/>
        <v>-1.0832975194293826E-2</v>
      </c>
      <c r="I16">
        <f t="shared" si="1"/>
        <v>-1.2832975194293826E-2</v>
      </c>
    </row>
    <row r="17" spans="1:9" x14ac:dyDescent="0.25">
      <c r="A17" s="9">
        <v>42552</v>
      </c>
      <c r="B17" s="10">
        <v>151.779999</v>
      </c>
      <c r="C17" s="10">
        <v>163.60000600000001</v>
      </c>
      <c r="D17" s="10">
        <v>149.91999799999999</v>
      </c>
      <c r="E17" s="10">
        <v>160.61999499999999</v>
      </c>
      <c r="F17" s="10">
        <v>153.43901099999999</v>
      </c>
      <c r="G17" s="11">
        <v>69408600</v>
      </c>
      <c r="H17">
        <f t="shared" si="0"/>
        <v>5.824206252817743E-2</v>
      </c>
      <c r="I17">
        <f t="shared" si="1"/>
        <v>5.6242062528177428E-2</v>
      </c>
    </row>
    <row r="18" spans="1:9" x14ac:dyDescent="0.25">
      <c r="A18" s="9">
        <v>42522</v>
      </c>
      <c r="B18" s="10">
        <v>153</v>
      </c>
      <c r="C18" s="10">
        <v>155.479996</v>
      </c>
      <c r="D18" s="10">
        <v>142.5</v>
      </c>
      <c r="E18" s="10">
        <v>151.779999</v>
      </c>
      <c r="F18" s="10">
        <v>144.994247</v>
      </c>
      <c r="G18" s="11">
        <v>76966700</v>
      </c>
      <c r="H18">
        <f t="shared" si="0"/>
        <v>-3.2213246504277926E-3</v>
      </c>
      <c r="I18">
        <f t="shared" si="1"/>
        <v>-5.2213246504277926E-3</v>
      </c>
    </row>
    <row r="19" spans="1:9" x14ac:dyDescent="0.25">
      <c r="A19" s="9">
        <v>42491</v>
      </c>
      <c r="B19" s="10">
        <v>146.55999800000001</v>
      </c>
      <c r="C19" s="10">
        <v>153.80999800000001</v>
      </c>
      <c r="D19" s="10">
        <v>142.89999399999999</v>
      </c>
      <c r="E19" s="10">
        <v>153.740005</v>
      </c>
      <c r="F19" s="10">
        <v>145.46283</v>
      </c>
      <c r="G19" s="11">
        <v>75181700</v>
      </c>
      <c r="H19">
        <f t="shared" si="0"/>
        <v>5.3446807127563778E-2</v>
      </c>
      <c r="I19">
        <f t="shared" si="1"/>
        <v>5.1446807127563776E-2</v>
      </c>
    </row>
    <row r="20" spans="1:9" x14ac:dyDescent="0.25">
      <c r="A20" s="9">
        <v>42461</v>
      </c>
      <c r="B20" s="10">
        <v>150.509995</v>
      </c>
      <c r="C20" s="10">
        <v>153.520004</v>
      </c>
      <c r="D20" s="10">
        <v>142.61000100000001</v>
      </c>
      <c r="E20" s="10">
        <v>145.94000199999999</v>
      </c>
      <c r="F20" s="10">
        <v>138.08274800000001</v>
      </c>
      <c r="G20" s="11">
        <v>93489400</v>
      </c>
      <c r="H20">
        <f t="shared" si="0"/>
        <v>-3.6381653856210727E-2</v>
      </c>
      <c r="I20">
        <f t="shared" si="1"/>
        <v>-3.8381653856210729E-2</v>
      </c>
    </row>
    <row r="21" spans="1:9" x14ac:dyDescent="0.25">
      <c r="A21" s="9">
        <v>42430</v>
      </c>
      <c r="B21" s="10">
        <v>132.240005</v>
      </c>
      <c r="C21" s="10">
        <v>153.10000600000001</v>
      </c>
      <c r="D21" s="10">
        <v>132.029999</v>
      </c>
      <c r="E21" s="10">
        <v>151.449997</v>
      </c>
      <c r="F21" s="10">
        <v>143.296097</v>
      </c>
      <c r="G21" s="11">
        <v>105698400</v>
      </c>
      <c r="H21">
        <f t="shared" si="0"/>
        <v>0.16764849729771636</v>
      </c>
      <c r="I21">
        <f t="shared" si="1"/>
        <v>0.16564849729771636</v>
      </c>
    </row>
    <row r="22" spans="1:9" x14ac:dyDescent="0.25">
      <c r="A22" s="9">
        <v>42401</v>
      </c>
      <c r="B22" s="10">
        <v>124.400002</v>
      </c>
      <c r="C22" s="10">
        <v>134.91999799999999</v>
      </c>
      <c r="D22" s="10">
        <v>116.900002</v>
      </c>
      <c r="E22" s="10">
        <v>131.029999</v>
      </c>
      <c r="F22" s="10">
        <v>122.721947</v>
      </c>
      <c r="G22" s="11">
        <v>106605800</v>
      </c>
      <c r="H22">
        <f t="shared" si="0"/>
        <v>5.0003914778920411E-2</v>
      </c>
      <c r="I22">
        <f t="shared" si="1"/>
        <v>4.8003914778920409E-2</v>
      </c>
    </row>
    <row r="23" spans="1:9" x14ac:dyDescent="0.25">
      <c r="A23" s="9">
        <v>42370</v>
      </c>
      <c r="B23" s="10">
        <v>135.60000600000001</v>
      </c>
      <c r="C23" s="10">
        <v>136.88999899999999</v>
      </c>
      <c r="D23" s="10">
        <v>118</v>
      </c>
      <c r="E23" s="10">
        <v>124.790001</v>
      </c>
      <c r="F23" s="10">
        <v>116.87760900000001</v>
      </c>
      <c r="G23" s="11">
        <v>126221600</v>
      </c>
      <c r="H23">
        <f t="shared" si="0"/>
        <v>-9.322754901506769E-2</v>
      </c>
      <c r="I23">
        <f t="shared" si="1"/>
        <v>-9.5227549015067692E-2</v>
      </c>
    </row>
    <row r="24" spans="1:9" x14ac:dyDescent="0.25">
      <c r="A24" s="9">
        <v>42339</v>
      </c>
      <c r="B24" s="10">
        <v>139.58000200000001</v>
      </c>
      <c r="C24" s="10">
        <v>141.39999399999999</v>
      </c>
      <c r="D24" s="10">
        <v>133.91000399999999</v>
      </c>
      <c r="E24" s="10">
        <v>137.61999499999999</v>
      </c>
      <c r="F24" s="10">
        <v>128.89408900000001</v>
      </c>
      <c r="G24" s="11">
        <v>97954000</v>
      </c>
      <c r="H24">
        <f t="shared" si="0"/>
        <v>-3.6514948579796647E-3</v>
      </c>
      <c r="I24">
        <f t="shared" si="1"/>
        <v>-5.6514948579796647E-3</v>
      </c>
    </row>
    <row r="25" spans="1:9" x14ac:dyDescent="0.25">
      <c r="A25" s="9">
        <v>42309</v>
      </c>
      <c r="B25" s="10">
        <v>140.5</v>
      </c>
      <c r="C25" s="10">
        <v>142.800003</v>
      </c>
      <c r="D25" s="10">
        <v>131.64999399999999</v>
      </c>
      <c r="E25" s="10">
        <v>139.41999799999999</v>
      </c>
      <c r="F25" s="10">
        <v>129.36646999999999</v>
      </c>
      <c r="G25" s="11">
        <v>85427700</v>
      </c>
      <c r="H25">
        <f t="shared" si="0"/>
        <v>-4.7118566433300701E-3</v>
      </c>
      <c r="I25">
        <f t="shared" si="1"/>
        <v>-6.7118566433300702E-3</v>
      </c>
    </row>
    <row r="26" spans="1:9" x14ac:dyDescent="0.25">
      <c r="A26" s="9">
        <v>42278</v>
      </c>
      <c r="B26" s="10">
        <v>145.30999800000001</v>
      </c>
      <c r="C26" s="10">
        <v>153.14999399999999</v>
      </c>
      <c r="D26" s="10">
        <v>137.33000200000001</v>
      </c>
      <c r="E26" s="10">
        <v>140.08000200000001</v>
      </c>
      <c r="F26" s="10">
        <v>129.97891200000001</v>
      </c>
      <c r="G26" s="11">
        <v>120371200</v>
      </c>
      <c r="H26">
        <f t="shared" si="0"/>
        <v>-3.3731110169729961E-2</v>
      </c>
      <c r="I26">
        <f t="shared" si="1"/>
        <v>-3.5731110169729963E-2</v>
      </c>
    </row>
    <row r="27" spans="1:9" x14ac:dyDescent="0.25">
      <c r="A27" s="9">
        <v>42248</v>
      </c>
      <c r="B27" s="10">
        <v>144.91000399999999</v>
      </c>
      <c r="C27" s="10">
        <v>149.679993</v>
      </c>
      <c r="D27" s="10">
        <v>141.14999399999999</v>
      </c>
      <c r="E27" s="10">
        <v>144.970001</v>
      </c>
      <c r="F27" s="10">
        <v>134.51629600000001</v>
      </c>
      <c r="G27" s="11">
        <v>81556300</v>
      </c>
      <c r="H27">
        <f t="shared" si="0"/>
        <v>-1.1606892305176308E-2</v>
      </c>
      <c r="I27">
        <f t="shared" si="1"/>
        <v>-1.3606892305176308E-2</v>
      </c>
    </row>
    <row r="28" spans="1:9" x14ac:dyDescent="0.25">
      <c r="A28" s="9">
        <v>42217</v>
      </c>
      <c r="B28" s="10">
        <v>161.699997</v>
      </c>
      <c r="C28" s="10">
        <v>161.85000600000001</v>
      </c>
      <c r="D28" s="10">
        <v>140.61999499999999</v>
      </c>
      <c r="E28" s="10">
        <v>147.88999899999999</v>
      </c>
      <c r="F28" s="10">
        <v>136.095947</v>
      </c>
      <c r="G28" s="11">
        <v>93667600</v>
      </c>
      <c r="H28">
        <f t="shared" si="0"/>
        <v>-8.704249798836472E-2</v>
      </c>
      <c r="I28">
        <f t="shared" si="1"/>
        <v>-8.9042497988364722E-2</v>
      </c>
    </row>
    <row r="29" spans="1:9" x14ac:dyDescent="0.25">
      <c r="A29" s="9">
        <v>42186</v>
      </c>
      <c r="B29" s="10">
        <v>163.970001</v>
      </c>
      <c r="C29" s="10">
        <v>173.779999</v>
      </c>
      <c r="D29" s="10">
        <v>158.5</v>
      </c>
      <c r="E29" s="10">
        <v>161.990005</v>
      </c>
      <c r="F29" s="10">
        <v>149.07150300000001</v>
      </c>
      <c r="G29" s="11">
        <v>93854600</v>
      </c>
      <c r="H29">
        <f t="shared" si="0"/>
        <v>-4.118872576126642E-3</v>
      </c>
      <c r="I29">
        <f t="shared" si="1"/>
        <v>-6.1188725761266421E-3</v>
      </c>
    </row>
    <row r="30" spans="1:9" x14ac:dyDescent="0.25">
      <c r="A30" s="9">
        <v>42156</v>
      </c>
      <c r="B30" s="10">
        <v>170.21000699999999</v>
      </c>
      <c r="C30" s="10">
        <v>171.55999800000001</v>
      </c>
      <c r="D30" s="10">
        <v>162.11999499999999</v>
      </c>
      <c r="E30" s="10">
        <v>162.66000399999999</v>
      </c>
      <c r="F30" s="10">
        <v>149.68804900000001</v>
      </c>
      <c r="G30" s="11">
        <v>80846400</v>
      </c>
      <c r="H30">
        <f t="shared" si="0"/>
        <v>-3.394645027421872E-2</v>
      </c>
      <c r="I30">
        <f t="shared" si="1"/>
        <v>-3.5946450274218722E-2</v>
      </c>
    </row>
    <row r="31" spans="1:9" x14ac:dyDescent="0.25">
      <c r="A31" s="9">
        <v>42125</v>
      </c>
      <c r="B31" s="10">
        <v>173.199997</v>
      </c>
      <c r="C31" s="10">
        <v>176.300003</v>
      </c>
      <c r="D31" s="10">
        <v>168.83999600000001</v>
      </c>
      <c r="E31" s="10">
        <v>169.64999399999999</v>
      </c>
      <c r="F31" s="10">
        <v>154.94798299999999</v>
      </c>
      <c r="G31" s="11">
        <v>57785700</v>
      </c>
      <c r="H31">
        <f t="shared" si="0"/>
        <v>-9.5745188606025655E-3</v>
      </c>
      <c r="I31">
        <f t="shared" si="1"/>
        <v>-1.1574518860602566E-2</v>
      </c>
    </row>
    <row r="32" spans="1:9" x14ac:dyDescent="0.25">
      <c r="A32" s="9">
        <v>42095</v>
      </c>
      <c r="B32" s="10">
        <v>160.229996</v>
      </c>
      <c r="C32" s="10">
        <v>175.13000500000001</v>
      </c>
      <c r="D32" s="10">
        <v>158.38999899999999</v>
      </c>
      <c r="E32" s="10">
        <v>171.28999300000001</v>
      </c>
      <c r="F32" s="10">
        <v>156.445877</v>
      </c>
      <c r="G32" s="11">
        <v>93533800</v>
      </c>
      <c r="H32">
        <f t="shared" si="0"/>
        <v>6.7227222784038698E-2</v>
      </c>
      <c r="I32">
        <f t="shared" si="1"/>
        <v>6.5227222784038696E-2</v>
      </c>
    </row>
    <row r="33" spans="1:9" x14ac:dyDescent="0.25">
      <c r="A33" s="9">
        <v>42064</v>
      </c>
      <c r="B33" s="10">
        <v>161.94000199999999</v>
      </c>
      <c r="C33" s="10">
        <v>165.35000600000001</v>
      </c>
      <c r="D33" s="10">
        <v>153.39999399999999</v>
      </c>
      <c r="E33" s="10">
        <v>160.5</v>
      </c>
      <c r="F33" s="10">
        <v>146.59097299999999</v>
      </c>
      <c r="G33" s="11">
        <v>104847300</v>
      </c>
      <c r="H33">
        <f t="shared" si="0"/>
        <v>-1.9395021123932432E-3</v>
      </c>
      <c r="I33">
        <f t="shared" si="1"/>
        <v>-3.9395021123932433E-3</v>
      </c>
    </row>
    <row r="34" spans="1:9" x14ac:dyDescent="0.25">
      <c r="A34" s="9">
        <v>42036</v>
      </c>
      <c r="B34" s="10">
        <v>154</v>
      </c>
      <c r="C34" s="10">
        <v>164.990005</v>
      </c>
      <c r="D34" s="10">
        <v>151.509995</v>
      </c>
      <c r="E34" s="10">
        <v>161.94000199999999</v>
      </c>
      <c r="F34" s="10">
        <v>146.87583900000001</v>
      </c>
      <c r="G34" s="11">
        <v>76963200</v>
      </c>
      <c r="H34">
        <f t="shared" si="0"/>
        <v>5.6291276256149603E-2</v>
      </c>
      <c r="I34">
        <f t="shared" si="1"/>
        <v>5.4291276256149601E-2</v>
      </c>
    </row>
    <row r="35" spans="1:9" x14ac:dyDescent="0.25">
      <c r="A35" s="9">
        <v>42005</v>
      </c>
      <c r="B35" s="10">
        <v>161.30999800000001</v>
      </c>
      <c r="C35" s="10">
        <v>163.30999800000001</v>
      </c>
      <c r="D35" s="10">
        <v>149.520004</v>
      </c>
      <c r="E35" s="10">
        <v>153.30999800000001</v>
      </c>
      <c r="F35" s="10">
        <v>139.04861500000001</v>
      </c>
      <c r="G35" s="11">
        <v>117006200</v>
      </c>
      <c r="H35">
        <f t="shared" si="0"/>
        <v>-4.4440127220955694E-2</v>
      </c>
      <c r="I35">
        <f t="shared" si="1"/>
        <v>-4.6440127220955696E-2</v>
      </c>
    </row>
    <row r="36" spans="1:9" x14ac:dyDescent="0.25">
      <c r="A36" s="9">
        <v>41974</v>
      </c>
      <c r="B36" s="10">
        <v>161.63999899999999</v>
      </c>
      <c r="C36" s="10">
        <v>164.520004</v>
      </c>
      <c r="D36" s="10">
        <v>150.5</v>
      </c>
      <c r="E36" s="10">
        <v>160.44000199999999</v>
      </c>
      <c r="F36" s="10">
        <v>145.51533499999999</v>
      </c>
      <c r="G36" s="11">
        <v>101583300</v>
      </c>
      <c r="H36">
        <f t="shared" si="0"/>
        <v>-3.8968855103902467E-3</v>
      </c>
      <c r="I36">
        <f t="shared" si="1"/>
        <v>-5.8968855103902467E-3</v>
      </c>
    </row>
    <row r="37" spans="1:9" x14ac:dyDescent="0.25">
      <c r="A37" s="9">
        <v>41944</v>
      </c>
      <c r="B37" s="10">
        <v>164.25</v>
      </c>
      <c r="C37" s="10">
        <v>164.970001</v>
      </c>
      <c r="D37" s="10">
        <v>159.800003</v>
      </c>
      <c r="E37" s="10">
        <v>162.16999799999999</v>
      </c>
      <c r="F37" s="10">
        <v>146.08461</v>
      </c>
      <c r="G37" s="11">
        <v>80015600</v>
      </c>
      <c r="H37">
        <f t="shared" si="0"/>
        <v>-1.3564438456392103E-2</v>
      </c>
      <c r="I37">
        <f t="shared" si="1"/>
        <v>-1.5564438456392103E-2</v>
      </c>
    </row>
    <row r="38" spans="1:9" x14ac:dyDescent="0.25">
      <c r="A38" s="9">
        <v>41913</v>
      </c>
      <c r="B38" s="10">
        <v>189.91000399999999</v>
      </c>
      <c r="C38" s="10">
        <v>190.88999899999999</v>
      </c>
      <c r="D38" s="10">
        <v>161.10000600000001</v>
      </c>
      <c r="E38" s="10">
        <v>164.39999399999999</v>
      </c>
      <c r="F38" s="10">
        <v>148.093414</v>
      </c>
      <c r="G38" s="11">
        <v>146255300</v>
      </c>
      <c r="H38">
        <f t="shared" si="0"/>
        <v>-0.13396190027805566</v>
      </c>
      <c r="I38">
        <f t="shared" si="1"/>
        <v>-0.13596190027805566</v>
      </c>
    </row>
    <row r="39" spans="1:9" x14ac:dyDescent="0.25">
      <c r="A39" s="9">
        <v>41883</v>
      </c>
      <c r="B39" s="10">
        <v>192.679993</v>
      </c>
      <c r="C39" s="10">
        <v>195</v>
      </c>
      <c r="D39" s="10">
        <v>188.11999499999999</v>
      </c>
      <c r="E39" s="10">
        <v>189.83000200000001</v>
      </c>
      <c r="F39" s="10">
        <v>171.00103799999999</v>
      </c>
      <c r="G39" s="11">
        <v>64179600</v>
      </c>
      <c r="H39">
        <f t="shared" si="0"/>
        <v>-7.006680923022035E-3</v>
      </c>
      <c r="I39">
        <f t="shared" si="1"/>
        <v>-9.0066809230220351E-3</v>
      </c>
    </row>
    <row r="40" spans="1:9" x14ac:dyDescent="0.25">
      <c r="A40" s="9">
        <v>41852</v>
      </c>
      <c r="B40" s="10">
        <v>190.5</v>
      </c>
      <c r="C40" s="10">
        <v>194.13000500000001</v>
      </c>
      <c r="D40" s="10">
        <v>183.58000200000001</v>
      </c>
      <c r="E40" s="10">
        <v>192.300003</v>
      </c>
      <c r="F40" s="10">
        <v>172.20764199999999</v>
      </c>
      <c r="G40" s="11">
        <v>53454100</v>
      </c>
      <c r="H40">
        <f t="shared" si="0"/>
        <v>3.287011572967069E-3</v>
      </c>
      <c r="I40">
        <f t="shared" si="1"/>
        <v>1.287011572967069E-3</v>
      </c>
    </row>
    <row r="41" spans="1:9" x14ac:dyDescent="0.25">
      <c r="A41" s="9">
        <v>41821</v>
      </c>
      <c r="B41" s="10">
        <v>181.699997</v>
      </c>
      <c r="C41" s="10">
        <v>196.39999399999999</v>
      </c>
      <c r="D41" s="10">
        <v>181.699997</v>
      </c>
      <c r="E41" s="10">
        <v>191.66999799999999</v>
      </c>
      <c r="F41" s="10">
        <v>171.64344800000001</v>
      </c>
      <c r="G41" s="11">
        <v>97597800</v>
      </c>
      <c r="H41">
        <f t="shared" si="0"/>
        <v>5.7372941935048383E-2</v>
      </c>
      <c r="I41">
        <f t="shared" si="1"/>
        <v>5.5372941935048381E-2</v>
      </c>
    </row>
    <row r="42" spans="1:9" x14ac:dyDescent="0.25">
      <c r="A42" s="9">
        <v>41791</v>
      </c>
      <c r="B42" s="10">
        <v>184.759995</v>
      </c>
      <c r="C42" s="10">
        <v>187.64999399999999</v>
      </c>
      <c r="D42" s="10">
        <v>179.270004</v>
      </c>
      <c r="E42" s="10">
        <v>181.270004</v>
      </c>
      <c r="F42" s="10">
        <v>162.33009300000001</v>
      </c>
      <c r="G42" s="11">
        <v>78501700</v>
      </c>
      <c r="H42">
        <f t="shared" si="0"/>
        <v>-1.1035980431427173E-2</v>
      </c>
      <c r="I42">
        <f t="shared" si="1"/>
        <v>-1.3035980431427173E-2</v>
      </c>
    </row>
    <row r="43" spans="1:9" x14ac:dyDescent="0.25">
      <c r="A43" s="9">
        <v>41760</v>
      </c>
      <c r="B43" s="10">
        <v>196.30999800000001</v>
      </c>
      <c r="C43" s="10">
        <v>196.740005</v>
      </c>
      <c r="D43" s="10">
        <v>182.33000200000001</v>
      </c>
      <c r="E43" s="10">
        <v>184.36000100000001</v>
      </c>
      <c r="F43" s="10">
        <v>164.14155600000001</v>
      </c>
      <c r="G43" s="11">
        <v>70018300</v>
      </c>
      <c r="H43">
        <f t="shared" si="0"/>
        <v>-6.1637849358366803E-2</v>
      </c>
      <c r="I43">
        <f t="shared" si="1"/>
        <v>-6.3637849358366805E-2</v>
      </c>
    </row>
    <row r="44" spans="1:9" x14ac:dyDescent="0.25">
      <c r="A44" s="9">
        <v>41730</v>
      </c>
      <c r="B44" s="10">
        <v>193.11999499999999</v>
      </c>
      <c r="C44" s="10">
        <v>199.21000699999999</v>
      </c>
      <c r="D44" s="10">
        <v>187.009995</v>
      </c>
      <c r="E44" s="10">
        <v>196.470001</v>
      </c>
      <c r="F44" s="10">
        <v>174.923462</v>
      </c>
      <c r="G44" s="11">
        <v>118441200</v>
      </c>
      <c r="H44">
        <f t="shared" si="0"/>
        <v>2.0676208061509049E-2</v>
      </c>
      <c r="I44">
        <f t="shared" si="1"/>
        <v>1.8676208061509048E-2</v>
      </c>
    </row>
    <row r="45" spans="1:9" x14ac:dyDescent="0.25">
      <c r="A45" s="9">
        <v>41699</v>
      </c>
      <c r="B45" s="10">
        <v>183.33000200000001</v>
      </c>
      <c r="C45" s="10">
        <v>195.63000500000001</v>
      </c>
      <c r="D45" s="10">
        <v>182.21000699999999</v>
      </c>
      <c r="E45" s="10">
        <v>192.490005</v>
      </c>
      <c r="F45" s="10">
        <v>171.379974</v>
      </c>
      <c r="G45" s="11">
        <v>118984000</v>
      </c>
      <c r="H45">
        <f t="shared" si="0"/>
        <v>4.5230321122577744E-2</v>
      </c>
      <c r="I45">
        <f t="shared" si="1"/>
        <v>4.3230321122577742E-2</v>
      </c>
    </row>
    <row r="46" spans="1:9" x14ac:dyDescent="0.25">
      <c r="A46" s="9">
        <v>41671</v>
      </c>
      <c r="B46" s="10">
        <v>176.020004</v>
      </c>
      <c r="C46" s="10">
        <v>186.11999499999999</v>
      </c>
      <c r="D46" s="10">
        <v>172.19000199999999</v>
      </c>
      <c r="E46" s="10">
        <v>185.16999799999999</v>
      </c>
      <c r="F46" s="10">
        <v>163.96383700000001</v>
      </c>
      <c r="G46" s="11">
        <v>87054800</v>
      </c>
      <c r="H46">
        <f t="shared" si="0"/>
        <v>4.8053067419933093E-2</v>
      </c>
      <c r="I46">
        <f t="shared" si="1"/>
        <v>4.6053067419933091E-2</v>
      </c>
    </row>
    <row r="47" spans="1:9" x14ac:dyDescent="0.25">
      <c r="A47" s="9">
        <v>41640</v>
      </c>
      <c r="B47" s="10">
        <v>187.21000699999999</v>
      </c>
      <c r="C47" s="10">
        <v>190.80999800000001</v>
      </c>
      <c r="D47" s="10">
        <v>175.33999600000001</v>
      </c>
      <c r="E47" s="10">
        <v>176.679993</v>
      </c>
      <c r="F47" s="10">
        <v>156.44612100000001</v>
      </c>
      <c r="G47" s="11">
        <v>123489300</v>
      </c>
      <c r="H47">
        <f t="shared" si="0"/>
        <v>-5.8058533134086598E-2</v>
      </c>
      <c r="I47">
        <f t="shared" si="1"/>
        <v>-6.00585331340866E-2</v>
      </c>
    </row>
    <row r="48" spans="1:9" x14ac:dyDescent="0.25">
      <c r="A48" s="9">
        <v>41609</v>
      </c>
      <c r="B48" s="10">
        <v>179.46000699999999</v>
      </c>
      <c r="C48" s="10">
        <v>187.78999300000001</v>
      </c>
      <c r="D48" s="10">
        <v>172.729996</v>
      </c>
      <c r="E48" s="10">
        <v>187.570007</v>
      </c>
      <c r="F48" s="10">
        <v>166.08900499999999</v>
      </c>
      <c r="G48" s="11">
        <v>97993100</v>
      </c>
      <c r="H48">
        <f t="shared" si="0"/>
        <v>4.9517464567483405E-2</v>
      </c>
      <c r="I48">
        <f t="shared" si="1"/>
        <v>4.7517464567483403E-2</v>
      </c>
    </row>
    <row r="49" spans="1:9" x14ac:dyDescent="0.25">
      <c r="A49" s="9">
        <v>41579</v>
      </c>
      <c r="B49" s="10">
        <v>179.80999800000001</v>
      </c>
      <c r="C49" s="10">
        <v>186.240005</v>
      </c>
      <c r="D49" s="10">
        <v>177.30999800000001</v>
      </c>
      <c r="E49" s="10">
        <v>179.679993</v>
      </c>
      <c r="F49" s="10">
        <v>158.25273100000001</v>
      </c>
      <c r="G49" s="11">
        <v>100984900</v>
      </c>
      <c r="H49">
        <f t="shared" si="0"/>
        <v>2.6225492312597076E-3</v>
      </c>
      <c r="I49">
        <f t="shared" si="1"/>
        <v>6.2254923125970758E-4</v>
      </c>
    </row>
    <row r="50" spans="1:9" x14ac:dyDescent="0.25">
      <c r="A50" s="9">
        <v>41548</v>
      </c>
      <c r="B50" s="10">
        <v>185.33999600000001</v>
      </c>
      <c r="C50" s="10">
        <v>186.990005</v>
      </c>
      <c r="D50" s="10">
        <v>172.570007</v>
      </c>
      <c r="E50" s="10">
        <v>179.21000699999999</v>
      </c>
      <c r="F50" s="10">
        <v>157.83879099999999</v>
      </c>
      <c r="G50" s="11">
        <v>130967100</v>
      </c>
      <c r="H50">
        <f t="shared" si="0"/>
        <v>-3.2238768439107557E-2</v>
      </c>
      <c r="I50">
        <f t="shared" si="1"/>
        <v>-3.4238768439107559E-2</v>
      </c>
    </row>
    <row r="51" spans="1:9" x14ac:dyDescent="0.25">
      <c r="A51" s="9">
        <v>41518</v>
      </c>
      <c r="B51" s="10">
        <v>183.63000500000001</v>
      </c>
      <c r="C51" s="10">
        <v>194.88999899999999</v>
      </c>
      <c r="D51" s="10">
        <v>182.30999800000001</v>
      </c>
      <c r="E51" s="10">
        <v>185.179993</v>
      </c>
      <c r="F51" s="10">
        <v>163.09683200000001</v>
      </c>
      <c r="G51" s="11">
        <v>71488100</v>
      </c>
      <c r="H51">
        <f t="shared" si="0"/>
        <v>2.1043962042545106E-2</v>
      </c>
      <c r="I51">
        <f t="shared" si="1"/>
        <v>1.9043962042545104E-2</v>
      </c>
    </row>
    <row r="52" spans="1:9" x14ac:dyDescent="0.25">
      <c r="A52" s="9">
        <v>41487</v>
      </c>
      <c r="B52" s="10">
        <v>196.64999399999999</v>
      </c>
      <c r="C52" s="10">
        <v>197.16999799999999</v>
      </c>
      <c r="D52" s="10">
        <v>181.10000600000001</v>
      </c>
      <c r="E52" s="10">
        <v>182.270004</v>
      </c>
      <c r="F52" s="10">
        <v>159.735367</v>
      </c>
      <c r="G52" s="11">
        <v>73077400</v>
      </c>
      <c r="H52">
        <f t="shared" si="0"/>
        <v>-6.5473522837405707E-2</v>
      </c>
      <c r="I52">
        <f t="shared" si="1"/>
        <v>-6.7473522837405708E-2</v>
      </c>
    </row>
    <row r="53" spans="1:9" x14ac:dyDescent="0.25">
      <c r="A53" s="9">
        <v>41456</v>
      </c>
      <c r="B53" s="10">
        <v>192.14999399999999</v>
      </c>
      <c r="C53" s="10">
        <v>200.94000199999999</v>
      </c>
      <c r="D53" s="10">
        <v>190.259995</v>
      </c>
      <c r="E53" s="10">
        <v>195.03999300000001</v>
      </c>
      <c r="F53" s="10">
        <v>170.92652899999999</v>
      </c>
      <c r="G53" s="11">
        <v>88079400</v>
      </c>
      <c r="H53">
        <f t="shared" si="0"/>
        <v>2.0563808081816237E-2</v>
      </c>
      <c r="I53">
        <f t="shared" si="1"/>
        <v>1.8563808081816235E-2</v>
      </c>
    </row>
    <row r="54" spans="1:9" x14ac:dyDescent="0.25">
      <c r="A54" s="9">
        <v>41426</v>
      </c>
      <c r="B54" s="10">
        <v>208.25</v>
      </c>
      <c r="C54" s="10">
        <v>210.050003</v>
      </c>
      <c r="D54" s="10">
        <v>188.41000399999999</v>
      </c>
      <c r="E54" s="10">
        <v>191.11000100000001</v>
      </c>
      <c r="F54" s="10">
        <v>167.48245199999999</v>
      </c>
      <c r="G54" s="11">
        <v>80215000</v>
      </c>
      <c r="H54">
        <f t="shared" si="0"/>
        <v>-7.6983975655748105E-2</v>
      </c>
      <c r="I54">
        <f t="shared" si="1"/>
        <v>-7.8983975655748107E-2</v>
      </c>
    </row>
    <row r="55" spans="1:9" x14ac:dyDescent="0.25">
      <c r="A55" s="9">
        <v>41395</v>
      </c>
      <c r="B55" s="10">
        <v>201.86999499999999</v>
      </c>
      <c r="C55" s="10">
        <v>211.979996</v>
      </c>
      <c r="D55" s="10">
        <v>199.199997</v>
      </c>
      <c r="E55" s="10">
        <v>208.020004</v>
      </c>
      <c r="F55" s="10">
        <v>181.45129399999999</v>
      </c>
      <c r="G55" s="11">
        <v>90683600</v>
      </c>
      <c r="H55">
        <f t="shared" si="0"/>
        <v>2.7056418317044972E-2</v>
      </c>
      <c r="I55">
        <f t="shared" si="1"/>
        <v>2.5056418317044971E-2</v>
      </c>
    </row>
    <row r="56" spans="1:9" x14ac:dyDescent="0.25">
      <c r="A56" s="9">
        <v>41365</v>
      </c>
      <c r="B56" s="10">
        <v>212.800003</v>
      </c>
      <c r="C56" s="10">
        <v>214.88999899999999</v>
      </c>
      <c r="D56" s="10">
        <v>187.679993</v>
      </c>
      <c r="E56" s="10">
        <v>202.53999300000001</v>
      </c>
      <c r="F56" s="10">
        <v>176.67120399999999</v>
      </c>
      <c r="G56" s="11">
        <v>108666600</v>
      </c>
      <c r="H56">
        <f t="shared" si="0"/>
        <v>-5.0445375814169635E-2</v>
      </c>
      <c r="I56">
        <f t="shared" si="1"/>
        <v>-5.2445375814169637E-2</v>
      </c>
    </row>
    <row r="57" spans="1:9" x14ac:dyDescent="0.25">
      <c r="A57" s="9">
        <v>41334</v>
      </c>
      <c r="B57" s="10">
        <v>200.64999399999999</v>
      </c>
      <c r="C57" s="10">
        <v>215.89999399999999</v>
      </c>
      <c r="D57" s="10">
        <v>199.36000100000001</v>
      </c>
      <c r="E57" s="10">
        <v>213.300003</v>
      </c>
      <c r="F57" s="10">
        <v>186.056915</v>
      </c>
      <c r="G57" s="11">
        <v>76023800</v>
      </c>
      <c r="H57">
        <f t="shared" si="0"/>
        <v>6.6562808730296741E-2</v>
      </c>
      <c r="I57">
        <f t="shared" si="1"/>
        <v>6.4562808730296739E-2</v>
      </c>
    </row>
    <row r="58" spans="1:9" x14ac:dyDescent="0.25">
      <c r="A58" s="9">
        <v>41306</v>
      </c>
      <c r="B58" s="10">
        <v>204.64999399999999</v>
      </c>
      <c r="C58" s="10">
        <v>205.35000600000001</v>
      </c>
      <c r="D58" s="10">
        <v>197.509995</v>
      </c>
      <c r="E58" s="10">
        <v>200.83000200000001</v>
      </c>
      <c r="F58" s="10">
        <v>174.44534300000001</v>
      </c>
      <c r="G58" s="11">
        <v>64144100</v>
      </c>
      <c r="H58">
        <f t="shared" si="0"/>
        <v>-1.1030829716034973E-2</v>
      </c>
      <c r="I58">
        <f t="shared" si="1"/>
        <v>-1.3030829716034973E-2</v>
      </c>
    </row>
    <row r="59" spans="1:9" x14ac:dyDescent="0.25">
      <c r="A59" s="9">
        <v>41275</v>
      </c>
      <c r="B59" s="10">
        <v>194.08999600000001</v>
      </c>
      <c r="C59" s="10">
        <v>208.58000200000001</v>
      </c>
      <c r="D59" s="10">
        <v>190.38999899999999</v>
      </c>
      <c r="E59" s="10">
        <v>203.070007</v>
      </c>
      <c r="F59" s="10">
        <v>176.39108300000001</v>
      </c>
      <c r="G59" s="11">
        <v>87636600</v>
      </c>
      <c r="H59">
        <f t="shared" si="0"/>
        <v>6.0141183445784563E-2</v>
      </c>
      <c r="I59">
        <f t="shared" si="1"/>
        <v>5.8141183445784561E-2</v>
      </c>
    </row>
    <row r="60" spans="1:9" x14ac:dyDescent="0.25">
      <c r="A60" s="9">
        <v>41244</v>
      </c>
      <c r="B60" s="10">
        <v>190.759995</v>
      </c>
      <c r="C60" s="10">
        <v>196.449997</v>
      </c>
      <c r="D60" s="10">
        <v>186.94000199999999</v>
      </c>
      <c r="E60" s="10">
        <v>191.550003</v>
      </c>
      <c r="F60" s="10">
        <v>166.38452100000001</v>
      </c>
      <c r="G60" s="11">
        <v>79320200</v>
      </c>
      <c r="H60">
        <f t="shared" si="0"/>
        <v>1.2197032164178001E-2</v>
      </c>
      <c r="I60">
        <f t="shared" si="1"/>
        <v>1.0197032164178001E-2</v>
      </c>
    </row>
    <row r="61" spans="1:9" x14ac:dyDescent="0.25">
      <c r="A61" s="9">
        <v>41214</v>
      </c>
      <c r="B61" s="10">
        <v>194.679993</v>
      </c>
      <c r="C61" s="10">
        <v>198</v>
      </c>
      <c r="D61" s="10">
        <v>184.779999</v>
      </c>
      <c r="E61" s="10">
        <v>190.070007</v>
      </c>
      <c r="F61" s="10">
        <v>164.37957800000001</v>
      </c>
      <c r="G61" s="11">
        <v>81892500</v>
      </c>
      <c r="H61" t="e">
        <f t="shared" si="0"/>
        <v>#DIV/0!</v>
      </c>
      <c r="I61" t="e">
        <f t="shared" si="1"/>
        <v>#DIV/0!</v>
      </c>
    </row>
    <row r="62" spans="1:9" x14ac:dyDescent="0.25">
      <c r="A62" s="9"/>
      <c r="B62" s="11"/>
      <c r="C62" s="11"/>
      <c r="D62" s="11"/>
      <c r="E62" s="11"/>
      <c r="F62" s="11"/>
      <c r="G6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topLeftCell="A4" workbookViewId="0">
      <selection activeCell="P32" sqref="P32"/>
    </sheetView>
  </sheetViews>
  <sheetFormatPr defaultRowHeight="15" x14ac:dyDescent="0.25"/>
  <cols>
    <col min="3" max="3" width="18" bestFit="1" customWidth="1"/>
    <col min="4" max="4" width="27.28515625" bestFit="1" customWidth="1"/>
    <col min="5" max="5" width="14.5703125" bestFit="1" customWidth="1"/>
    <col min="6" max="6" width="18.5703125" bestFit="1" customWidth="1"/>
    <col min="8" max="8" width="13.42578125" bestFit="1" customWidth="1"/>
    <col min="9" max="9" width="12" bestFit="1" customWidth="1"/>
    <col min="10" max="10" width="12.7109375" bestFit="1" customWidth="1"/>
    <col min="11" max="11" width="12.5703125" bestFit="1" customWidth="1"/>
  </cols>
  <sheetData>
    <row r="4" spans="1:14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4" x14ac:dyDescent="0.25">
      <c r="A5" s="16"/>
      <c r="B5" s="17"/>
      <c r="C5" t="s">
        <v>28</v>
      </c>
      <c r="L5" s="17"/>
      <c r="M5" s="17"/>
      <c r="N5" s="16"/>
    </row>
    <row r="6" spans="1:14" ht="15.75" thickBot="1" x14ac:dyDescent="0.3">
      <c r="A6" s="16"/>
      <c r="B6" s="17"/>
      <c r="L6" s="17"/>
      <c r="M6" s="17"/>
      <c r="N6" s="16"/>
    </row>
    <row r="7" spans="1:14" x14ac:dyDescent="0.25">
      <c r="A7" s="16"/>
      <c r="B7" s="17"/>
      <c r="C7" s="15" t="s">
        <v>29</v>
      </c>
      <c r="D7" s="15"/>
      <c r="L7" s="17"/>
      <c r="M7" s="17"/>
      <c r="N7" s="16"/>
    </row>
    <row r="8" spans="1:14" x14ac:dyDescent="0.25">
      <c r="A8" s="16"/>
      <c r="B8" s="17"/>
      <c r="C8" s="12" t="s">
        <v>30</v>
      </c>
      <c r="D8" s="12">
        <v>0.490360685728018</v>
      </c>
      <c r="L8" s="17"/>
      <c r="M8" s="17"/>
      <c r="N8" s="16"/>
    </row>
    <row r="9" spans="1:14" x14ac:dyDescent="0.25">
      <c r="A9" s="16"/>
      <c r="B9" s="17"/>
      <c r="C9" s="12" t="s">
        <v>31</v>
      </c>
      <c r="D9" s="12">
        <v>0.24045360210765201</v>
      </c>
      <c r="L9" s="17"/>
      <c r="M9" s="17"/>
      <c r="N9" s="16"/>
    </row>
    <row r="10" spans="1:14" x14ac:dyDescent="0.25">
      <c r="A10" s="16"/>
      <c r="B10" s="17"/>
      <c r="C10" s="12" t="s">
        <v>32</v>
      </c>
      <c r="D10" s="12">
        <v>0.22689027357386007</v>
      </c>
      <c r="L10" s="17"/>
      <c r="M10" s="17"/>
      <c r="N10" s="16"/>
    </row>
    <row r="11" spans="1:14" x14ac:dyDescent="0.25">
      <c r="A11" s="16"/>
      <c r="B11" s="17"/>
      <c r="C11" s="12" t="s">
        <v>33</v>
      </c>
      <c r="D11" s="12">
        <v>4.4975101708519351E-2</v>
      </c>
      <c r="L11" s="17"/>
      <c r="M11" s="17"/>
      <c r="N11" s="16"/>
    </row>
    <row r="12" spans="1:14" ht="15.75" thickBot="1" x14ac:dyDescent="0.3">
      <c r="A12" s="16"/>
      <c r="B12" s="17"/>
      <c r="C12" s="13" t="s">
        <v>34</v>
      </c>
      <c r="D12" s="13">
        <v>58</v>
      </c>
      <c r="L12" s="17"/>
      <c r="M12" s="17"/>
      <c r="N12" s="16"/>
    </row>
    <row r="13" spans="1:14" x14ac:dyDescent="0.25">
      <c r="A13" s="16"/>
      <c r="B13" s="17"/>
      <c r="L13" s="17"/>
      <c r="M13" s="17"/>
      <c r="N13" s="16"/>
    </row>
    <row r="14" spans="1:14" ht="15.75" thickBot="1" x14ac:dyDescent="0.3">
      <c r="A14" s="16"/>
      <c r="B14" s="17"/>
      <c r="C14" t="s">
        <v>35</v>
      </c>
      <c r="L14" s="17"/>
      <c r="M14" s="17"/>
      <c r="N14" s="16"/>
    </row>
    <row r="15" spans="1:14" x14ac:dyDescent="0.25">
      <c r="A15" s="16"/>
      <c r="B15" s="17"/>
      <c r="C15" s="14"/>
      <c r="D15" s="14" t="s">
        <v>40</v>
      </c>
      <c r="E15" s="14" t="s">
        <v>41</v>
      </c>
      <c r="F15" s="14" t="s">
        <v>42</v>
      </c>
      <c r="G15" s="14" t="s">
        <v>43</v>
      </c>
      <c r="H15" s="14" t="s">
        <v>44</v>
      </c>
      <c r="L15" s="17"/>
      <c r="M15" s="17"/>
      <c r="N15" s="16"/>
    </row>
    <row r="16" spans="1:14" x14ac:dyDescent="0.25">
      <c r="A16" s="16"/>
      <c r="B16" s="17"/>
      <c r="C16" s="12" t="s">
        <v>36</v>
      </c>
      <c r="D16" s="12">
        <v>1</v>
      </c>
      <c r="E16" s="12">
        <v>3.5859919825052003E-2</v>
      </c>
      <c r="F16" s="12">
        <v>3.5859919825052003E-2</v>
      </c>
      <c r="G16" s="12">
        <v>17.728214833739482</v>
      </c>
      <c r="H16" s="12">
        <v>9.3276223397842616E-5</v>
      </c>
      <c r="L16" s="17"/>
      <c r="M16" s="17"/>
      <c r="N16" s="16"/>
    </row>
    <row r="17" spans="1:15" x14ac:dyDescent="0.25">
      <c r="A17" s="16"/>
      <c r="B17" s="17"/>
      <c r="C17" s="12" t="s">
        <v>37</v>
      </c>
      <c r="D17" s="12">
        <v>56</v>
      </c>
      <c r="E17" s="12">
        <v>0.11327454732673296</v>
      </c>
      <c r="F17" s="12">
        <v>2.0227597736916601E-3</v>
      </c>
      <c r="G17" s="12"/>
      <c r="H17" s="12"/>
      <c r="L17" s="17"/>
      <c r="M17" s="17"/>
      <c r="N17" s="16"/>
    </row>
    <row r="18" spans="1:15" ht="15.75" thickBot="1" x14ac:dyDescent="0.3">
      <c r="A18" s="16"/>
      <c r="B18" s="17"/>
      <c r="C18" s="13" t="s">
        <v>38</v>
      </c>
      <c r="D18" s="13">
        <v>57</v>
      </c>
      <c r="E18" s="13">
        <v>0.14913446715178497</v>
      </c>
      <c r="F18" s="13"/>
      <c r="G18" s="13"/>
      <c r="H18" s="13"/>
      <c r="L18" s="17"/>
      <c r="M18" s="17"/>
      <c r="N18" s="16"/>
    </row>
    <row r="19" spans="1:15" ht="15.75" thickBot="1" x14ac:dyDescent="0.3">
      <c r="A19" s="16"/>
      <c r="B19" s="17"/>
      <c r="L19" s="17"/>
      <c r="M19" s="17"/>
      <c r="N19" s="16"/>
    </row>
    <row r="20" spans="1:15" x14ac:dyDescent="0.25">
      <c r="A20" s="16"/>
      <c r="B20" s="17"/>
      <c r="C20" s="14"/>
      <c r="D20" s="14" t="s">
        <v>45</v>
      </c>
      <c r="E20" s="14" t="s">
        <v>33</v>
      </c>
      <c r="F20" s="14" t="s">
        <v>46</v>
      </c>
      <c r="G20" s="14" t="s">
        <v>47</v>
      </c>
      <c r="H20" s="14" t="s">
        <v>48</v>
      </c>
      <c r="I20" s="14" t="s">
        <v>49</v>
      </c>
      <c r="J20" s="14" t="s">
        <v>50</v>
      </c>
      <c r="K20" s="14" t="s">
        <v>51</v>
      </c>
      <c r="L20" s="17"/>
      <c r="M20" s="17"/>
      <c r="N20" s="16"/>
    </row>
    <row r="21" spans="1:15" x14ac:dyDescent="0.25">
      <c r="A21" s="16"/>
      <c r="B21" s="17"/>
      <c r="C21" s="12" t="s">
        <v>39</v>
      </c>
      <c r="D21" s="12">
        <v>-1.0441584502524514E-2</v>
      </c>
      <c r="E21" s="12">
        <v>6.1735424325540219E-3</v>
      </c>
      <c r="F21" s="12">
        <v>-1.6913440891674221</v>
      </c>
      <c r="G21" s="12">
        <v>9.6329740506960568E-2</v>
      </c>
      <c r="H21" s="12">
        <v>-2.2808676082951874E-2</v>
      </c>
      <c r="I21" s="12">
        <v>1.925507077902849E-3</v>
      </c>
      <c r="J21" s="12">
        <v>-2.2808676082951874E-2</v>
      </c>
      <c r="K21" s="12">
        <v>1.925507077902849E-3</v>
      </c>
      <c r="L21" s="17"/>
      <c r="M21" s="17"/>
      <c r="N21" s="16"/>
    </row>
    <row r="22" spans="1:15" ht="15.75" thickBot="1" x14ac:dyDescent="0.3">
      <c r="A22" s="16"/>
      <c r="B22" s="17"/>
      <c r="C22" s="13">
        <v>1.4964621643903666E-2</v>
      </c>
      <c r="D22" s="13">
        <v>0.90682123559304628</v>
      </c>
      <c r="E22" s="13">
        <v>0.21537196910643558</v>
      </c>
      <c r="F22" s="13">
        <v>4.2104886692329977</v>
      </c>
      <c r="G22" s="13">
        <v>9.3276223397843863E-5</v>
      </c>
      <c r="H22" s="13">
        <v>0.47537933738058846</v>
      </c>
      <c r="I22" s="13">
        <v>1.338263133805504</v>
      </c>
      <c r="J22" s="13">
        <v>0.47537933738058846</v>
      </c>
      <c r="K22" s="13">
        <v>1.338263133805504</v>
      </c>
      <c r="L22" s="17"/>
      <c r="M22" s="17"/>
      <c r="N22" s="16"/>
    </row>
    <row r="23" spans="1:15" x14ac:dyDescent="0.25">
      <c r="A23" s="16"/>
      <c r="B23" s="17"/>
      <c r="L23" s="17"/>
      <c r="M23" s="17"/>
      <c r="N23" s="16"/>
    </row>
    <row r="24" spans="1:15" x14ac:dyDescent="0.25">
      <c r="A24" s="16"/>
      <c r="B24" s="17"/>
      <c r="L24" s="17"/>
      <c r="M24" s="17"/>
      <c r="N24" s="16"/>
    </row>
    <row r="25" spans="1:15" x14ac:dyDescent="0.25">
      <c r="A25" s="16"/>
      <c r="B25" s="17"/>
      <c r="L25" s="17"/>
      <c r="M25" s="17"/>
      <c r="N25" s="16"/>
    </row>
    <row r="26" spans="1:15" x14ac:dyDescent="0.25">
      <c r="A26" s="16"/>
      <c r="B26" s="17"/>
      <c r="C26" t="s">
        <v>52</v>
      </c>
      <c r="L26" s="17"/>
      <c r="M26" s="17"/>
      <c r="N26" s="16"/>
    </row>
    <row r="27" spans="1:15" ht="15.75" thickBot="1" x14ac:dyDescent="0.3">
      <c r="A27" s="16"/>
      <c r="B27" s="17"/>
      <c r="L27" s="17"/>
      <c r="M27" s="17"/>
      <c r="N27" s="16"/>
    </row>
    <row r="28" spans="1:15" x14ac:dyDescent="0.25">
      <c r="A28" s="16"/>
      <c r="B28" s="17"/>
      <c r="C28" s="14" t="s">
        <v>53</v>
      </c>
      <c r="D28" s="14" t="s">
        <v>59</v>
      </c>
      <c r="E28" s="14" t="s">
        <v>54</v>
      </c>
      <c r="F28" s="14" t="s">
        <v>55</v>
      </c>
      <c r="L28" s="17"/>
      <c r="M28" s="17"/>
      <c r="N28" s="16"/>
      <c r="O28" s="16"/>
    </row>
    <row r="29" spans="1:15" x14ac:dyDescent="0.25">
      <c r="A29" s="16"/>
      <c r="B29" s="17"/>
      <c r="C29" s="12">
        <v>1</v>
      </c>
      <c r="D29" s="12">
        <v>5.2491238704314904E-3</v>
      </c>
      <c r="E29" s="12">
        <v>1.7800544724048829E-2</v>
      </c>
      <c r="F29" s="12">
        <v>0.39930482017400865</v>
      </c>
      <c r="L29" s="17"/>
      <c r="M29" s="17"/>
      <c r="N29" s="16"/>
    </row>
    <row r="30" spans="1:15" x14ac:dyDescent="0.25">
      <c r="A30" s="16"/>
      <c r="B30" s="17"/>
      <c r="C30" s="12">
        <v>2</v>
      </c>
      <c r="D30" s="12">
        <v>-1.1759710096793404E-2</v>
      </c>
      <c r="E30" s="12">
        <v>-1.5763953124569366E-3</v>
      </c>
      <c r="F30" s="12">
        <v>-3.5361965407348088E-2</v>
      </c>
      <c r="L30" s="17"/>
      <c r="M30" s="17"/>
      <c r="N30" s="16"/>
    </row>
    <row r="31" spans="1:15" x14ac:dyDescent="0.25">
      <c r="A31" s="16"/>
      <c r="B31" s="17"/>
      <c r="C31" s="12">
        <v>3</v>
      </c>
      <c r="D31" s="12">
        <v>5.2906994339168793E-3</v>
      </c>
      <c r="E31" s="12">
        <v>-6.6837007862554504E-2</v>
      </c>
      <c r="F31" s="12">
        <v>-1.4992990281623091</v>
      </c>
      <c r="L31" s="17"/>
      <c r="M31" s="17"/>
      <c r="N31" s="16"/>
    </row>
    <row r="32" spans="1:15" x14ac:dyDescent="0.25">
      <c r="A32" s="16"/>
      <c r="B32" s="17"/>
      <c r="C32" s="12">
        <v>4</v>
      </c>
      <c r="D32" s="12">
        <v>-7.8899934979540336E-3</v>
      </c>
      <c r="E32" s="12">
        <v>2.3597757641892075E-2</v>
      </c>
      <c r="F32" s="12">
        <v>0.52934887767649785</v>
      </c>
      <c r="L32" s="17"/>
      <c r="M32" s="17"/>
    </row>
    <row r="33" spans="2:13" x14ac:dyDescent="0.25">
      <c r="B33" s="16"/>
      <c r="C33" s="12">
        <v>5</v>
      </c>
      <c r="D33" s="12">
        <v>-1.75763638347874E-3</v>
      </c>
      <c r="E33" s="12">
        <v>-4.803070052322185E-2</v>
      </c>
      <c r="F33" s="12">
        <v>-1.0774327714446719</v>
      </c>
      <c r="L33" s="16"/>
      <c r="M33" s="16"/>
    </row>
    <row r="34" spans="2:13" x14ac:dyDescent="0.25">
      <c r="B34" s="16"/>
      <c r="C34" s="12">
        <v>6</v>
      </c>
      <c r="D34" s="12">
        <v>-4.0111260039837927E-3</v>
      </c>
      <c r="E34" s="12">
        <v>-7.7522629779406493E-2</v>
      </c>
      <c r="F34" s="12">
        <v>-1.7390007004482972</v>
      </c>
      <c r="L34" s="16"/>
      <c r="M34" s="16"/>
    </row>
    <row r="35" spans="2:13" x14ac:dyDescent="0.25">
      <c r="C35" s="12">
        <v>7</v>
      </c>
      <c r="D35" s="12">
        <v>-1.2608159248698732E-2</v>
      </c>
      <c r="E35" s="12">
        <v>-1.3321806475486201E-2</v>
      </c>
      <c r="F35" s="12">
        <v>-0.29883700872930485</v>
      </c>
    </row>
    <row r="36" spans="2:13" x14ac:dyDescent="0.25">
      <c r="C36" s="12">
        <v>8</v>
      </c>
      <c r="D36" s="12">
        <v>2.1476854745129052E-2</v>
      </c>
      <c r="E36" s="12">
        <v>6.8921629547525967E-3</v>
      </c>
      <c r="F36" s="12">
        <v>0.15460616132377974</v>
      </c>
    </row>
    <row r="37" spans="2:13" x14ac:dyDescent="0.25">
      <c r="C37" s="12">
        <v>9</v>
      </c>
      <c r="D37" s="12">
        <v>3.9626888011254219E-3</v>
      </c>
      <c r="E37" s="12">
        <v>4.5426031861105789E-2</v>
      </c>
      <c r="F37" s="12">
        <v>1.0190044049051921</v>
      </c>
    </row>
    <row r="38" spans="2:13" x14ac:dyDescent="0.25">
      <c r="C38" s="12">
        <v>10</v>
      </c>
      <c r="D38" s="12">
        <v>4.2496106904130575E-3</v>
      </c>
      <c r="E38" s="12">
        <v>2.6273324883385536E-2</v>
      </c>
      <c r="F38" s="12">
        <v>0.58936765310108552</v>
      </c>
    </row>
    <row r="39" spans="2:13" x14ac:dyDescent="0.25">
      <c r="C39" s="12">
        <v>11</v>
      </c>
      <c r="D39" s="12">
        <v>1.8734955462224E-2</v>
      </c>
      <c r="E39" s="12">
        <v>3.4766205599413381E-2</v>
      </c>
      <c r="F39" s="12">
        <v>0.77988138510453209</v>
      </c>
    </row>
    <row r="40" spans="2:13" x14ac:dyDescent="0.25">
      <c r="C40" s="12">
        <v>12</v>
      </c>
      <c r="D40" s="12">
        <v>-2.9870845460233192E-2</v>
      </c>
      <c r="E40" s="12">
        <v>-4.6125122696152598E-3</v>
      </c>
      <c r="F40" s="12">
        <v>-0.1034686528373949</v>
      </c>
    </row>
    <row r="41" spans="2:13" x14ac:dyDescent="0.25">
      <c r="C41" s="12">
        <v>13</v>
      </c>
      <c r="D41" s="12">
        <v>-1.3374653213640631E-2</v>
      </c>
      <c r="E41" s="12">
        <v>1.9820844697043052E-2</v>
      </c>
      <c r="F41" s="12">
        <v>0.44462452976267797</v>
      </c>
    </row>
    <row r="42" spans="2:13" x14ac:dyDescent="0.25">
      <c r="C42" s="12">
        <v>14</v>
      </c>
      <c r="D42" s="12">
        <v>-1.3360862540830033E-2</v>
      </c>
      <c r="E42" s="12">
        <v>5.2788734653620717E-4</v>
      </c>
      <c r="F42" s="12">
        <v>1.1841657951961255E-2</v>
      </c>
    </row>
    <row r="43" spans="2:13" x14ac:dyDescent="0.25">
      <c r="C43" s="12">
        <v>15</v>
      </c>
      <c r="D43" s="12">
        <v>2.0036496881915201E-2</v>
      </c>
      <c r="E43" s="12">
        <v>3.6205565646262226E-2</v>
      </c>
      <c r="F43" s="12">
        <v>0.81216935233152054</v>
      </c>
    </row>
    <row r="44" spans="2:13" x14ac:dyDescent="0.25">
      <c r="C44" s="12">
        <v>16</v>
      </c>
      <c r="D44" s="12">
        <v>-1.142918435725742E-2</v>
      </c>
      <c r="E44" s="12">
        <v>6.2078597068296274E-3</v>
      </c>
      <c r="F44" s="12">
        <v>0.13925575550236619</v>
      </c>
    </row>
    <row r="45" spans="2:13" x14ac:dyDescent="0.25">
      <c r="C45" s="12">
        <v>17</v>
      </c>
      <c r="D45" s="12">
        <v>1.6414478711554922E-3</v>
      </c>
      <c r="E45" s="12">
        <v>4.9805359256408284E-2</v>
      </c>
      <c r="F45" s="12">
        <v>1.1172422153302781</v>
      </c>
    </row>
    <row r="46" spans="2:13" x14ac:dyDescent="0.25">
      <c r="C46" s="12">
        <v>18</v>
      </c>
      <c r="D46" s="12">
        <v>-9.8073551079271848E-3</v>
      </c>
      <c r="E46" s="12">
        <v>-2.8574298748283544E-2</v>
      </c>
      <c r="F46" s="12">
        <v>-0.64098348675065309</v>
      </c>
    </row>
    <row r="47" spans="2:13" x14ac:dyDescent="0.25">
      <c r="C47" s="12">
        <v>19</v>
      </c>
      <c r="D47" s="12">
        <v>4.7586917085497865E-2</v>
      </c>
      <c r="E47" s="12">
        <v>0.11806158021221849</v>
      </c>
      <c r="F47" s="12">
        <v>2.6483772708600783</v>
      </c>
    </row>
    <row r="48" spans="2:13" x14ac:dyDescent="0.25">
      <c r="C48" s="12">
        <v>20</v>
      </c>
      <c r="D48" s="12">
        <v>-1.5998911880087851E-2</v>
      </c>
      <c r="E48" s="12">
        <v>6.4002826659008263E-2</v>
      </c>
      <c r="F48" s="12">
        <v>1.4357221976008465</v>
      </c>
    </row>
    <row r="49" spans="3:6" x14ac:dyDescent="0.25">
      <c r="C49" s="12">
        <v>21</v>
      </c>
      <c r="D49" s="12">
        <v>-5.8263094333428883E-2</v>
      </c>
      <c r="E49" s="12">
        <v>-3.6964454681638809E-2</v>
      </c>
      <c r="F49" s="12">
        <v>-0.82919287911121942</v>
      </c>
    </row>
    <row r="50" spans="3:6" x14ac:dyDescent="0.25">
      <c r="C50" s="12">
        <v>22</v>
      </c>
      <c r="D50" s="12">
        <v>-2.8151971155470974E-2</v>
      </c>
      <c r="E50" s="12">
        <v>2.2500476297491308E-2</v>
      </c>
      <c r="F50" s="12">
        <v>0.50473447757253387</v>
      </c>
    </row>
    <row r="51" spans="3:6" x14ac:dyDescent="0.25">
      <c r="C51" s="12">
        <v>23</v>
      </c>
      <c r="D51" s="12">
        <v>-1.1797400806887804E-2</v>
      </c>
      <c r="E51" s="12">
        <v>5.0855441635577342E-3</v>
      </c>
      <c r="F51" s="12">
        <v>0.11407978402890755</v>
      </c>
    </row>
    <row r="52" spans="3:6" x14ac:dyDescent="0.25">
      <c r="C52" s="12">
        <v>24</v>
      </c>
      <c r="D52" s="12">
        <v>6.2995626407133271E-2</v>
      </c>
      <c r="E52" s="12">
        <v>-9.8726736576863233E-2</v>
      </c>
      <c r="F52" s="12">
        <v>-2.2146547988461971</v>
      </c>
    </row>
    <row r="53" spans="3:6" x14ac:dyDescent="0.25">
      <c r="C53" s="12">
        <v>25</v>
      </c>
      <c r="D53" s="12">
        <v>-3.6234148173523252E-2</v>
      </c>
      <c r="E53" s="12">
        <v>2.2627255868346942E-2</v>
      </c>
      <c r="F53" s="12">
        <v>0.507578418279239</v>
      </c>
    </row>
    <row r="54" spans="3:6" x14ac:dyDescent="0.25">
      <c r="C54" s="12">
        <v>26</v>
      </c>
      <c r="D54" s="12">
        <v>-6.9004841828517252E-2</v>
      </c>
      <c r="E54" s="12">
        <v>-2.003765615984747E-2</v>
      </c>
      <c r="F54" s="12">
        <v>-0.44948808104770233</v>
      </c>
    </row>
    <row r="55" spans="3:6" x14ac:dyDescent="0.25">
      <c r="C55" s="12">
        <v>27</v>
      </c>
      <c r="D55" s="12">
        <v>5.6472647889849511E-3</v>
      </c>
      <c r="E55" s="12">
        <v>-1.1766137365111593E-2</v>
      </c>
      <c r="F55" s="12">
        <v>-0.2639399769812168</v>
      </c>
    </row>
    <row r="56" spans="3:6" x14ac:dyDescent="0.25">
      <c r="C56" s="12">
        <v>28</v>
      </c>
      <c r="D56" s="12">
        <v>-3.1309057679500991E-2</v>
      </c>
      <c r="E56" s="12">
        <v>-4.6373925947177305E-3</v>
      </c>
      <c r="F56" s="12">
        <v>-0.10402677248457012</v>
      </c>
    </row>
    <row r="57" spans="3:6" x14ac:dyDescent="0.25">
      <c r="C57" s="12">
        <v>29</v>
      </c>
      <c r="D57" s="12">
        <v>-2.7414186287239191E-3</v>
      </c>
      <c r="E57" s="12">
        <v>-8.8331002318786465E-3</v>
      </c>
      <c r="F57" s="12">
        <v>-0.19814559353928801</v>
      </c>
    </row>
    <row r="58" spans="3:6" x14ac:dyDescent="0.25">
      <c r="C58" s="12">
        <v>30</v>
      </c>
      <c r="D58" s="12">
        <v>-4.5283666977732721E-3</v>
      </c>
      <c r="E58" s="12">
        <v>6.9755589481811972E-2</v>
      </c>
      <c r="F58" s="12">
        <v>1.5647691430777415</v>
      </c>
    </row>
    <row r="59" spans="3:6" x14ac:dyDescent="0.25">
      <c r="C59" s="12">
        <v>31</v>
      </c>
      <c r="D59" s="12">
        <v>-2.8030386139751791E-2</v>
      </c>
      <c r="E59" s="12">
        <v>2.4090884027358546E-2</v>
      </c>
      <c r="F59" s="12">
        <v>0.54041077188952846</v>
      </c>
    </row>
    <row r="60" spans="3:6" x14ac:dyDescent="0.25">
      <c r="C60" s="12">
        <v>32</v>
      </c>
      <c r="D60" s="12">
        <v>3.7522467689312104E-2</v>
      </c>
      <c r="E60" s="12">
        <v>1.6768808566837497E-2</v>
      </c>
      <c r="F60" s="12">
        <v>0.37616074075908457</v>
      </c>
    </row>
    <row r="61" spans="3:6" x14ac:dyDescent="0.25">
      <c r="C61" s="12">
        <v>33</v>
      </c>
      <c r="D61" s="12">
        <v>-4.0403688834428575E-2</v>
      </c>
      <c r="E61" s="12">
        <v>-6.0364383865271209E-3</v>
      </c>
      <c r="F61" s="12">
        <v>-0.1354104035460911</v>
      </c>
    </row>
    <row r="62" spans="3:6" x14ac:dyDescent="0.25">
      <c r="C62" s="12">
        <v>34</v>
      </c>
      <c r="D62" s="12">
        <v>-1.6053527408556461E-2</v>
      </c>
      <c r="E62" s="12">
        <v>1.0156641898166214E-2</v>
      </c>
      <c r="F62" s="12">
        <v>0.22783550332815855</v>
      </c>
    </row>
    <row r="63" spans="3:6" x14ac:dyDescent="0.25">
      <c r="C63" s="12">
        <v>35</v>
      </c>
      <c r="D63" s="12">
        <v>9.9923522994950931E-3</v>
      </c>
      <c r="E63" s="12">
        <v>-2.5556790755887196E-2</v>
      </c>
      <c r="F63" s="12">
        <v>-0.57329423875535945</v>
      </c>
    </row>
    <row r="64" spans="3:6" x14ac:dyDescent="0.25">
      <c r="C64" s="12">
        <v>36</v>
      </c>
      <c r="D64" s="12">
        <v>8.7843503645138789E-3</v>
      </c>
      <c r="E64" s="12">
        <v>-0.14474625064256955</v>
      </c>
      <c r="F64" s="12">
        <v>-3.2469722966178294</v>
      </c>
    </row>
    <row r="65" spans="3:6" x14ac:dyDescent="0.25">
      <c r="C65" s="12">
        <v>37</v>
      </c>
      <c r="D65" s="12">
        <v>-2.6323504013118684E-2</v>
      </c>
      <c r="E65" s="12">
        <v>1.7316823090096647E-2</v>
      </c>
      <c r="F65" s="12">
        <v>0.3884538949324568</v>
      </c>
    </row>
    <row r="66" spans="3:6" x14ac:dyDescent="0.25">
      <c r="C66" s="12">
        <v>38</v>
      </c>
      <c r="D66" s="12">
        <v>2.1891394608912255E-2</v>
      </c>
      <c r="E66" s="12">
        <v>-2.0604383035945188E-2</v>
      </c>
      <c r="F66" s="12">
        <v>-0.46220099387459163</v>
      </c>
    </row>
    <row r="67" spans="3:6" x14ac:dyDescent="0.25">
      <c r="C67" s="12">
        <v>39</v>
      </c>
      <c r="D67" s="12">
        <v>-2.5929937574540984E-2</v>
      </c>
      <c r="E67" s="12">
        <v>8.1302879509589365E-2</v>
      </c>
      <c r="F67" s="12">
        <v>1.8237998996932616</v>
      </c>
    </row>
    <row r="68" spans="3:6" x14ac:dyDescent="0.25">
      <c r="C68" s="12">
        <v>40</v>
      </c>
      <c r="D68" s="12">
        <v>5.0272728895738132E-3</v>
      </c>
      <c r="E68" s="12">
        <v>-1.8063253321000984E-2</v>
      </c>
      <c r="F68" s="12">
        <v>-0.40519794370985324</v>
      </c>
    </row>
    <row r="69" spans="3:6" x14ac:dyDescent="0.25">
      <c r="C69" s="12">
        <v>41</v>
      </c>
      <c r="D69" s="12">
        <v>6.8154775325421756E-3</v>
      </c>
      <c r="E69" s="12">
        <v>-7.0453326890908982E-2</v>
      </c>
      <c r="F69" s="12">
        <v>-1.5804209062674237</v>
      </c>
    </row>
    <row r="70" spans="3:6" x14ac:dyDescent="0.25">
      <c r="C70" s="12">
        <v>42</v>
      </c>
      <c r="D70" s="12">
        <v>-6.6322198627696734E-3</v>
      </c>
      <c r="E70" s="12">
        <v>2.5308427924278721E-2</v>
      </c>
      <c r="F70" s="12">
        <v>0.56772292184620066</v>
      </c>
    </row>
    <row r="71" spans="3:6" x14ac:dyDescent="0.25">
      <c r="C71" s="12">
        <v>43</v>
      </c>
      <c r="D71" s="12">
        <v>-5.9689919917866908E-3</v>
      </c>
      <c r="E71" s="12">
        <v>4.9199313114364429E-2</v>
      </c>
      <c r="F71" s="12">
        <v>1.1036472861010038</v>
      </c>
    </row>
    <row r="72" spans="3:6" x14ac:dyDescent="0.25">
      <c r="C72" s="12">
        <v>44</v>
      </c>
      <c r="D72" s="12">
        <v>2.6844211424767943E-2</v>
      </c>
      <c r="E72" s="12">
        <v>1.9208855995165149E-2</v>
      </c>
      <c r="F72" s="12">
        <v>0.43089629602937352</v>
      </c>
    </row>
    <row r="73" spans="3:6" x14ac:dyDescent="0.25">
      <c r="C73" s="12">
        <v>45</v>
      </c>
      <c r="D73" s="12">
        <v>-4.4522561464052417E-2</v>
      </c>
      <c r="E73" s="12">
        <v>-1.5535971670034184E-2</v>
      </c>
      <c r="F73" s="12">
        <v>-0.3485055356508468</v>
      </c>
    </row>
    <row r="74" spans="3:6" x14ac:dyDescent="0.25">
      <c r="C74" s="12">
        <v>46</v>
      </c>
      <c r="D74" s="12">
        <v>9.1120127741286545E-3</v>
      </c>
      <c r="E74" s="12">
        <v>3.840545179335475E-2</v>
      </c>
      <c r="F74" s="12">
        <v>0.86151756925329293</v>
      </c>
    </row>
    <row r="75" spans="3:6" x14ac:dyDescent="0.25">
      <c r="C75" s="12">
        <v>47</v>
      </c>
      <c r="D75" s="12">
        <v>1.3180629552241275E-2</v>
      </c>
      <c r="E75" s="12">
        <v>-1.2558080320981567E-2</v>
      </c>
      <c r="F75" s="12">
        <v>-0.28170497487785451</v>
      </c>
    </row>
    <row r="76" spans="3:6" x14ac:dyDescent="0.25">
      <c r="C76" s="12">
        <v>48</v>
      </c>
      <c r="D76" s="12">
        <v>2.8185148517551495E-2</v>
      </c>
      <c r="E76" s="12">
        <v>-6.2423916956659053E-2</v>
      </c>
      <c r="F76" s="12">
        <v>-1.4003038289755438</v>
      </c>
    </row>
    <row r="77" spans="3:6" x14ac:dyDescent="0.25">
      <c r="C77" s="12">
        <v>49</v>
      </c>
      <c r="D77" s="12">
        <v>1.4722272392177332E-2</v>
      </c>
      <c r="E77" s="12">
        <v>4.3216896503677719E-3</v>
      </c>
      <c r="F77" s="12">
        <v>9.6944870813788456E-2</v>
      </c>
    </row>
    <row r="78" spans="3:6" x14ac:dyDescent="0.25">
      <c r="C78" s="12">
        <v>50</v>
      </c>
      <c r="D78" s="12">
        <v>-4.0636935265616438E-2</v>
      </c>
      <c r="E78" s="12">
        <v>-2.6836587571789271E-2</v>
      </c>
      <c r="F78" s="12">
        <v>-0.60200285668560949</v>
      </c>
    </row>
    <row r="79" spans="3:6" x14ac:dyDescent="0.25">
      <c r="C79" s="12">
        <v>51</v>
      </c>
      <c r="D79" s="12">
        <v>3.2598037359333594E-2</v>
      </c>
      <c r="E79" s="12">
        <v>-1.4034229277517359E-2</v>
      </c>
      <c r="F79" s="12">
        <v>-0.3148181971290388</v>
      </c>
    </row>
    <row r="80" spans="3:6" x14ac:dyDescent="0.25">
      <c r="C80" s="12">
        <v>52</v>
      </c>
      <c r="D80" s="12">
        <v>-2.5856912216357858E-2</v>
      </c>
      <c r="E80" s="12">
        <v>-5.3127063439390249E-2</v>
      </c>
      <c r="F80" s="12">
        <v>-1.191755243556033</v>
      </c>
    </row>
    <row r="81" spans="3:6" x14ac:dyDescent="0.25">
      <c r="C81" s="12">
        <v>53</v>
      </c>
      <c r="D81" s="12">
        <v>6.5729316055542029E-3</v>
      </c>
      <c r="E81" s="12">
        <v>1.8483486711490769E-2</v>
      </c>
      <c r="F81" s="12">
        <v>0.41462468997082214</v>
      </c>
    </row>
    <row r="82" spans="3:6" x14ac:dyDescent="0.25">
      <c r="C82" s="12">
        <v>54</v>
      </c>
      <c r="D82" s="12">
        <v>4.1453313830655762E-3</v>
      </c>
      <c r="E82" s="12">
        <v>-5.6590707197235211E-2</v>
      </c>
      <c r="F82" s="12">
        <v>-1.2694522842541522</v>
      </c>
    </row>
    <row r="83" spans="3:6" x14ac:dyDescent="0.25">
      <c r="C83" s="12">
        <v>55</v>
      </c>
      <c r="D83" s="12">
        <v>2.0379204932116465E-2</v>
      </c>
      <c r="E83" s="12">
        <v>4.4183603798180274E-2</v>
      </c>
      <c r="F83" s="12">
        <v>0.991134049141564</v>
      </c>
    </row>
    <row r="84" spans="3:6" x14ac:dyDescent="0.25">
      <c r="C84" s="12">
        <v>56</v>
      </c>
      <c r="D84" s="12">
        <v>-2.2251954040044472E-3</v>
      </c>
      <c r="E84" s="12">
        <v>-1.0805634312030526E-2</v>
      </c>
      <c r="F84" s="12">
        <v>-0.242393810567053</v>
      </c>
    </row>
    <row r="85" spans="3:6" x14ac:dyDescent="0.25">
      <c r="C85" s="12">
        <v>57</v>
      </c>
      <c r="D85" s="12">
        <v>3.3474041820778941E-2</v>
      </c>
      <c r="E85" s="12">
        <v>2.466714162500562E-2</v>
      </c>
      <c r="F85" s="12">
        <v>0.55333747946895995</v>
      </c>
    </row>
    <row r="86" spans="3:6" ht="15.75" thickBot="1" x14ac:dyDescent="0.3">
      <c r="C86" s="13">
        <v>58</v>
      </c>
      <c r="D86" s="13">
        <v>-5.8456054910125798E-3</v>
      </c>
      <c r="E86" s="13">
        <v>1.6042637655190581E-2</v>
      </c>
      <c r="F86" s="13">
        <v>0.35987115244670992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N12" sqref="N12"/>
    </sheetView>
  </sheetViews>
  <sheetFormatPr defaultRowHeight="15" x14ac:dyDescent="0.25"/>
  <cols>
    <col min="1" max="1" width="17.7109375" style="2" customWidth="1"/>
    <col min="2" max="2" width="10.28515625" style="2" customWidth="1"/>
    <col min="3" max="3" width="9.5703125" style="2" customWidth="1"/>
    <col min="4" max="16384" width="9.140625" style="2"/>
  </cols>
  <sheetData>
    <row r="2" spans="1:5" ht="21" x14ac:dyDescent="0.35">
      <c r="A2" s="1" t="s">
        <v>18</v>
      </c>
    </row>
    <row r="4" spans="1:5" x14ac:dyDescent="0.25">
      <c r="A4" s="3" t="s">
        <v>17</v>
      </c>
      <c r="B4" s="3">
        <v>49</v>
      </c>
    </row>
    <row r="5" spans="1:5" x14ac:dyDescent="0.25">
      <c r="A5" s="3" t="s">
        <v>19</v>
      </c>
      <c r="B5" s="3">
        <f>B4/EXP(0.001)</f>
        <v>48.951024491835369</v>
      </c>
      <c r="E5" s="25"/>
    </row>
    <row r="6" spans="1:5" x14ac:dyDescent="0.25">
      <c r="A6" s="3" t="s">
        <v>5</v>
      </c>
      <c r="B6" s="3">
        <v>49</v>
      </c>
    </row>
    <row r="7" spans="1:5" x14ac:dyDescent="0.25">
      <c r="A7" s="3" t="s">
        <v>6</v>
      </c>
      <c r="B7" s="3">
        <v>1</v>
      </c>
    </row>
    <row r="8" spans="1:5" x14ac:dyDescent="0.25">
      <c r="A8" s="3" t="s">
        <v>7</v>
      </c>
      <c r="B8" s="3">
        <v>0.25</v>
      </c>
    </row>
    <row r="9" spans="1:5" x14ac:dyDescent="0.25">
      <c r="A9" s="3" t="s">
        <v>8</v>
      </c>
      <c r="B9" s="4">
        <v>1E-3</v>
      </c>
    </row>
    <row r="10" spans="1:5" x14ac:dyDescent="0.25">
      <c r="A10" s="3"/>
      <c r="B10" s="3"/>
    </row>
    <row r="11" spans="1:5" x14ac:dyDescent="0.25">
      <c r="A11" s="3" t="s">
        <v>9</v>
      </c>
      <c r="B11" s="5">
        <f>(LN(B5/B6)+(B9+(B8*B8)/2)*B7)/(B8*SQRT(B7))</f>
        <v>0.12499999999999968</v>
      </c>
      <c r="C11" s="6"/>
    </row>
    <row r="12" spans="1:5" x14ac:dyDescent="0.25">
      <c r="A12" s="3" t="s">
        <v>10</v>
      </c>
      <c r="B12" s="5">
        <f>B11-B8*SQRT(B7)</f>
        <v>-0.12500000000000033</v>
      </c>
      <c r="C12" s="6"/>
    </row>
    <row r="14" spans="1:5" x14ac:dyDescent="0.25">
      <c r="A14" s="3" t="s">
        <v>11</v>
      </c>
      <c r="B14" s="3">
        <f>_xlfn.NORM.S.DIST(B11, TRUE)</f>
        <v>0.54973822483011281</v>
      </c>
      <c r="C14" s="3"/>
      <c r="D14" s="3" t="s">
        <v>12</v>
      </c>
      <c r="E14" s="3">
        <f>_xlfn.NORM.S.DIST(-B11, TRUE)</f>
        <v>0.45026177516988725</v>
      </c>
    </row>
    <row r="15" spans="1:5" x14ac:dyDescent="0.25">
      <c r="A15" s="3" t="s">
        <v>13</v>
      </c>
      <c r="B15" s="3">
        <f>_xlfn.NORM.S.DIST(B12, TRUE)</f>
        <v>0.45026177516988697</v>
      </c>
      <c r="C15" s="3"/>
      <c r="D15" s="3" t="s">
        <v>14</v>
      </c>
      <c r="E15" s="3">
        <f>_xlfn.NORM.S.DIST(-B12, TRUE)</f>
        <v>0.54973822483011303</v>
      </c>
    </row>
    <row r="16" spans="1:5" x14ac:dyDescent="0.25">
      <c r="A16" s="3" t="s">
        <v>15</v>
      </c>
      <c r="B16" s="7">
        <f>B5*B14-B6*EXP(-B7*B9)*B15</f>
        <v>4.8694741236785397</v>
      </c>
    </row>
    <row r="17" spans="1:5" x14ac:dyDescent="0.25">
      <c r="A17" s="3" t="s">
        <v>16</v>
      </c>
      <c r="B17" s="7">
        <f>B6*EXP(-B9*B7)*E15-B5*E14</f>
        <v>4.8694741236785468</v>
      </c>
    </row>
    <row r="19" spans="1:5" x14ac:dyDescent="0.25">
      <c r="A19" s="3" t="s">
        <v>17</v>
      </c>
      <c r="B19" s="3">
        <v>45</v>
      </c>
    </row>
    <row r="20" spans="1:5" x14ac:dyDescent="0.25">
      <c r="A20" s="3" t="s">
        <v>20</v>
      </c>
      <c r="B20" s="3">
        <f>B19/EXP(0.001)</f>
        <v>44.955022492501875</v>
      </c>
    </row>
    <row r="21" spans="1:5" x14ac:dyDescent="0.25">
      <c r="A21" s="3" t="s">
        <v>5</v>
      </c>
      <c r="B21" s="3">
        <v>50</v>
      </c>
    </row>
    <row r="22" spans="1:5" x14ac:dyDescent="0.25">
      <c r="A22" s="3" t="s">
        <v>6</v>
      </c>
      <c r="B22" s="3">
        <v>1</v>
      </c>
    </row>
    <row r="23" spans="1:5" x14ac:dyDescent="0.25">
      <c r="A23" s="3" t="s">
        <v>7</v>
      </c>
      <c r="B23" s="3">
        <v>0.25</v>
      </c>
    </row>
    <row r="24" spans="1:5" x14ac:dyDescent="0.25">
      <c r="A24" s="3" t="s">
        <v>8</v>
      </c>
      <c r="B24" s="4">
        <v>1E-3</v>
      </c>
    </row>
    <row r="25" spans="1:5" x14ac:dyDescent="0.25">
      <c r="A25" s="3"/>
      <c r="B25" s="3"/>
    </row>
    <row r="26" spans="1:5" x14ac:dyDescent="0.25">
      <c r="A26" s="3" t="s">
        <v>9</v>
      </c>
      <c r="B26" s="5">
        <f>(LN(B20/B21)+(B24+(B23*B23)/2)*B22)/(B23*SQRT(B22))</f>
        <v>-0.2964420626313054</v>
      </c>
      <c r="C26" s="6"/>
    </row>
    <row r="27" spans="1:5" x14ac:dyDescent="0.25">
      <c r="A27" s="3" t="s">
        <v>10</v>
      </c>
      <c r="B27" s="5">
        <f>B26-B23*SQRT(B22)</f>
        <v>-0.54644206263130535</v>
      </c>
      <c r="C27" s="6"/>
    </row>
    <row r="29" spans="1:5" x14ac:dyDescent="0.25">
      <c r="A29" s="3" t="s">
        <v>11</v>
      </c>
      <c r="B29" s="3">
        <f>_xlfn.NORM.S.DIST(B26, TRUE)</f>
        <v>0.38344625335773641</v>
      </c>
      <c r="C29" s="3"/>
      <c r="D29" s="3" t="s">
        <v>12</v>
      </c>
      <c r="E29" s="3">
        <f>_xlfn.NORM.S.DIST(-B26, TRUE)</f>
        <v>0.61655374664226359</v>
      </c>
    </row>
    <row r="30" spans="1:5" x14ac:dyDescent="0.25">
      <c r="A30" s="3" t="s">
        <v>13</v>
      </c>
      <c r="B30" s="3">
        <f>_xlfn.NORM.S.DIST(B27, TRUE)</f>
        <v>0.29238105160350192</v>
      </c>
      <c r="C30" s="3"/>
      <c r="D30" s="3" t="s">
        <v>14</v>
      </c>
      <c r="E30" s="3">
        <f>_xlfn.NORM.S.DIST(-B27, TRUE)</f>
        <v>0.70761894839649808</v>
      </c>
    </row>
    <row r="31" spans="1:5" x14ac:dyDescent="0.25">
      <c r="A31" s="3" t="s">
        <v>15</v>
      </c>
      <c r="B31" s="7">
        <f>B20*B29-B21*EXP(-B22*B24)*B30</f>
        <v>2.6333941096773028</v>
      </c>
    </row>
    <row r="32" spans="1:5" x14ac:dyDescent="0.25">
      <c r="A32" s="3" t="s">
        <v>16</v>
      </c>
      <c r="B32" s="7">
        <f>B21*EXP(-B24*B22)*E30-B20*E29</f>
        <v>7.6283966088441737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Checklist</vt:lpstr>
      <vt:lpstr>Dividend Model</vt:lpstr>
      <vt:lpstr>SP500, monthly data</vt:lpstr>
      <vt:lpstr>IBM, monthly data</vt:lpstr>
      <vt:lpstr>Single Index Pricing Model</vt:lpstr>
      <vt:lpstr>Black-Scholes</vt:lpstr>
      <vt:lpstr>'SP500, monthly data'!GSPC__2</vt:lpstr>
      <vt:lpstr>'IBM, monthly data'!IBM__1__1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Nikolas Lippmann Pareschi</dc:creator>
  <cp:keywords/>
  <dc:description/>
  <cp:lastModifiedBy>Nikolas Lippmann Pareschi</cp:lastModifiedBy>
  <cp:revision/>
  <dcterms:created xsi:type="dcterms:W3CDTF">2017-10-16T18:25:43Z</dcterms:created>
  <dcterms:modified xsi:type="dcterms:W3CDTF">2017-10-24T13:59:09Z</dcterms:modified>
  <cp:category/>
  <cp:contentStatus/>
</cp:coreProperties>
</file>