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uitmo-my.sharepoint.com/personal/307482_niuitmo_ru/Documents/Физика/4.03/"/>
    </mc:Choice>
  </mc:AlternateContent>
  <xr:revisionPtr revIDLastSave="48" documentId="8_{ABDA7DF1-7522-4941-8419-83D6BC3CB19B}" xr6:coauthVersionLast="47" xr6:coauthVersionMax="47" xr10:uidLastSave="{FBC55CF0-BB20-4039-BC0A-106CF8F9D9F9}"/>
  <bookViews>
    <workbookView xWindow="-120" yWindow="-120" windowWidth="29040" windowHeight="15720" xr2:uid="{394F989E-9AEE-4E12-B689-88685FBD5A4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T9" i="1" s="1"/>
  <c r="F6" i="1"/>
  <c r="T3" i="1" s="1"/>
  <c r="C6" i="1"/>
  <c r="Q3" i="1" s="1"/>
  <c r="D6" i="1"/>
  <c r="F24" i="1"/>
  <c r="G42" i="1" s="1"/>
  <c r="E24" i="1"/>
  <c r="K23" i="1" s="1"/>
  <c r="D24" i="1"/>
  <c r="R23" i="1" s="1"/>
  <c r="C24" i="1"/>
  <c r="Q22" i="1" s="1"/>
  <c r="F18" i="1"/>
  <c r="G38" i="1" s="1"/>
  <c r="E18" i="1"/>
  <c r="K17" i="1" s="1"/>
  <c r="D18" i="1"/>
  <c r="R16" i="1" s="1"/>
  <c r="C18" i="1"/>
  <c r="Q16" i="1" s="1"/>
  <c r="E12" i="1"/>
  <c r="S9" i="1" s="1"/>
  <c r="D12" i="1"/>
  <c r="K10" i="1" s="1"/>
  <c r="C12" i="1"/>
  <c r="E6" i="1"/>
  <c r="V2" i="1"/>
  <c r="R4" i="1" l="1"/>
  <c r="S5" i="1"/>
  <c r="K24" i="1"/>
  <c r="T23" i="1"/>
  <c r="T21" i="1"/>
  <c r="G40" i="1"/>
  <c r="K22" i="1"/>
  <c r="G41" i="1"/>
  <c r="M22" i="1"/>
  <c r="R22" i="1"/>
  <c r="R21" i="1"/>
  <c r="G39" i="1"/>
  <c r="T17" i="1"/>
  <c r="T15" i="1"/>
  <c r="T16" i="1"/>
  <c r="S15" i="1"/>
  <c r="G36" i="1"/>
  <c r="G37" i="1"/>
  <c r="M16" i="1"/>
  <c r="G35" i="1"/>
  <c r="K12" i="1"/>
  <c r="T11" i="1"/>
  <c r="G34" i="1"/>
  <c r="M9" i="1"/>
  <c r="J31" i="1" s="1"/>
  <c r="S11" i="1"/>
  <c r="S10" i="1"/>
  <c r="G32" i="1"/>
  <c r="K11" i="1"/>
  <c r="R9" i="1"/>
  <c r="G33" i="1"/>
  <c r="R11" i="1"/>
  <c r="R10" i="1"/>
  <c r="G31" i="1"/>
  <c r="G30" i="1"/>
  <c r="G28" i="1"/>
  <c r="M4" i="1"/>
  <c r="G29" i="1"/>
  <c r="M3" i="1"/>
  <c r="J27" i="1" s="1"/>
  <c r="G27" i="1"/>
  <c r="S23" i="1"/>
  <c r="S21" i="1"/>
  <c r="S22" i="1"/>
  <c r="Q21" i="1"/>
  <c r="R15" i="1"/>
  <c r="T10" i="1"/>
  <c r="K15" i="1"/>
  <c r="Q15" i="1"/>
  <c r="M15" i="1"/>
  <c r="M10" i="1"/>
  <c r="K5" i="1"/>
  <c r="S4" i="1"/>
  <c r="K6" i="1"/>
  <c r="T4" i="1"/>
  <c r="S3" i="1"/>
  <c r="K21" i="1"/>
  <c r="Q23" i="1"/>
  <c r="M21" i="1"/>
  <c r="T22" i="1"/>
  <c r="R17" i="1"/>
  <c r="K16" i="1"/>
  <c r="K18" i="1"/>
  <c r="S17" i="1"/>
  <c r="S16" i="1"/>
  <c r="Q17" i="1"/>
  <c r="R3" i="1"/>
  <c r="T5" i="1"/>
  <c r="K4" i="1"/>
  <c r="R5" i="1"/>
  <c r="Q5" i="1"/>
  <c r="Q4" i="1"/>
  <c r="K3" i="1"/>
  <c r="Q11" i="1"/>
  <c r="Q10" i="1"/>
  <c r="Q9" i="1"/>
  <c r="K9" i="1"/>
  <c r="Q12" i="1" l="1"/>
  <c r="S24" i="1"/>
  <c r="T24" i="1"/>
  <c r="R24" i="1"/>
  <c r="J41" i="1"/>
  <c r="L34" i="1"/>
  <c r="L33" i="1"/>
  <c r="J39" i="1"/>
  <c r="Q24" i="1"/>
  <c r="T18" i="1"/>
  <c r="S18" i="1"/>
  <c r="J37" i="1"/>
  <c r="L32" i="1"/>
  <c r="R18" i="1"/>
  <c r="S12" i="1"/>
  <c r="L29" i="1"/>
  <c r="Q18" i="1"/>
  <c r="L31" i="1"/>
  <c r="J35" i="1"/>
  <c r="T12" i="1"/>
  <c r="R12" i="1"/>
  <c r="J33" i="1"/>
  <c r="L30" i="1"/>
  <c r="T6" i="1"/>
  <c r="S6" i="1"/>
  <c r="J29" i="1"/>
  <c r="L28" i="1"/>
  <c r="R6" i="1"/>
  <c r="L27" i="1"/>
  <c r="Q6" i="1"/>
  <c r="M7" i="1"/>
  <c r="K27" i="1" s="1"/>
  <c r="M29" i="1" l="1"/>
  <c r="M28" i="1"/>
  <c r="M33" i="1"/>
  <c r="M32" i="1"/>
  <c r="M31" i="1"/>
  <c r="M30" i="1"/>
  <c r="M34" i="1"/>
  <c r="M27" i="1"/>
  <c r="N27" i="1" l="1"/>
</calcChain>
</file>

<file path=xl/sharedStrings.xml><?xml version="1.0" encoding="utf-8"?>
<sst xmlns="http://schemas.openxmlformats.org/spreadsheetml/2006/main" count="53" uniqueCount="17">
  <si>
    <t>r1, мм</t>
  </si>
  <si>
    <t>нм</t>
  </si>
  <si>
    <t>r2, мм</t>
  </si>
  <si>
    <t>r3, мм</t>
  </si>
  <si>
    <t>rср, мм</t>
  </si>
  <si>
    <t>R</t>
  </si>
  <si>
    <t>(r1 - rср)^2, мм^2</t>
  </si>
  <si>
    <t>(r2 - rср)^2, мм^2</t>
  </si>
  <si>
    <t>(r3 - rср)^2, мм^2</t>
  </si>
  <si>
    <t>∆r, мм</t>
  </si>
  <si>
    <t>n</t>
  </si>
  <si>
    <t>r, мм</t>
  </si>
  <si>
    <t>λ, нм</t>
  </si>
  <si>
    <t>∆R, м</t>
  </si>
  <si>
    <t>(R - Rср)^2, м^2</t>
  </si>
  <si>
    <t>R, м</t>
  </si>
  <si>
    <t>Rср,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</si>
</sst>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1" fillId="0" borderId="14" xfId="0" applyFont="1" applyBorder="1"/>
    <xf numFmtId="0" fontId="2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R^2(n)</a:t>
            </a:r>
            <a:r>
              <a:rPr lang="en-US" baseline="0"/>
              <a:t>, </a:t>
            </a:r>
            <a:r>
              <a:rPr lang="ru-RU" baseline="0"/>
              <a:t>при </a:t>
            </a:r>
            <a:r>
              <a:rPr lang="ru-RU" sz="1400" b="0" i="0" u="none" strike="noStrike" baseline="0">
                <a:effectLst/>
              </a:rPr>
              <a:t>λ = </a:t>
            </a:r>
            <a:r>
              <a:rPr lang="ru-RU"/>
              <a:t>435,8 нм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6708333333333336"/>
          <c:w val="0.8281758530183727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435,8 нм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Лист1!$J$3:$J$6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Лист1!$K$3:$K$6</c:f>
              <c:numCache>
                <c:formatCode>General</c:formatCode>
                <c:ptCount val="4"/>
                <c:pt idx="0">
                  <c:v>1.2836890000000001</c:v>
                </c:pt>
                <c:pt idx="1">
                  <c:v>2.0448999999999997</c:v>
                </c:pt>
                <c:pt idx="2">
                  <c:v>2.7324090000000001</c:v>
                </c:pt>
                <c:pt idx="3">
                  <c:v>3.3856000000000002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D-4705-A471-A23C962D0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495376"/>
        <c:axId val="561494096"/>
      </c:scatterChart>
      <c:valAx>
        <c:axId val="561495376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Номер кольца</a:t>
                </a:r>
                <a:endParaRPr lang="ru-RU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4696062992125984"/>
              <c:y val="0.8694211140274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494096"/>
        <c:crosses val="autoZero"/>
        <c:crossBetween val="midCat"/>
      </c:valAx>
      <c:valAx>
        <c:axId val="5614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R^2, </a:t>
                </a:r>
                <a:r>
                  <a:rPr lang="ru-RU" sz="1000" b="0" i="0" baseline="0">
                    <a:effectLst/>
                  </a:rPr>
                  <a:t>мм</a:t>
                </a:r>
                <a:r>
                  <a:rPr lang="en-US" sz="1000" b="0" i="0" baseline="0">
                    <a:effectLst/>
                  </a:rPr>
                  <a:t>^2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49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R^2(n), </a:t>
            </a:r>
            <a:r>
              <a:rPr lang="ru-RU" sz="1400" b="0" i="0" u="none" strike="noStrike" baseline="0">
                <a:effectLst/>
              </a:rPr>
              <a:t>при λ = </a:t>
            </a:r>
            <a:r>
              <a:rPr lang="ru-RU"/>
              <a:t>546,1 нм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546,1 нм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Лист1!$J$9:$J$12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Лист1!$K$9:$K$12</c:f>
              <c:numCache>
                <c:formatCode>General</c:formatCode>
                <c:ptCount val="4"/>
                <c:pt idx="0">
                  <c:v>0.96628899999999995</c:v>
                </c:pt>
                <c:pt idx="1">
                  <c:v>1.9320999999999997</c:v>
                </c:pt>
                <c:pt idx="2">
                  <c:v>2.8324890000000003</c:v>
                </c:pt>
                <c:pt idx="3">
                  <c:v>3.7248999999999999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E-43E9-A56C-C8E3742EC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253688"/>
        <c:axId val="676255928"/>
      </c:scatterChart>
      <c:valAx>
        <c:axId val="67625368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Номер кольца</a:t>
                </a:r>
                <a:endParaRPr lang="ru-RU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85682414698163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255928"/>
        <c:crosses val="autoZero"/>
        <c:crossBetween val="midCat"/>
      </c:valAx>
      <c:valAx>
        <c:axId val="67625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R^2, </a:t>
                </a:r>
                <a:r>
                  <a:rPr lang="ru-RU" sz="1000" b="0" i="0" baseline="0">
                    <a:effectLst/>
                  </a:rPr>
                  <a:t>мм</a:t>
                </a:r>
                <a:r>
                  <a:rPr lang="en-US" sz="1000" b="0" i="0" baseline="0">
                    <a:effectLst/>
                  </a:rPr>
                  <a:t>^2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25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R^2(n), </a:t>
            </a:r>
            <a:r>
              <a:rPr lang="ru-RU" sz="1400" b="0" i="0" u="none" strike="noStrike" baseline="0">
                <a:effectLst/>
              </a:rPr>
              <a:t>при λ = </a:t>
            </a:r>
            <a:r>
              <a:rPr lang="ru-RU"/>
              <a:t>578,4 нм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578,4 нм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Лист1!$J$15:$J$18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Лист1!$K$15:$K$18</c:f>
              <c:numCache>
                <c:formatCode>General</c:formatCode>
                <c:ptCount val="4"/>
                <c:pt idx="0">
                  <c:v>1.0547289999999998</c:v>
                </c:pt>
                <c:pt idx="1">
                  <c:v>2.1025</c:v>
                </c:pt>
                <c:pt idx="2">
                  <c:v>3.0032890000000005</c:v>
                </c:pt>
                <c:pt idx="3">
                  <c:v>3.8533690000000003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5-46BE-86D1-A69684E7C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263928"/>
        <c:axId val="676263288"/>
      </c:scatterChart>
      <c:valAx>
        <c:axId val="6762639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baseline="0">
                    <a:effectLst/>
                  </a:rPr>
                  <a:t>Номер кольца</a:t>
                </a:r>
                <a:endParaRPr lang="ru-RU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69606299212598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263288"/>
        <c:crosses val="autoZero"/>
        <c:crossBetween val="midCat"/>
      </c:valAx>
      <c:valAx>
        <c:axId val="67626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R^2, </a:t>
                </a:r>
                <a:r>
                  <a:rPr lang="ru-RU" sz="1000" b="0" i="0" baseline="0">
                    <a:effectLst/>
                  </a:rPr>
                  <a:t>мм</a:t>
                </a:r>
                <a:r>
                  <a:rPr lang="en-US" sz="1000" b="0" i="0" baseline="0">
                    <a:effectLst/>
                  </a:rPr>
                  <a:t>^2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26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R^2(n), </a:t>
            </a:r>
            <a:r>
              <a:rPr lang="ru-RU" sz="1400" b="0" i="0" u="none" strike="noStrike" baseline="0">
                <a:effectLst/>
              </a:rPr>
              <a:t>при λ = </a:t>
            </a:r>
            <a:r>
              <a:rPr lang="ru-RU"/>
              <a:t>630 нм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630 нм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Лист1!$J$21:$J$24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Лист1!$K$21:$K$24</c:f>
              <c:numCache>
                <c:formatCode>General</c:formatCode>
                <c:ptCount val="4"/>
                <c:pt idx="0">
                  <c:v>1.247689</c:v>
                </c:pt>
                <c:pt idx="1">
                  <c:v>2.3409</c:v>
                </c:pt>
                <c:pt idx="2">
                  <c:v>3.3856000000000002</c:v>
                </c:pt>
                <c:pt idx="3">
                  <c:v>4.5368999999999993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5-4F68-BBF9-6FDF5FB33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22384"/>
        <c:axId val="653972880"/>
      </c:scatterChart>
      <c:valAx>
        <c:axId val="495622384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кольца</a:t>
                </a:r>
              </a:p>
            </c:rich>
          </c:tx>
          <c:layout>
            <c:manualLayout>
              <c:xMode val="edge"/>
              <c:yMode val="edge"/>
              <c:x val="0.40529396325459321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972880"/>
        <c:crosses val="autoZero"/>
        <c:crossBetween val="midCat"/>
      </c:valAx>
      <c:valAx>
        <c:axId val="6539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</a:t>
                </a:r>
                <a:r>
                  <a:rPr lang="en-US" baseline="0"/>
                  <a:t>, </a:t>
                </a:r>
                <a:r>
                  <a:rPr lang="ru-RU" baseline="0"/>
                  <a:t>мм</a:t>
                </a:r>
                <a:r>
                  <a:rPr lang="en-US" baseline="0"/>
                  <a:t>^2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2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350520</xdr:colOff>
      <xdr:row>27</xdr:row>
      <xdr:rowOff>156210</xdr:rowOff>
    </xdr:from>
    <xdr:to>
      <xdr:col>22</xdr:col>
      <xdr:colOff>45720</xdr:colOff>
      <xdr:row>42</xdr:row>
      <xdr:rowOff>156210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D27FFF7-DF85-407C-B465-0812D0BAD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312420</xdr:colOff>
      <xdr:row>37</xdr:row>
      <xdr:rowOff>57150</xdr:rowOff>
    </xdr:from>
    <xdr:to>
      <xdr:col>23</xdr:col>
      <xdr:colOff>7620</xdr:colOff>
      <xdr:row>52</xdr:row>
      <xdr:rowOff>57150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858D01D-D016-4F92-AF11-37E442459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144780</xdr:colOff>
      <xdr:row>48</xdr:row>
      <xdr:rowOff>140970</xdr:rowOff>
    </xdr:from>
    <xdr:to>
      <xdr:col>16</xdr:col>
      <xdr:colOff>449580</xdr:colOff>
      <xdr:row>63</xdr:row>
      <xdr:rowOff>140970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9402AB5-88C1-4C15-A608-53F030CA3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297180</xdr:colOff>
      <xdr:row>46</xdr:row>
      <xdr:rowOff>3810</xdr:rowOff>
    </xdr:from>
    <xdr:to>
      <xdr:col>7</xdr:col>
      <xdr:colOff>601980</xdr:colOff>
      <xdr:row>61</xdr:row>
      <xdr:rowOff>3810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B584E1C-BECA-4989-AB91-CD443172A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A3A4-A57E-4625-91F1-700F4E357785}">
  <dimension ref="A1:V42"/>
  <sheetViews>
    <sheetView tabSelected="1" zoomScale="85" zoomScaleNormal="85" workbookViewId="0">
      <selection activeCell="V25" sqref="V25"/>
    </sheetView>
  </sheetViews>
  <sheetFormatPr defaultRowHeight="15" x14ac:dyDescent="0.25"/>
  <cols>
    <col min="13" max="13" width="14.7109375" customWidth="1"/>
    <col min="16" max="16" width="15.7109375" customWidth="1"/>
  </cols>
  <sheetData>
    <row r="1" spans="1:22" ht="15.75" thickBot="1" x14ac:dyDescent="0.3"/>
    <row r="2" spans="1:22" ht="15.75" thickBot="1" x14ac:dyDescent="0.3">
      <c r="A2" s="4"/>
      <c r="B2" s="10" t="s">
        <v>10</v>
      </c>
      <c r="C2" s="10">
        <v>1</v>
      </c>
      <c r="D2" s="10">
        <v>2</v>
      </c>
      <c r="E2" s="10">
        <v>3</v>
      </c>
      <c r="F2" s="10">
        <v>4</v>
      </c>
      <c r="H2">
        <v>435.8</v>
      </c>
      <c r="I2" t="s">
        <v>1</v>
      </c>
      <c r="O2" s="4"/>
      <c r="P2" s="10" t="s">
        <v>10</v>
      </c>
      <c r="Q2" s="10">
        <v>1</v>
      </c>
      <c r="R2" s="10">
        <v>2</v>
      </c>
      <c r="S2" s="10">
        <v>3</v>
      </c>
      <c r="T2" s="10">
        <v>4</v>
      </c>
      <c r="V2">
        <f>4.3</f>
        <v>4.3</v>
      </c>
    </row>
    <row r="3" spans="1:22" ht="15.75" thickBot="1" x14ac:dyDescent="0.3">
      <c r="A3" s="3"/>
      <c r="B3" s="10" t="s">
        <v>0</v>
      </c>
      <c r="C3" s="9">
        <v>1.1000000000000001</v>
      </c>
      <c r="D3" s="6">
        <v>1.4</v>
      </c>
      <c r="E3" s="6">
        <v>1.65</v>
      </c>
      <c r="F3" s="8">
        <v>1.84</v>
      </c>
      <c r="H3">
        <v>546.1</v>
      </c>
      <c r="I3" t="s">
        <v>1</v>
      </c>
      <c r="J3">
        <v>1</v>
      </c>
      <c r="K3">
        <f>C6*C6</f>
        <v>1.2836890000000001</v>
      </c>
      <c r="M3">
        <f>(E6*E6 - C6*C6)*POWER(10,-6)/((E2-C2)*H2*POWER(10,-9))</f>
        <v>1.6621385956860943</v>
      </c>
      <c r="O3" s="4"/>
      <c r="P3" s="10" t="s">
        <v>6</v>
      </c>
      <c r="Q3" s="9">
        <f>POWER(C$6-C3,2)</f>
        <v>1.0889999999999947E-3</v>
      </c>
      <c r="R3" s="6">
        <f>POWER(D$6-D3,2)</f>
        <v>9.000000000000016E-4</v>
      </c>
      <c r="S3" s="6">
        <f>POWER(E$6-E3,2)</f>
        <v>9.0000000000006829E-6</v>
      </c>
      <c r="T3" s="8">
        <f>POWER(F$6-F3,2)</f>
        <v>0</v>
      </c>
      <c r="V3">
        <v>2.36</v>
      </c>
    </row>
    <row r="4" spans="1:22" ht="15.75" thickBot="1" x14ac:dyDescent="0.3">
      <c r="A4" s="4"/>
      <c r="B4" s="10" t="s">
        <v>2</v>
      </c>
      <c r="C4" s="5">
        <v>1.1200000000000001</v>
      </c>
      <c r="D4" s="1">
        <v>1.44</v>
      </c>
      <c r="E4" s="1">
        <v>1.67</v>
      </c>
      <c r="F4" s="2">
        <v>1.85</v>
      </c>
      <c r="H4">
        <v>578.4</v>
      </c>
      <c r="I4" t="s">
        <v>1</v>
      </c>
      <c r="J4">
        <v>2</v>
      </c>
      <c r="K4">
        <f>D6*D6</f>
        <v>2.0448999999999997</v>
      </c>
      <c r="M4">
        <f>(F6*F6 - D6*D6)*POWER(10,-6)/((F2-D2)*H2*POWER(10,-9))</f>
        <v>1.5382055988985777</v>
      </c>
      <c r="P4" s="10" t="s">
        <v>7</v>
      </c>
      <c r="Q4" s="5">
        <f t="shared" ref="Q4:Q5" si="0">POWER(C$6-C4,2)</f>
        <v>1.6899999999999741E-4</v>
      </c>
      <c r="R4" s="1">
        <f t="shared" ref="R4:R5" si="1">POWER(D$6-D4,2)</f>
        <v>1.0000000000000018E-4</v>
      </c>
      <c r="S4" s="1">
        <f t="shared" ref="S4:S5" si="2">POWER(E$6-E4,2)</f>
        <v>2.8899999999999672E-4</v>
      </c>
      <c r="T4" s="2">
        <f t="shared" ref="T4:T5" si="3">POWER(F$6-F4,2)</f>
        <v>1.0000000000000018E-4</v>
      </c>
    </row>
    <row r="5" spans="1:22" ht="15.75" thickBot="1" x14ac:dyDescent="0.3">
      <c r="A5" s="4"/>
      <c r="B5" s="10" t="s">
        <v>3</v>
      </c>
      <c r="C5" s="12">
        <v>1.18</v>
      </c>
      <c r="D5" s="13">
        <v>1.45</v>
      </c>
      <c r="E5" s="13">
        <v>1.64</v>
      </c>
      <c r="F5" s="14">
        <v>1.83</v>
      </c>
      <c r="H5">
        <v>630</v>
      </c>
      <c r="I5" t="s">
        <v>1</v>
      </c>
      <c r="J5">
        <v>3</v>
      </c>
      <c r="K5">
        <f>E6*E6</f>
        <v>2.7324090000000001</v>
      </c>
      <c r="P5" s="10" t="s">
        <v>8</v>
      </c>
      <c r="Q5" s="12">
        <f t="shared" si="0"/>
        <v>2.2089999999999935E-3</v>
      </c>
      <c r="R5" s="13">
        <f t="shared" si="1"/>
        <v>4.0000000000000072E-4</v>
      </c>
      <c r="S5" s="13">
        <f t="shared" si="2"/>
        <v>1.6900000000000319E-4</v>
      </c>
      <c r="T5" s="14">
        <f t="shared" si="3"/>
        <v>1.0000000000000018E-4</v>
      </c>
    </row>
    <row r="6" spans="1:22" ht="15.75" thickBot="1" x14ac:dyDescent="0.3">
      <c r="A6" s="4"/>
      <c r="B6" s="10" t="s">
        <v>4</v>
      </c>
      <c r="C6" s="10">
        <f>ROUND(AVERAGE(C3:C5), 3)</f>
        <v>1.133</v>
      </c>
      <c r="D6" s="10">
        <f>ROUND(AVERAGE(D3:D5), 3)</f>
        <v>1.43</v>
      </c>
      <c r="E6" s="10">
        <f>ROUND(AVERAGE(E3:E5), 3)</f>
        <v>1.653</v>
      </c>
      <c r="F6" s="10">
        <f>ROUND(AVERAGE(F3:F5), 3)</f>
        <v>1.84</v>
      </c>
      <c r="J6">
        <v>4</v>
      </c>
      <c r="K6">
        <f>F6*F6</f>
        <v>3.3856000000000002</v>
      </c>
      <c r="M6" s="10" t="s">
        <v>5</v>
      </c>
      <c r="O6" s="4"/>
      <c r="P6" s="15" t="s">
        <v>9</v>
      </c>
      <c r="Q6" s="10">
        <f>ROUND(SQRT(SUM(Q3:Q5)/6)*$V$2,4)</f>
        <v>0.10340000000000001</v>
      </c>
      <c r="R6" s="10">
        <f t="shared" ref="R6:T6" si="4">ROUND(SQRT(SUM(R3:R5)/6)*$V$2,4)</f>
        <v>6.5699999999999995E-2</v>
      </c>
      <c r="S6" s="10">
        <f t="shared" si="4"/>
        <v>3.7900000000000003E-2</v>
      </c>
      <c r="T6" s="10">
        <f t="shared" si="4"/>
        <v>2.4799999999999999E-2</v>
      </c>
    </row>
    <row r="7" spans="1:22" ht="15.75" thickBot="1" x14ac:dyDescent="0.3">
      <c r="M7" s="11">
        <f>ROUND(AVERAGE(M3:M4, M9:M10, M15:M16, M21:M22), 4)</f>
        <v>1.6485000000000001</v>
      </c>
      <c r="O7" s="4"/>
    </row>
    <row r="8" spans="1:22" ht="15.75" thickBot="1" x14ac:dyDescent="0.3">
      <c r="A8" s="4"/>
      <c r="B8" s="10" t="s">
        <v>10</v>
      </c>
      <c r="C8" s="10">
        <v>1</v>
      </c>
      <c r="D8" s="10">
        <v>2</v>
      </c>
      <c r="E8" s="10">
        <v>3</v>
      </c>
      <c r="F8" s="10">
        <v>4</v>
      </c>
      <c r="P8" s="10" t="s">
        <v>10</v>
      </c>
      <c r="Q8" s="10">
        <v>1</v>
      </c>
      <c r="R8" s="10">
        <v>2</v>
      </c>
      <c r="S8" s="10">
        <v>3</v>
      </c>
      <c r="T8" s="10">
        <v>4</v>
      </c>
    </row>
    <row r="9" spans="1:22" ht="15.75" thickBot="1" x14ac:dyDescent="0.3">
      <c r="A9" s="4"/>
      <c r="B9" s="10" t="s">
        <v>0</v>
      </c>
      <c r="C9" s="9">
        <v>0.98</v>
      </c>
      <c r="D9" s="6">
        <v>1.4</v>
      </c>
      <c r="E9" s="6">
        <v>1.69</v>
      </c>
      <c r="F9" s="8">
        <v>1.92</v>
      </c>
      <c r="J9">
        <v>1</v>
      </c>
      <c r="K9">
        <f>C12*C12</f>
        <v>0.96628899999999995</v>
      </c>
      <c r="M9">
        <f>(E12*E12 - C12*C12)/1000000/((E8-C8)*H3/1000000000)</f>
        <v>1.7086614173228347</v>
      </c>
      <c r="P9" s="10" t="s">
        <v>6</v>
      </c>
      <c r="Q9" s="9">
        <f>POWER(C$12-C9,2)</f>
        <v>9.0000000000000155E-6</v>
      </c>
      <c r="R9" s="6">
        <f>POWER(D$12-D9,2)</f>
        <v>1.0000000000000018E-4</v>
      </c>
      <c r="S9" s="6">
        <f>POWER(E$12-E9,2)</f>
        <v>4.8999999999998535E-5</v>
      </c>
      <c r="T9" s="8">
        <f>POWER(F$12-F9,2)</f>
        <v>1.0000000000000018E-4</v>
      </c>
    </row>
    <row r="10" spans="1:22" ht="15.75" thickBot="1" x14ac:dyDescent="0.3">
      <c r="A10" s="7"/>
      <c r="B10" s="10" t="s">
        <v>2</v>
      </c>
      <c r="C10" s="5">
        <v>0.99</v>
      </c>
      <c r="D10" s="1">
        <v>1.38</v>
      </c>
      <c r="E10" s="1">
        <v>1.69</v>
      </c>
      <c r="F10" s="2">
        <v>1.94</v>
      </c>
      <c r="J10">
        <v>2</v>
      </c>
      <c r="K10">
        <f>D12*D12</f>
        <v>1.9320999999999997</v>
      </c>
      <c r="M10">
        <f>(F12*F12 - D12*D12)/1000000/((F8-D8)*H3/1000000000)</f>
        <v>1.6414576084966124</v>
      </c>
      <c r="P10" s="10" t="s">
        <v>7</v>
      </c>
      <c r="Q10" s="5">
        <f t="shared" ref="Q10:T11" si="5">POWER(C$12-C10,2)</f>
        <v>4.9000000000000087E-5</v>
      </c>
      <c r="R10" s="1">
        <f t="shared" si="5"/>
        <v>1.0000000000000018E-4</v>
      </c>
      <c r="S10" s="1">
        <f t="shared" si="5"/>
        <v>4.8999999999998535E-5</v>
      </c>
      <c r="T10" s="2">
        <f t="shared" si="5"/>
        <v>1.0000000000000018E-4</v>
      </c>
    </row>
    <row r="11" spans="1:22" ht="15.75" thickBot="1" x14ac:dyDescent="0.3">
      <c r="A11" s="4"/>
      <c r="B11" s="10" t="s">
        <v>3</v>
      </c>
      <c r="C11" s="12">
        <v>0.98</v>
      </c>
      <c r="D11" s="13">
        <v>1.39</v>
      </c>
      <c r="E11" s="13">
        <v>1.67</v>
      </c>
      <c r="F11" s="14">
        <v>1.93</v>
      </c>
      <c r="J11">
        <v>3</v>
      </c>
      <c r="K11">
        <f>E12*E12</f>
        <v>2.8324890000000003</v>
      </c>
      <c r="P11" s="10" t="s">
        <v>8</v>
      </c>
      <c r="Q11" s="12">
        <f t="shared" si="5"/>
        <v>9.0000000000000155E-6</v>
      </c>
      <c r="R11" s="13">
        <f t="shared" si="5"/>
        <v>0</v>
      </c>
      <c r="S11" s="13">
        <f t="shared" si="5"/>
        <v>1.6900000000000319E-4</v>
      </c>
      <c r="T11" s="14">
        <f t="shared" si="5"/>
        <v>0</v>
      </c>
    </row>
    <row r="12" spans="1:22" ht="15.75" thickBot="1" x14ac:dyDescent="0.3">
      <c r="A12" s="4"/>
      <c r="B12" s="10" t="s">
        <v>4</v>
      </c>
      <c r="C12" s="10">
        <f>ROUND(AVERAGE(C9:C11), 3)</f>
        <v>0.98299999999999998</v>
      </c>
      <c r="D12" s="10">
        <f>ROUND(AVERAGE(D9:D11), 3)</f>
        <v>1.39</v>
      </c>
      <c r="E12" s="10">
        <f>ROUND(AVERAGE(E9:E11), 3)</f>
        <v>1.6830000000000001</v>
      </c>
      <c r="F12" s="10">
        <f>ROUND(AVERAGE(F9:F11), 3)</f>
        <v>1.93</v>
      </c>
      <c r="J12">
        <v>4</v>
      </c>
      <c r="K12">
        <f>F12*F12</f>
        <v>3.7248999999999999</v>
      </c>
      <c r="P12" s="15" t="s">
        <v>9</v>
      </c>
      <c r="Q12" s="10">
        <f>ROUND(SQRT(SUM(Q9:Q11) / 6)*$V$2,4)</f>
        <v>1.44E-2</v>
      </c>
      <c r="R12" s="10">
        <f t="shared" ref="R12:T12" si="6">ROUND(SQRT(SUM(R9:R11) / 6)*$V$2,4)</f>
        <v>2.4799999999999999E-2</v>
      </c>
      <c r="S12" s="10">
        <f t="shared" si="6"/>
        <v>2.87E-2</v>
      </c>
      <c r="T12" s="10">
        <f t="shared" si="6"/>
        <v>2.4799999999999999E-2</v>
      </c>
    </row>
    <row r="13" spans="1:22" ht="15.75" thickBot="1" x14ac:dyDescent="0.3"/>
    <row r="14" spans="1:22" ht="15.75" thickBot="1" x14ac:dyDescent="0.3">
      <c r="B14" s="10" t="s">
        <v>10</v>
      </c>
      <c r="C14" s="10">
        <v>1</v>
      </c>
      <c r="D14" s="10">
        <v>2</v>
      </c>
      <c r="E14" s="10">
        <v>3</v>
      </c>
      <c r="F14" s="10">
        <v>4</v>
      </c>
      <c r="P14" s="10" t="s">
        <v>10</v>
      </c>
      <c r="Q14" s="10">
        <v>1</v>
      </c>
      <c r="R14" s="10">
        <v>2</v>
      </c>
      <c r="S14" s="10">
        <v>3</v>
      </c>
      <c r="T14" s="10">
        <v>4</v>
      </c>
    </row>
    <row r="15" spans="1:22" ht="15.75" thickBot="1" x14ac:dyDescent="0.3">
      <c r="B15" s="10" t="s">
        <v>0</v>
      </c>
      <c r="C15" s="9">
        <v>1.02</v>
      </c>
      <c r="D15" s="6">
        <v>1.45</v>
      </c>
      <c r="E15" s="6">
        <v>1.73</v>
      </c>
      <c r="F15" s="8">
        <v>1.96</v>
      </c>
      <c r="J15">
        <v>1</v>
      </c>
      <c r="K15">
        <f>C18*C18</f>
        <v>1.0547289999999998</v>
      </c>
      <c r="M15">
        <f>(E18*E18 - C18*C18)/1000000/((E14-C14)*H4/1000000000)</f>
        <v>1.6844398340248972</v>
      </c>
      <c r="P15" s="10" t="s">
        <v>6</v>
      </c>
      <c r="Q15" s="9">
        <f>POWER(C$18-C15,2)</f>
        <v>4.8999999999998535E-5</v>
      </c>
      <c r="R15" s="6">
        <f t="shared" ref="R15:T17" si="7">POWER(D$18-D15,2)</f>
        <v>0</v>
      </c>
      <c r="S15" s="6">
        <f t="shared" si="7"/>
        <v>9.0000000000006829E-6</v>
      </c>
      <c r="T15" s="8">
        <f t="shared" si="7"/>
        <v>9.0000000000006829E-6</v>
      </c>
    </row>
    <row r="16" spans="1:22" ht="15.75" thickBot="1" x14ac:dyDescent="0.3">
      <c r="B16" s="10" t="s">
        <v>2</v>
      </c>
      <c r="C16" s="5">
        <v>1.04</v>
      </c>
      <c r="D16" s="1">
        <v>1.45</v>
      </c>
      <c r="E16" s="1">
        <v>1.75</v>
      </c>
      <c r="F16" s="2">
        <v>1.98</v>
      </c>
      <c r="J16">
        <v>2</v>
      </c>
      <c r="K16">
        <f>D18*D18</f>
        <v>2.1025</v>
      </c>
      <c r="M16">
        <f>(F18*F18 - D18*D18)/1000000/((F14-D14)*H4/1000000000)</f>
        <v>1.5135451244813283</v>
      </c>
      <c r="P16" s="10" t="s">
        <v>7</v>
      </c>
      <c r="Q16" s="5">
        <f t="shared" ref="Q16:Q17" si="8">POWER(C$18-C16,2)</f>
        <v>1.6900000000000319E-4</v>
      </c>
      <c r="R16" s="1">
        <f t="shared" si="7"/>
        <v>0</v>
      </c>
      <c r="S16" s="1">
        <f t="shared" si="7"/>
        <v>2.8899999999999672E-4</v>
      </c>
      <c r="T16" s="2">
        <f t="shared" si="7"/>
        <v>2.8899999999999672E-4</v>
      </c>
    </row>
    <row r="17" spans="2:20" ht="15.75" thickBot="1" x14ac:dyDescent="0.3">
      <c r="B17" s="10" t="s">
        <v>3</v>
      </c>
      <c r="C17" s="12">
        <v>1.02</v>
      </c>
      <c r="D17" s="13">
        <v>1.45</v>
      </c>
      <c r="E17" s="13">
        <v>1.72</v>
      </c>
      <c r="F17" s="14">
        <v>1.95</v>
      </c>
      <c r="J17">
        <v>3</v>
      </c>
      <c r="K17">
        <f>E18*E18</f>
        <v>3.0032890000000005</v>
      </c>
      <c r="P17" s="10" t="s">
        <v>8</v>
      </c>
      <c r="Q17" s="12">
        <f t="shared" si="8"/>
        <v>4.8999999999998535E-5</v>
      </c>
      <c r="R17" s="13">
        <f t="shared" si="7"/>
        <v>0</v>
      </c>
      <c r="S17" s="13">
        <f t="shared" si="7"/>
        <v>1.6900000000000319E-4</v>
      </c>
      <c r="T17" s="14">
        <f t="shared" si="7"/>
        <v>1.6900000000000319E-4</v>
      </c>
    </row>
    <row r="18" spans="2:20" ht="15.75" thickBot="1" x14ac:dyDescent="0.3">
      <c r="B18" s="10" t="s">
        <v>4</v>
      </c>
      <c r="C18" s="10">
        <f>ROUND(AVERAGE(C15:C17), 3)</f>
        <v>1.0269999999999999</v>
      </c>
      <c r="D18" s="10">
        <f>ROUND(AVERAGE(D15:D17), 3)</f>
        <v>1.45</v>
      </c>
      <c r="E18" s="10">
        <f>ROUND(AVERAGE(E15:E17), 3)</f>
        <v>1.7330000000000001</v>
      </c>
      <c r="F18" s="10">
        <f>ROUND(AVERAGE(F15:F17), 3)</f>
        <v>1.9630000000000001</v>
      </c>
      <c r="J18">
        <v>4</v>
      </c>
      <c r="K18">
        <f>F18*F18</f>
        <v>3.8533690000000003</v>
      </c>
      <c r="P18" s="16" t="s">
        <v>9</v>
      </c>
      <c r="Q18" s="10">
        <f>ROUND(SQRT(SUM(Q15:Q17) / 6)*$V$2, 4)</f>
        <v>2.87E-2</v>
      </c>
      <c r="R18" s="10">
        <f t="shared" ref="R18:T18" si="9">ROUND(SQRT(SUM(R15:R17) / 6)*$V$2, 4)</f>
        <v>0</v>
      </c>
      <c r="S18" s="10">
        <f t="shared" si="9"/>
        <v>3.7900000000000003E-2</v>
      </c>
      <c r="T18" s="10">
        <f t="shared" si="9"/>
        <v>3.7900000000000003E-2</v>
      </c>
    </row>
    <row r="19" spans="2:20" ht="15.75" thickBot="1" x14ac:dyDescent="0.3"/>
    <row r="20" spans="2:20" ht="15.75" thickBot="1" x14ac:dyDescent="0.3">
      <c r="B20" s="10" t="s">
        <v>10</v>
      </c>
      <c r="C20" s="10">
        <v>1</v>
      </c>
      <c r="D20" s="10">
        <v>2</v>
      </c>
      <c r="E20" s="10">
        <v>3</v>
      </c>
      <c r="F20" s="10">
        <v>4</v>
      </c>
      <c r="P20" s="10" t="s">
        <v>10</v>
      </c>
      <c r="Q20" s="10">
        <v>1</v>
      </c>
      <c r="R20" s="10">
        <v>2</v>
      </c>
      <c r="S20" s="10">
        <v>3</v>
      </c>
      <c r="T20" s="10">
        <v>4</v>
      </c>
    </row>
    <row r="21" spans="2:20" ht="15.75" thickBot="1" x14ac:dyDescent="0.3">
      <c r="B21" s="10" t="s">
        <v>0</v>
      </c>
      <c r="C21" s="9">
        <v>1.0900000000000001</v>
      </c>
      <c r="D21" s="6">
        <v>1.52</v>
      </c>
      <c r="E21" s="6">
        <v>1.83</v>
      </c>
      <c r="F21" s="8">
        <v>2.11</v>
      </c>
      <c r="J21">
        <v>1</v>
      </c>
      <c r="K21">
        <f>C24*C24</f>
        <v>1.247689</v>
      </c>
      <c r="M21">
        <f>(E24*E24 - C24*C24)/1000000/((E20-C20)*H5/1000000000)</f>
        <v>1.6967547619047618</v>
      </c>
      <c r="P21" s="10" t="s">
        <v>6</v>
      </c>
      <c r="Q21" s="9">
        <f>POWER(C$24-C21,2)</f>
        <v>7.2899999999999528E-4</v>
      </c>
      <c r="R21" s="6">
        <f>POWER(D$24-D21,2)</f>
        <v>1.0000000000000018E-4</v>
      </c>
      <c r="S21" s="6">
        <f>POWER(E$24-E21,2)</f>
        <v>1.0000000000000018E-4</v>
      </c>
      <c r="T21" s="8">
        <f>POWER(F$24-F21,2)</f>
        <v>4.0000000000000072E-4</v>
      </c>
    </row>
    <row r="22" spans="2:20" ht="15.75" thickBot="1" x14ac:dyDescent="0.3">
      <c r="B22" s="10" t="s">
        <v>2</v>
      </c>
      <c r="C22" s="5">
        <v>1.1100000000000001</v>
      </c>
      <c r="D22" s="1">
        <v>1.54</v>
      </c>
      <c r="E22" s="1">
        <v>1.85</v>
      </c>
      <c r="F22" s="2">
        <v>2.15</v>
      </c>
      <c r="J22">
        <v>2</v>
      </c>
      <c r="K22">
        <f>D24*D24</f>
        <v>2.3409</v>
      </c>
      <c r="M22">
        <f>(F24*F24 - D24*D24)/1000000/((F20-D20)*H5/1000000000)</f>
        <v>1.7428571428571424</v>
      </c>
      <c r="P22" s="10" t="s">
        <v>7</v>
      </c>
      <c r="Q22" s="5">
        <f t="shared" ref="Q22:T23" si="10">POWER(C$24-C22,2)</f>
        <v>4.8999999999998535E-5</v>
      </c>
      <c r="R22" s="1">
        <f t="shared" si="10"/>
        <v>1.0000000000000018E-4</v>
      </c>
      <c r="S22" s="1">
        <f t="shared" si="10"/>
        <v>1.0000000000000018E-4</v>
      </c>
      <c r="T22" s="2">
        <f t="shared" si="10"/>
        <v>4.0000000000000072E-4</v>
      </c>
    </row>
    <row r="23" spans="2:20" ht="15.75" thickBot="1" x14ac:dyDescent="0.3">
      <c r="B23" s="10" t="s">
        <v>3</v>
      </c>
      <c r="C23" s="12">
        <v>1.1499999999999999</v>
      </c>
      <c r="D23" s="13">
        <v>1.53</v>
      </c>
      <c r="E23" s="13">
        <v>1.84</v>
      </c>
      <c r="F23" s="14">
        <v>2.13</v>
      </c>
      <c r="J23">
        <v>3</v>
      </c>
      <c r="K23">
        <f>E24*E24</f>
        <v>3.3856000000000002</v>
      </c>
      <c r="P23" s="10" t="s">
        <v>8</v>
      </c>
      <c r="Q23" s="12">
        <f t="shared" si="10"/>
        <v>1.0889999999999947E-3</v>
      </c>
      <c r="R23" s="13">
        <f t="shared" si="10"/>
        <v>0</v>
      </c>
      <c r="S23" s="13">
        <f t="shared" si="10"/>
        <v>0</v>
      </c>
      <c r="T23" s="14">
        <f t="shared" si="10"/>
        <v>0</v>
      </c>
    </row>
    <row r="24" spans="2:20" ht="15.75" thickBot="1" x14ac:dyDescent="0.3">
      <c r="B24" s="10" t="s">
        <v>4</v>
      </c>
      <c r="C24" s="10">
        <f>ROUND(AVERAGE(C21:C23), 3)</f>
        <v>1.117</v>
      </c>
      <c r="D24" s="10">
        <f>ROUND(AVERAGE(D21:D23), 3)</f>
        <v>1.53</v>
      </c>
      <c r="E24" s="10">
        <f>ROUND(AVERAGE(E21:E23), 3)</f>
        <v>1.84</v>
      </c>
      <c r="F24" s="10">
        <f>ROUND(AVERAGE(F21:F23), 3)</f>
        <v>2.13</v>
      </c>
      <c r="J24">
        <v>4</v>
      </c>
      <c r="K24">
        <f>F24*F24</f>
        <v>4.5368999999999993</v>
      </c>
      <c r="P24" s="15" t="s">
        <v>9</v>
      </c>
      <c r="Q24" s="10">
        <f>ROUND(SQRT(SUM(Q21:Q23) / 6)*$V$2, 4)</f>
        <v>7.5899999999999995E-2</v>
      </c>
      <c r="R24" s="10">
        <f t="shared" ref="R24:T24" si="11">ROUND(SQRT(SUM(R21:R23) / 6)*$V$2, 4)</f>
        <v>2.4799999999999999E-2</v>
      </c>
      <c r="S24" s="10">
        <f t="shared" si="11"/>
        <v>2.4799999999999999E-2</v>
      </c>
      <c r="T24" s="10">
        <f t="shared" si="11"/>
        <v>4.9700000000000001E-2</v>
      </c>
    </row>
    <row r="26" spans="2:20" x14ac:dyDescent="0.25">
      <c r="G26" s="1" t="s">
        <v>11</v>
      </c>
      <c r="H26" s="1" t="s">
        <v>10</v>
      </c>
      <c r="I26" s="17" t="s">
        <v>12</v>
      </c>
      <c r="J26" s="1" t="s">
        <v>15</v>
      </c>
      <c r="K26" s="1" t="s">
        <v>16</v>
      </c>
      <c r="L26" s="18" t="s">
        <v>15</v>
      </c>
      <c r="M26" s="18" t="s">
        <v>14</v>
      </c>
      <c r="N26" s="18" t="s">
        <v>13</v>
      </c>
    </row>
    <row r="27" spans="2:20" x14ac:dyDescent="0.25">
      <c r="G27" s="1">
        <f>C6</f>
        <v>1.133</v>
      </c>
      <c r="H27" s="1">
        <v>1</v>
      </c>
      <c r="I27" s="19">
        <v>435.8</v>
      </c>
      <c r="J27" s="19">
        <f>ROUND(M3,4)</f>
        <v>1.6620999999999999</v>
      </c>
      <c r="K27" s="19">
        <f>M7</f>
        <v>1.6485000000000001</v>
      </c>
      <c r="L27" s="1">
        <f>M3</f>
        <v>1.6621385956860943</v>
      </c>
      <c r="M27" s="1">
        <f>POWER(M3-$M$7, 2)</f>
        <v>1.8601129228874917E-4</v>
      </c>
      <c r="N27" s="19">
        <f>SQRT(SUM(M27:M34)/56)*$V$3</f>
        <v>6.8192610393649003E-2</v>
      </c>
    </row>
    <row r="28" spans="2:20" x14ac:dyDescent="0.25">
      <c r="G28" s="1">
        <f>E6</f>
        <v>1.653</v>
      </c>
      <c r="H28" s="1">
        <v>3</v>
      </c>
      <c r="I28" s="19"/>
      <c r="J28" s="19"/>
      <c r="K28" s="19"/>
      <c r="L28" s="1">
        <f>M4</f>
        <v>1.5382055988985777</v>
      </c>
      <c r="M28" s="1">
        <f>POWER(M4-$M$7, 2)</f>
        <v>1.2164854914321449E-2</v>
      </c>
      <c r="N28" s="19"/>
    </row>
    <row r="29" spans="2:20" x14ac:dyDescent="0.25">
      <c r="G29" s="1">
        <f>D6</f>
        <v>1.43</v>
      </c>
      <c r="H29" s="1">
        <v>2</v>
      </c>
      <c r="I29" s="19"/>
      <c r="J29" s="19">
        <f>ROUND(M4,4)</f>
        <v>1.5382</v>
      </c>
      <c r="K29" s="19"/>
      <c r="L29" s="1">
        <f>M9</f>
        <v>1.7086614173228347</v>
      </c>
      <c r="M29" s="1">
        <f>POWER(M9-$M$7, 2)</f>
        <v>3.6193961342922683E-3</v>
      </c>
      <c r="N29" s="19"/>
    </row>
    <row r="30" spans="2:20" x14ac:dyDescent="0.25">
      <c r="G30" s="1">
        <f>F6</f>
        <v>1.84</v>
      </c>
      <c r="H30" s="1">
        <v>4</v>
      </c>
      <c r="I30" s="19"/>
      <c r="J30" s="19"/>
      <c r="K30" s="19"/>
      <c r="L30" s="1">
        <f>M10</f>
        <v>1.6414576084966124</v>
      </c>
      <c r="M30" s="1">
        <f>POWER(M10-$M$7, 2)</f>
        <v>4.9595278086987291E-5</v>
      </c>
      <c r="N30" s="19"/>
    </row>
    <row r="31" spans="2:20" x14ac:dyDescent="0.25">
      <c r="G31" s="1">
        <f>C12</f>
        <v>0.98299999999999998</v>
      </c>
      <c r="H31" s="1">
        <v>1</v>
      </c>
      <c r="I31" s="19">
        <v>546.1</v>
      </c>
      <c r="J31" s="19">
        <f>ROUND(M9,4)</f>
        <v>1.7087000000000001</v>
      </c>
      <c r="K31" s="19"/>
      <c r="L31" s="1">
        <f>M15</f>
        <v>1.6844398340248972</v>
      </c>
      <c r="M31" s="1">
        <f>POWER(M15-$M$7, 2)</f>
        <v>1.2916716697371504E-3</v>
      </c>
      <c r="N31" s="19"/>
    </row>
    <row r="32" spans="2:20" x14ac:dyDescent="0.25">
      <c r="G32" s="1">
        <f>E12</f>
        <v>1.6830000000000001</v>
      </c>
      <c r="H32" s="1">
        <v>3</v>
      </c>
      <c r="I32" s="19"/>
      <c r="J32" s="19"/>
      <c r="K32" s="19"/>
      <c r="L32" s="1">
        <f>M16</f>
        <v>1.5135451244813283</v>
      </c>
      <c r="M32" s="1">
        <f>POWER(M16-$M$7, 2)</f>
        <v>1.8212818426260203E-2</v>
      </c>
      <c r="N32" s="19"/>
    </row>
    <row r="33" spans="7:14" x14ac:dyDescent="0.25">
      <c r="G33" s="1">
        <f>D12</f>
        <v>1.39</v>
      </c>
      <c r="H33" s="1">
        <v>2</v>
      </c>
      <c r="I33" s="19"/>
      <c r="J33" s="19">
        <f>ROUND(M10,4)</f>
        <v>1.6415</v>
      </c>
      <c r="K33" s="19"/>
      <c r="L33" s="1">
        <f>M21</f>
        <v>1.6967547619047618</v>
      </c>
      <c r="M33" s="1">
        <f>POWER(M21-$M$7, 2)</f>
        <v>2.3285220464852453E-3</v>
      </c>
      <c r="N33" s="19"/>
    </row>
    <row r="34" spans="7:14" x14ac:dyDescent="0.25">
      <c r="G34" s="1">
        <f>F12</f>
        <v>1.93</v>
      </c>
      <c r="H34" s="1">
        <v>4</v>
      </c>
      <c r="I34" s="19"/>
      <c r="J34" s="19"/>
      <c r="K34" s="19"/>
      <c r="L34" s="1">
        <f>M22</f>
        <v>1.7428571428571424</v>
      </c>
      <c r="M34" s="1">
        <f>POWER(M22-$M$7, 2)</f>
        <v>8.9032704081631713E-3</v>
      </c>
      <c r="N34" s="19"/>
    </row>
    <row r="35" spans="7:14" x14ac:dyDescent="0.25">
      <c r="G35" s="1">
        <f>C18</f>
        <v>1.0269999999999999</v>
      </c>
      <c r="H35" s="1">
        <v>1</v>
      </c>
      <c r="I35" s="19">
        <v>578.4</v>
      </c>
      <c r="J35" s="19">
        <f>ROUND(M15,4)</f>
        <v>1.6843999999999999</v>
      </c>
      <c r="K35" s="19"/>
    </row>
    <row r="36" spans="7:14" x14ac:dyDescent="0.25">
      <c r="G36" s="1">
        <f>E18</f>
        <v>1.7330000000000001</v>
      </c>
      <c r="H36" s="1">
        <v>3</v>
      </c>
      <c r="I36" s="19"/>
      <c r="J36" s="19"/>
      <c r="K36" s="19"/>
    </row>
    <row r="37" spans="7:14" x14ac:dyDescent="0.25">
      <c r="G37" s="1">
        <f>D18</f>
        <v>1.45</v>
      </c>
      <c r="H37" s="1">
        <v>2</v>
      </c>
      <c r="I37" s="19"/>
      <c r="J37" s="19">
        <f>ROUND(M16,4)</f>
        <v>1.5135000000000001</v>
      </c>
      <c r="K37" s="19"/>
    </row>
    <row r="38" spans="7:14" x14ac:dyDescent="0.25">
      <c r="G38" s="1">
        <f>F18</f>
        <v>1.9630000000000001</v>
      </c>
      <c r="H38" s="1">
        <v>4</v>
      </c>
      <c r="I38" s="19"/>
      <c r="J38" s="19"/>
      <c r="K38" s="19"/>
    </row>
    <row r="39" spans="7:14" x14ac:dyDescent="0.25">
      <c r="G39" s="1">
        <f>C24</f>
        <v>1.117</v>
      </c>
      <c r="H39" s="1">
        <v>1</v>
      </c>
      <c r="I39" s="19">
        <v>630</v>
      </c>
      <c r="J39" s="19">
        <f>ROUND(M21,4)</f>
        <v>1.6968000000000001</v>
      </c>
      <c r="K39" s="19"/>
    </row>
    <row r="40" spans="7:14" x14ac:dyDescent="0.25">
      <c r="G40" s="1">
        <f>E24</f>
        <v>1.84</v>
      </c>
      <c r="H40" s="1">
        <v>3</v>
      </c>
      <c r="I40" s="19"/>
      <c r="J40" s="19"/>
      <c r="K40" s="19"/>
    </row>
    <row r="41" spans="7:14" x14ac:dyDescent="0.25">
      <c r="G41" s="1">
        <f>D24</f>
        <v>1.53</v>
      </c>
      <c r="H41" s="1">
        <v>2</v>
      </c>
      <c r="I41" s="19"/>
      <c r="J41" s="19">
        <f>ROUND(M22,4)</f>
        <v>1.7428999999999999</v>
      </c>
      <c r="K41" s="19"/>
    </row>
    <row r="42" spans="7:14" x14ac:dyDescent="0.25">
      <c r="G42" s="1">
        <f>F24</f>
        <v>2.13</v>
      </c>
      <c r="H42" s="1">
        <v>4</v>
      </c>
      <c r="I42" s="19"/>
      <c r="J42" s="19"/>
      <c r="K42" s="19"/>
    </row>
  </sheetData>
  <mergeCells count="14">
    <mergeCell ref="N27:N34"/>
    <mergeCell ref="J39:J40"/>
    <mergeCell ref="J41:J42"/>
    <mergeCell ref="K27:K42"/>
    <mergeCell ref="I39:I42"/>
    <mergeCell ref="I27:I30"/>
    <mergeCell ref="I31:I34"/>
    <mergeCell ref="I35:I38"/>
    <mergeCell ref="J27:J28"/>
    <mergeCell ref="J29:J30"/>
    <mergeCell ref="J31:J32"/>
    <mergeCell ref="J33:J34"/>
    <mergeCell ref="J35:J36"/>
    <mergeCell ref="J37:J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Капанин</dc:creator>
  <cp:lastModifiedBy>Nikolai</cp:lastModifiedBy>
  <dcterms:created xsi:type="dcterms:W3CDTF">2021-12-02T20:55:14Z</dcterms:created>
  <dcterms:modified xsi:type="dcterms:W3CDTF">2021-12-24T21:50:49Z</dcterms:modified>
</cp:coreProperties>
</file>