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23.11.2023\"/>
    </mc:Choice>
  </mc:AlternateContent>
  <xr:revisionPtr revIDLastSave="0" documentId="13_ncr:1_{60D7987D-B948-4296-9241-D1ED473E81EE}" xr6:coauthVersionLast="47" xr6:coauthVersionMax="47" xr10:uidLastSave="{00000000-0000-0000-0000-000000000000}"/>
  <bookViews>
    <workbookView xWindow="0" yWindow="0" windowWidth="12675" windowHeight="10920" tabRatio="434" xr2:uid="{00000000-000D-0000-FFFF-FFFF00000000}"/>
  </bookViews>
  <sheets>
    <sheet name="Разрешителни по години" sheetId="22" r:id="rId1"/>
    <sheet name="разрешителни за строеж" sheetId="21" r:id="rId2"/>
  </sheets>
  <definedNames>
    <definedName name="области">'разрешителни за строеж'!$N$1:$S$29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21" l="1"/>
  <c r="N35" i="21"/>
  <c r="M35" i="21"/>
  <c r="T6" i="21"/>
  <c r="P21" i="21"/>
  <c r="Q21" i="21" s="1"/>
  <c r="P12" i="21"/>
  <c r="Q12" i="21" s="1"/>
  <c r="P2" i="21"/>
  <c r="Q2" i="21" s="1"/>
  <c r="P7" i="21"/>
  <c r="Q7" i="21" s="1"/>
  <c r="P8" i="21"/>
  <c r="Q8" i="21" s="1"/>
  <c r="P3" i="21"/>
  <c r="Q3" i="21" s="1"/>
  <c r="P13" i="21"/>
  <c r="Q13" i="21" s="1"/>
  <c r="P25" i="21"/>
  <c r="Q25" i="21" s="1"/>
  <c r="P17" i="21"/>
  <c r="Q17" i="21" s="1"/>
  <c r="P9" i="21"/>
  <c r="Q9" i="21" s="1"/>
  <c r="P10" i="21"/>
  <c r="Q10" i="21" s="1"/>
  <c r="P26" i="21"/>
  <c r="Q26" i="21" s="1"/>
  <c r="P18" i="21"/>
  <c r="Q18" i="21" s="1"/>
  <c r="P11" i="21"/>
  <c r="Q11" i="21" s="1"/>
  <c r="P27" i="21"/>
  <c r="Q27" i="21" s="1"/>
  <c r="P4" i="21"/>
  <c r="Q4" i="21" s="1"/>
  <c r="P5" i="21"/>
  <c r="Q5" i="21" s="1"/>
  <c r="P6" i="21"/>
  <c r="Q6" i="21" s="1"/>
  <c r="P22" i="21"/>
  <c r="Q22" i="21" s="1"/>
  <c r="P28" i="21"/>
  <c r="Q28" i="21" s="1"/>
  <c r="P19" i="21"/>
  <c r="Q19" i="21" s="1"/>
  <c r="P20" i="21"/>
  <c r="Q20" i="21" s="1"/>
  <c r="P23" i="21"/>
  <c r="Q23" i="21" s="1"/>
  <c r="P14" i="21"/>
  <c r="Q14" i="21" s="1"/>
  <c r="P29" i="21"/>
  <c r="Q29" i="21" s="1"/>
  <c r="P15" i="21"/>
  <c r="Q15" i="21" s="1"/>
  <c r="P24" i="21"/>
  <c r="Q24" i="21" s="1"/>
  <c r="O21" i="21"/>
  <c r="O12" i="21"/>
  <c r="O2" i="21"/>
  <c r="O7" i="21"/>
  <c r="O8" i="21"/>
  <c r="O3" i="21"/>
  <c r="O13" i="21"/>
  <c r="O25" i="21"/>
  <c r="O17" i="21"/>
  <c r="O9" i="21"/>
  <c r="O10" i="21"/>
  <c r="O26" i="21"/>
  <c r="O18" i="21"/>
  <c r="O11" i="21"/>
  <c r="O27" i="21"/>
  <c r="O4" i="21"/>
  <c r="O5" i="21"/>
  <c r="O6" i="21"/>
  <c r="O22" i="21"/>
  <c r="O28" i="21"/>
  <c r="O19" i="21"/>
  <c r="O20" i="21"/>
  <c r="O23" i="21"/>
  <c r="O14" i="21"/>
  <c r="O29" i="21"/>
  <c r="O15" i="21"/>
  <c r="O24" i="21"/>
  <c r="O16" i="21"/>
  <c r="P16" i="21"/>
  <c r="N21" i="21"/>
  <c r="N12" i="21"/>
  <c r="N2" i="21"/>
  <c r="N7" i="21"/>
  <c r="N8" i="21"/>
  <c r="N3" i="21"/>
  <c r="N13" i="21"/>
  <c r="N25" i="21"/>
  <c r="N17" i="21"/>
  <c r="N9" i="21"/>
  <c r="N10" i="21"/>
  <c r="N26" i="21"/>
  <c r="N18" i="21"/>
  <c r="N11" i="21"/>
  <c r="N27" i="21"/>
  <c r="N4" i="21"/>
  <c r="N5" i="21"/>
  <c r="N6" i="21"/>
  <c r="N22" i="21"/>
  <c r="N28" i="21"/>
  <c r="N19" i="21"/>
  <c r="N20" i="21"/>
  <c r="N23" i="21"/>
  <c r="N14" i="21"/>
  <c r="N29" i="21"/>
  <c r="N15" i="21"/>
  <c r="N24" i="21"/>
  <c r="N16" i="21"/>
  <c r="L32" i="21"/>
  <c r="N32" i="21" l="1"/>
  <c r="Q16" i="21"/>
  <c r="O32" i="21"/>
  <c r="P32" i="21"/>
  <c r="Q32" i="21" l="1"/>
</calcChain>
</file>

<file path=xl/sharedStrings.xml><?xml version="1.0" encoding="utf-8"?>
<sst xmlns="http://schemas.openxmlformats.org/spreadsheetml/2006/main" count="147" uniqueCount="61">
  <si>
    <t>Благоевград</t>
  </si>
  <si>
    <t>Бургас</t>
  </si>
  <si>
    <t>Варна</t>
  </si>
  <si>
    <t>Велико Търново</t>
  </si>
  <si>
    <t>Видин</t>
  </si>
  <si>
    <t>Враца</t>
  </si>
  <si>
    <t>Габрово</t>
  </si>
  <si>
    <t>Добрич</t>
  </si>
  <si>
    <t>Кърджали</t>
  </si>
  <si>
    <t>Кюстендил</t>
  </si>
  <si>
    <t xml:space="preserve">Ловеч </t>
  </si>
  <si>
    <t>Монтана</t>
  </si>
  <si>
    <t>Пазарджик</t>
  </si>
  <si>
    <t>Перник</t>
  </si>
  <si>
    <t>Плевен</t>
  </si>
  <si>
    <t>Пловдив</t>
  </si>
  <si>
    <t>Разград</t>
  </si>
  <si>
    <t>Русе</t>
  </si>
  <si>
    <t>Силистра</t>
  </si>
  <si>
    <t>Сливен</t>
  </si>
  <si>
    <t>Смолян</t>
  </si>
  <si>
    <t xml:space="preserve">София  </t>
  </si>
  <si>
    <t>Стара Загора</t>
  </si>
  <si>
    <t>Търговище</t>
  </si>
  <si>
    <t>Хасково</t>
  </si>
  <si>
    <t>Шумен</t>
  </si>
  <si>
    <t>Ямбол</t>
  </si>
  <si>
    <t>София (столица)</t>
  </si>
  <si>
    <t>2020 брой</t>
  </si>
  <si>
    <t>2020 брой жилища</t>
  </si>
  <si>
    <t>2020 разгърната застроена площ</t>
  </si>
  <si>
    <t>2021 брой</t>
  </si>
  <si>
    <t>2021 брой жилища</t>
  </si>
  <si>
    <t>2021 разгърната застроена площ</t>
  </si>
  <si>
    <t>2022 брой</t>
  </si>
  <si>
    <t>2022 брой жилища</t>
  </si>
  <si>
    <t>2022 разгърната застроена площ</t>
  </si>
  <si>
    <t>брой разрешителни за трите години</t>
  </si>
  <si>
    <t>брой жилища</t>
  </si>
  <si>
    <t>разгърната застроена площ</t>
  </si>
  <si>
    <t>годишна лихва</t>
  </si>
  <si>
    <t>брой години на заема</t>
  </si>
  <si>
    <t>размер на заема</t>
  </si>
  <si>
    <t>вноска по заем:</t>
  </si>
  <si>
    <t>средна разгърната застоена площ за жилище</t>
  </si>
  <si>
    <t>области</t>
  </si>
  <si>
    <t>район</t>
  </si>
  <si>
    <t>Северозападен</t>
  </si>
  <si>
    <t>брой области</t>
  </si>
  <si>
    <t>сума на разрешителните</t>
  </si>
  <si>
    <t>сума на жилищата</t>
  </si>
  <si>
    <t>Югозападен</t>
  </si>
  <si>
    <t>Югоизточен</t>
  </si>
  <si>
    <t>Североизточен</t>
  </si>
  <si>
    <t>Северен централен</t>
  </si>
  <si>
    <t>Южен централен</t>
  </si>
  <si>
    <t>Row Labels</t>
  </si>
  <si>
    <t>Grand Total</t>
  </si>
  <si>
    <t>Sum of 2020 брой</t>
  </si>
  <si>
    <t>Sum of 2021 брой</t>
  </si>
  <si>
    <t>Sum of 2022 брой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</si>
</sst>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лв.&quot;;[Red]\-#,##0.00\ &quot;лв.&quot;"/>
  </numFmts>
  <fonts count="2" x14ac:knownFonts="1">
    <font>
      <sz val="10"/>
      <name val="Arial"/>
      <charset val="204"/>
    </font>
    <font>
      <sz val="10"/>
      <name val="Arial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5" borderId="1" xfId="0" applyFill="1" applyBorder="1" applyAlignment="1">
      <alignment wrapText="1"/>
    </xf>
    <xf numFmtId="9" fontId="0" fillId="0" borderId="1" xfId="1" applyFont="1" applyBorder="1"/>
    <xf numFmtId="0" fontId="0" fillId="3" borderId="1" xfId="0" applyFill="1" applyBorder="1"/>
    <xf numFmtId="164" fontId="0" fillId="3" borderId="1" xfId="0" applyNumberFormat="1" applyFill="1" applyBorder="1"/>
    <xf numFmtId="2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Брой</a:t>
            </a:r>
            <a:r>
              <a:rPr lang="bg-BG" baseline="0"/>
              <a:t> разрешителни в Северозападен район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'разрешителни за строеж'!$L$7:$L$11</c:f>
              <c:strCache>
                <c:ptCount val="5"/>
                <c:pt idx="0">
                  <c:v>Видин</c:v>
                </c:pt>
                <c:pt idx="1">
                  <c:v>Враца</c:v>
                </c:pt>
                <c:pt idx="2">
                  <c:v>Ловеч </c:v>
                </c:pt>
                <c:pt idx="3">
                  <c:v>Монтана</c:v>
                </c:pt>
                <c:pt idx="4">
                  <c:v>Плевен</c:v>
                </c:pt>
              </c:strCache>
            </c:strRef>
          </c:cat>
          <c:val>
            <c:numRef>
              <c:f>'разрешителни за строеж'!$N$7:$N$11</c:f>
              <c:numCache>
                <c:formatCode>General</c:formatCode>
                <c:ptCount val="5"/>
                <c:pt idx="0">
                  <c:v>25</c:v>
                </c:pt>
                <c:pt idx="1">
                  <c:v>170</c:v>
                </c:pt>
                <c:pt idx="2">
                  <c:v>211</c:v>
                </c:pt>
                <c:pt idx="3">
                  <c:v>70</c:v>
                </c:pt>
                <c:pt idx="4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E-4A8A-975E-D1D8FEFD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288864"/>
        <c:axId val="703328624"/>
      </c:barChart>
      <c:catAx>
        <c:axId val="71028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3328624"/>
        <c:crosses val="autoZero"/>
        <c:auto val="1"/>
        <c:lblAlgn val="ctr"/>
        <c:lblOffset val="100"/>
        <c:noMultiLvlLbl val="0"/>
      </c:catAx>
      <c:valAx>
        <c:axId val="7033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1028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</xdr:colOff>
      <xdr:row>7</xdr:row>
      <xdr:rowOff>9525</xdr:rowOff>
    </xdr:from>
    <xdr:to>
      <xdr:col>24</xdr:col>
      <xdr:colOff>42862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1CE54-60E5-D774-2A8D-545528055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53.45312662037" createdVersion="8" refreshedVersion="8" minRefreshableVersion="3" recordCount="28" xr:uid="{F1AC868B-38CD-4F18-9B73-978718D66A1C}">
  <cacheSource type="worksheet">
    <worksheetSource ref="A1:J29" sheet="разрешителни за строеж"/>
  </cacheSource>
  <cacheFields count="10">
    <cacheField name="области" numFmtId="0">
      <sharedItems count="28">
        <s v="Благоевград"/>
        <s v="Бургас"/>
        <s v="Варна"/>
        <s v="Велико Търново"/>
        <s v="Видин"/>
        <s v="Враца"/>
        <s v="Габрово"/>
        <s v="Добрич"/>
        <s v="Кърджали"/>
        <s v="Кюстендил"/>
        <s v="Ловеч "/>
        <s v="Монтана"/>
        <s v="Пазарджик"/>
        <s v="Перник"/>
        <s v="Плевен"/>
        <s v="Пловдив"/>
        <s v="Разград"/>
        <s v="Русе"/>
        <s v="Силистра"/>
        <s v="Сливен"/>
        <s v="Смолян"/>
        <s v="София  "/>
        <s v="София (столица)"/>
        <s v="Стара Загора"/>
        <s v="Търговище"/>
        <s v="Хасково"/>
        <s v="Шумен"/>
        <s v="Ямбол"/>
      </sharedItems>
    </cacheField>
    <cacheField name="2020 брой" numFmtId="0">
      <sharedItems containsSemiMixedTypes="0" containsString="0" containsNumber="1" containsInteger="1" minValue="4" maxValue="968" count="23">
        <n v="373"/>
        <n v="410"/>
        <n v="595"/>
        <n v="107"/>
        <n v="4"/>
        <n v="50"/>
        <n v="61"/>
        <n v="116"/>
        <n v="92"/>
        <n v="71"/>
        <n v="24"/>
        <n v="320"/>
        <n v="177"/>
        <n v="924"/>
        <n v="41"/>
        <n v="52"/>
        <n v="126"/>
        <n v="29"/>
        <n v="487"/>
        <n v="968"/>
        <n v="246"/>
        <n v="134"/>
        <n v="95"/>
      </sharedItems>
    </cacheField>
    <cacheField name="2020 брой жилища" numFmtId="0">
      <sharedItems containsSemiMixedTypes="0" containsString="0" containsNumber="1" containsInteger="1" minValue="4" maxValue="9909"/>
    </cacheField>
    <cacheField name="2020 разгърната застроена площ" numFmtId="0">
      <sharedItems containsSemiMixedTypes="0" containsString="0" containsNumber="1" containsInteger="1" minValue="1056" maxValue="1308052"/>
    </cacheField>
    <cacheField name="2021 брой" numFmtId="0">
      <sharedItems containsSemiMixedTypes="0" containsString="0" containsNumber="1" containsInteger="1" minValue="14" maxValue="1176"/>
    </cacheField>
    <cacheField name="2021 брой жилища" numFmtId="0">
      <sharedItems containsSemiMixedTypes="0" containsString="0" containsNumber="1" containsInteger="1" minValue="14" maxValue="17773"/>
    </cacheField>
    <cacheField name="2021 разгърната застроена площ" numFmtId="0">
      <sharedItems containsSemiMixedTypes="0" containsString="0" containsNumber="1" containsInteger="1" minValue="1957" maxValue="2015229"/>
    </cacheField>
    <cacheField name="2022 брой" numFmtId="0">
      <sharedItems containsSemiMixedTypes="0" containsString="0" containsNumber="1" containsInteger="1" minValue="7" maxValue="1065"/>
    </cacheField>
    <cacheField name="2022 брой жилища" numFmtId="0">
      <sharedItems containsSemiMixedTypes="0" containsString="0" containsNumber="1" containsInteger="1" minValue="11" maxValue="14707"/>
    </cacheField>
    <cacheField name="2022 разгърната застроена площ" numFmtId="0">
      <sharedItems containsSemiMixedTypes="0" containsString="0" containsNumber="1" containsInteger="1" minValue="1508" maxValue="17516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902"/>
    <n v="123680"/>
    <n v="389"/>
    <n v="883"/>
    <n v="139454"/>
    <n v="326"/>
    <n v="882"/>
    <n v="136337"/>
  </r>
  <r>
    <x v="1"/>
    <x v="1"/>
    <n v="2218"/>
    <n v="253056"/>
    <n v="537"/>
    <n v="1972"/>
    <n v="238790"/>
    <n v="483"/>
    <n v="1933"/>
    <n v="237934"/>
  </r>
  <r>
    <x v="2"/>
    <x v="2"/>
    <n v="3200"/>
    <n v="472066"/>
    <n v="551"/>
    <n v="4607"/>
    <n v="495922"/>
    <n v="553"/>
    <n v="5040"/>
    <n v="519577"/>
  </r>
  <r>
    <x v="3"/>
    <x v="3"/>
    <n v="341"/>
    <n v="43666"/>
    <n v="131"/>
    <n v="360"/>
    <n v="52251"/>
    <n v="106"/>
    <n v="523"/>
    <n v="59463"/>
  </r>
  <r>
    <x v="4"/>
    <x v="4"/>
    <n v="4"/>
    <n v="1056"/>
    <n v="14"/>
    <n v="14"/>
    <n v="1957"/>
    <n v="7"/>
    <n v="33"/>
    <n v="3717"/>
  </r>
  <r>
    <x v="5"/>
    <x v="5"/>
    <n v="175"/>
    <n v="29351"/>
    <n v="64"/>
    <n v="148"/>
    <n v="19552"/>
    <n v="56"/>
    <n v="91"/>
    <n v="14994"/>
  </r>
  <r>
    <x v="6"/>
    <x v="6"/>
    <n v="142"/>
    <n v="24461"/>
    <n v="85"/>
    <n v="180"/>
    <n v="27761"/>
    <n v="68"/>
    <n v="103"/>
    <n v="15803"/>
  </r>
  <r>
    <x v="7"/>
    <x v="7"/>
    <n v="179"/>
    <n v="21847"/>
    <n v="147"/>
    <n v="218"/>
    <n v="27620"/>
    <n v="117"/>
    <n v="161"/>
    <n v="28357"/>
  </r>
  <r>
    <x v="8"/>
    <x v="3"/>
    <n v="876"/>
    <n v="125324"/>
    <n v="131"/>
    <n v="905"/>
    <n v="130354"/>
    <n v="125"/>
    <n v="573"/>
    <n v="83197"/>
  </r>
  <r>
    <x v="9"/>
    <x v="8"/>
    <n v="116"/>
    <n v="15489"/>
    <n v="101"/>
    <n v="123"/>
    <n v="23563"/>
    <n v="87"/>
    <n v="111"/>
    <n v="17865"/>
  </r>
  <r>
    <x v="10"/>
    <x v="9"/>
    <n v="71"/>
    <n v="10580"/>
    <n v="70"/>
    <n v="70"/>
    <n v="9928"/>
    <n v="70"/>
    <n v="71"/>
    <n v="11822"/>
  </r>
  <r>
    <x v="11"/>
    <x v="10"/>
    <n v="67"/>
    <n v="9159"/>
    <n v="37"/>
    <n v="66"/>
    <n v="10448"/>
    <n v="9"/>
    <n v="11"/>
    <n v="1508"/>
  </r>
  <r>
    <x v="12"/>
    <x v="11"/>
    <n v="635"/>
    <n v="81744"/>
    <n v="307"/>
    <n v="600"/>
    <n v="75499"/>
    <n v="247"/>
    <n v="506"/>
    <n v="63143"/>
  </r>
  <r>
    <x v="13"/>
    <x v="12"/>
    <n v="305"/>
    <n v="52634"/>
    <n v="283"/>
    <n v="470"/>
    <n v="76614"/>
    <n v="251"/>
    <n v="357"/>
    <n v="58193"/>
  </r>
  <r>
    <x v="14"/>
    <x v="5"/>
    <n v="296"/>
    <n v="27406"/>
    <n v="114"/>
    <n v="603"/>
    <n v="73914"/>
    <n v="80"/>
    <n v="407"/>
    <n v="60344"/>
  </r>
  <r>
    <x v="15"/>
    <x v="13"/>
    <n v="7047"/>
    <n v="739961"/>
    <n v="1060"/>
    <n v="6841"/>
    <n v="723672"/>
    <n v="1065"/>
    <n v="8501"/>
    <n v="948504"/>
  </r>
  <r>
    <x v="16"/>
    <x v="14"/>
    <n v="85"/>
    <n v="17862"/>
    <n v="55"/>
    <n v="82"/>
    <n v="11681"/>
    <n v="32"/>
    <n v="75"/>
    <n v="11059"/>
  </r>
  <r>
    <x v="17"/>
    <x v="8"/>
    <n v="191"/>
    <n v="26355"/>
    <n v="113"/>
    <n v="204"/>
    <n v="29790"/>
    <n v="97"/>
    <n v="256"/>
    <n v="32238"/>
  </r>
  <r>
    <x v="18"/>
    <x v="15"/>
    <n v="131"/>
    <n v="20200"/>
    <n v="57"/>
    <n v="85"/>
    <n v="16427"/>
    <n v="36"/>
    <n v="38"/>
    <n v="7577"/>
  </r>
  <r>
    <x v="19"/>
    <x v="16"/>
    <n v="232"/>
    <n v="33989"/>
    <n v="136"/>
    <n v="232"/>
    <n v="33117"/>
    <n v="115"/>
    <n v="263"/>
    <n v="32322"/>
  </r>
  <r>
    <x v="20"/>
    <x v="17"/>
    <n v="32"/>
    <n v="7628"/>
    <n v="41"/>
    <n v="48"/>
    <n v="10183"/>
    <n v="34"/>
    <n v="47"/>
    <n v="8565"/>
  </r>
  <r>
    <x v="21"/>
    <x v="18"/>
    <n v="532"/>
    <n v="87842"/>
    <n v="690"/>
    <n v="1050"/>
    <n v="149876"/>
    <n v="685"/>
    <n v="897"/>
    <n v="146987"/>
  </r>
  <r>
    <x v="22"/>
    <x v="19"/>
    <n v="9909"/>
    <n v="1308052"/>
    <n v="1176"/>
    <n v="17773"/>
    <n v="2015229"/>
    <n v="1017"/>
    <n v="14707"/>
    <n v="1751660"/>
  </r>
  <r>
    <x v="23"/>
    <x v="20"/>
    <n v="856"/>
    <n v="102082"/>
    <n v="360"/>
    <n v="1272"/>
    <n v="141197"/>
    <n v="284"/>
    <n v="1189"/>
    <n v="133208"/>
  </r>
  <r>
    <x v="24"/>
    <x v="14"/>
    <n v="118"/>
    <n v="13007"/>
    <n v="54"/>
    <n v="250"/>
    <n v="23817"/>
    <n v="56"/>
    <n v="300"/>
    <n v="25902"/>
  </r>
  <r>
    <x v="25"/>
    <x v="21"/>
    <n v="289"/>
    <n v="40695"/>
    <n v="183"/>
    <n v="468"/>
    <n v="70730"/>
    <n v="104"/>
    <n v="326"/>
    <n v="44607"/>
  </r>
  <r>
    <x v="26"/>
    <x v="22"/>
    <n v="314"/>
    <n v="34489"/>
    <n v="91"/>
    <n v="343"/>
    <n v="37638"/>
    <n v="92"/>
    <n v="467"/>
    <n v="42795"/>
  </r>
  <r>
    <x v="27"/>
    <x v="5"/>
    <n v="127"/>
    <n v="15174"/>
    <n v="70"/>
    <n v="131"/>
    <n v="18786"/>
    <n v="40"/>
    <n v="99"/>
    <n v="136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06389-3651-48AD-9CFE-30950CD006D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2" firstHeaderRow="0" firstDataRow="1" firstDataCol="1"/>
  <pivotFields count="10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20 брой" fld="1" baseField="0" baseItem="0"/>
    <dataField name="Sum of 2021 брой" fld="4" baseField="0" baseItem="0"/>
    <dataField name="Sum of 2022 брой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83700-8BC5-403A-91FC-4AF35F5CA720}">
  <dimension ref="A3:D32"/>
  <sheetViews>
    <sheetView tabSelected="1" workbookViewId="0">
      <selection activeCell="G8" sqref="G8"/>
    </sheetView>
  </sheetViews>
  <sheetFormatPr defaultRowHeight="12.75" x14ac:dyDescent="0.2"/>
  <cols>
    <col min="1" max="1" width="15.140625" bestFit="1" customWidth="1"/>
    <col min="2" max="4" width="17.42578125" bestFit="1" customWidth="1"/>
  </cols>
  <sheetData>
    <row r="3" spans="1:4" x14ac:dyDescent="0.2">
      <c r="A3" s="11" t="s">
        <v>56</v>
      </c>
      <c r="B3" t="s">
        <v>58</v>
      </c>
      <c r="C3" t="s">
        <v>59</v>
      </c>
      <c r="D3" t="s">
        <v>60</v>
      </c>
    </row>
    <row r="4" spans="1:4" x14ac:dyDescent="0.2">
      <c r="A4" s="12" t="s">
        <v>0</v>
      </c>
      <c r="B4" s="13">
        <v>373</v>
      </c>
      <c r="C4" s="13">
        <v>389</v>
      </c>
      <c r="D4" s="13">
        <v>326</v>
      </c>
    </row>
    <row r="5" spans="1:4" x14ac:dyDescent="0.2">
      <c r="A5" s="12" t="s">
        <v>1</v>
      </c>
      <c r="B5" s="13">
        <v>410</v>
      </c>
      <c r="C5" s="13">
        <v>537</v>
      </c>
      <c r="D5" s="13">
        <v>483</v>
      </c>
    </row>
    <row r="6" spans="1:4" x14ac:dyDescent="0.2">
      <c r="A6" s="12" t="s">
        <v>2</v>
      </c>
      <c r="B6" s="13">
        <v>595</v>
      </c>
      <c r="C6" s="13">
        <v>551</v>
      </c>
      <c r="D6" s="13">
        <v>553</v>
      </c>
    </row>
    <row r="7" spans="1:4" x14ac:dyDescent="0.2">
      <c r="A7" s="12" t="s">
        <v>3</v>
      </c>
      <c r="B7" s="13">
        <v>107</v>
      </c>
      <c r="C7" s="13">
        <v>131</v>
      </c>
      <c r="D7" s="13">
        <v>106</v>
      </c>
    </row>
    <row r="8" spans="1:4" x14ac:dyDescent="0.2">
      <c r="A8" s="12" t="s">
        <v>4</v>
      </c>
      <c r="B8" s="13">
        <v>4</v>
      </c>
      <c r="C8" s="13">
        <v>14</v>
      </c>
      <c r="D8" s="13">
        <v>7</v>
      </c>
    </row>
    <row r="9" spans="1:4" x14ac:dyDescent="0.2">
      <c r="A9" s="12" t="s">
        <v>5</v>
      </c>
      <c r="B9" s="13">
        <v>50</v>
      </c>
      <c r="C9" s="13">
        <v>64</v>
      </c>
      <c r="D9" s="13">
        <v>56</v>
      </c>
    </row>
    <row r="10" spans="1:4" x14ac:dyDescent="0.2">
      <c r="A10" s="12" t="s">
        <v>6</v>
      </c>
      <c r="B10" s="13">
        <v>61</v>
      </c>
      <c r="C10" s="13">
        <v>85</v>
      </c>
      <c r="D10" s="13">
        <v>68</v>
      </c>
    </row>
    <row r="11" spans="1:4" x14ac:dyDescent="0.2">
      <c r="A11" s="12" t="s">
        <v>7</v>
      </c>
      <c r="B11" s="13">
        <v>116</v>
      </c>
      <c r="C11" s="13">
        <v>147</v>
      </c>
      <c r="D11" s="13">
        <v>117</v>
      </c>
    </row>
    <row r="12" spans="1:4" x14ac:dyDescent="0.2">
      <c r="A12" s="12" t="s">
        <v>8</v>
      </c>
      <c r="B12" s="13">
        <v>107</v>
      </c>
      <c r="C12" s="13">
        <v>131</v>
      </c>
      <c r="D12" s="13">
        <v>125</v>
      </c>
    </row>
    <row r="13" spans="1:4" x14ac:dyDescent="0.2">
      <c r="A13" s="12" t="s">
        <v>9</v>
      </c>
      <c r="B13" s="13">
        <v>92</v>
      </c>
      <c r="C13" s="13">
        <v>101</v>
      </c>
      <c r="D13" s="13">
        <v>87</v>
      </c>
    </row>
    <row r="14" spans="1:4" x14ac:dyDescent="0.2">
      <c r="A14" s="12" t="s">
        <v>10</v>
      </c>
      <c r="B14" s="13">
        <v>71</v>
      </c>
      <c r="C14" s="13">
        <v>70</v>
      </c>
      <c r="D14" s="13">
        <v>70</v>
      </c>
    </row>
    <row r="15" spans="1:4" x14ac:dyDescent="0.2">
      <c r="A15" s="12" t="s">
        <v>11</v>
      </c>
      <c r="B15" s="13">
        <v>24</v>
      </c>
      <c r="C15" s="13">
        <v>37</v>
      </c>
      <c r="D15" s="13">
        <v>9</v>
      </c>
    </row>
    <row r="16" spans="1:4" x14ac:dyDescent="0.2">
      <c r="A16" s="12" t="s">
        <v>12</v>
      </c>
      <c r="B16" s="13">
        <v>320</v>
      </c>
      <c r="C16" s="13">
        <v>307</v>
      </c>
      <c r="D16" s="13">
        <v>247</v>
      </c>
    </row>
    <row r="17" spans="1:4" x14ac:dyDescent="0.2">
      <c r="A17" s="12" t="s">
        <v>13</v>
      </c>
      <c r="B17" s="13">
        <v>177</v>
      </c>
      <c r="C17" s="13">
        <v>283</v>
      </c>
      <c r="D17" s="13">
        <v>251</v>
      </c>
    </row>
    <row r="18" spans="1:4" x14ac:dyDescent="0.2">
      <c r="A18" s="12" t="s">
        <v>14</v>
      </c>
      <c r="B18" s="13">
        <v>50</v>
      </c>
      <c r="C18" s="13">
        <v>114</v>
      </c>
      <c r="D18" s="13">
        <v>80</v>
      </c>
    </row>
    <row r="19" spans="1:4" x14ac:dyDescent="0.2">
      <c r="A19" s="12" t="s">
        <v>15</v>
      </c>
      <c r="B19" s="13">
        <v>924</v>
      </c>
      <c r="C19" s="13">
        <v>1060</v>
      </c>
      <c r="D19" s="13">
        <v>1065</v>
      </c>
    </row>
    <row r="20" spans="1:4" x14ac:dyDescent="0.2">
      <c r="A20" s="12" t="s">
        <v>16</v>
      </c>
      <c r="B20" s="13">
        <v>41</v>
      </c>
      <c r="C20" s="13">
        <v>55</v>
      </c>
      <c r="D20" s="13">
        <v>32</v>
      </c>
    </row>
    <row r="21" spans="1:4" x14ac:dyDescent="0.2">
      <c r="A21" s="12" t="s">
        <v>17</v>
      </c>
      <c r="B21" s="13">
        <v>92</v>
      </c>
      <c r="C21" s="13">
        <v>113</v>
      </c>
      <c r="D21" s="13">
        <v>97</v>
      </c>
    </row>
    <row r="22" spans="1:4" x14ac:dyDescent="0.2">
      <c r="A22" s="12" t="s">
        <v>18</v>
      </c>
      <c r="B22" s="13">
        <v>52</v>
      </c>
      <c r="C22" s="13">
        <v>57</v>
      </c>
      <c r="D22" s="13">
        <v>36</v>
      </c>
    </row>
    <row r="23" spans="1:4" x14ac:dyDescent="0.2">
      <c r="A23" s="12" t="s">
        <v>19</v>
      </c>
      <c r="B23" s="13">
        <v>126</v>
      </c>
      <c r="C23" s="13">
        <v>136</v>
      </c>
      <c r="D23" s="13">
        <v>115</v>
      </c>
    </row>
    <row r="24" spans="1:4" x14ac:dyDescent="0.2">
      <c r="A24" s="12" t="s">
        <v>20</v>
      </c>
      <c r="B24" s="13">
        <v>29</v>
      </c>
      <c r="C24" s="13">
        <v>41</v>
      </c>
      <c r="D24" s="13">
        <v>34</v>
      </c>
    </row>
    <row r="25" spans="1:4" x14ac:dyDescent="0.2">
      <c r="A25" s="12" t="s">
        <v>21</v>
      </c>
      <c r="B25" s="13">
        <v>487</v>
      </c>
      <c r="C25" s="13">
        <v>690</v>
      </c>
      <c r="D25" s="13">
        <v>685</v>
      </c>
    </row>
    <row r="26" spans="1:4" x14ac:dyDescent="0.2">
      <c r="A26" s="12" t="s">
        <v>27</v>
      </c>
      <c r="B26" s="13">
        <v>968</v>
      </c>
      <c r="C26" s="13">
        <v>1176</v>
      </c>
      <c r="D26" s="13">
        <v>1017</v>
      </c>
    </row>
    <row r="27" spans="1:4" x14ac:dyDescent="0.2">
      <c r="A27" s="12" t="s">
        <v>22</v>
      </c>
      <c r="B27" s="13">
        <v>246</v>
      </c>
      <c r="C27" s="13">
        <v>360</v>
      </c>
      <c r="D27" s="13">
        <v>284</v>
      </c>
    </row>
    <row r="28" spans="1:4" x14ac:dyDescent="0.2">
      <c r="A28" s="12" t="s">
        <v>23</v>
      </c>
      <c r="B28" s="13">
        <v>41</v>
      </c>
      <c r="C28" s="13">
        <v>54</v>
      </c>
      <c r="D28" s="13">
        <v>56</v>
      </c>
    </row>
    <row r="29" spans="1:4" x14ac:dyDescent="0.2">
      <c r="A29" s="12" t="s">
        <v>24</v>
      </c>
      <c r="B29" s="13">
        <v>134</v>
      </c>
      <c r="C29" s="13">
        <v>183</v>
      </c>
      <c r="D29" s="13">
        <v>104</v>
      </c>
    </row>
    <row r="30" spans="1:4" x14ac:dyDescent="0.2">
      <c r="A30" s="12" t="s">
        <v>25</v>
      </c>
      <c r="B30" s="13">
        <v>95</v>
      </c>
      <c r="C30" s="13">
        <v>91</v>
      </c>
      <c r="D30" s="13">
        <v>92</v>
      </c>
    </row>
    <row r="31" spans="1:4" x14ac:dyDescent="0.2">
      <c r="A31" s="12" t="s">
        <v>26</v>
      </c>
      <c r="B31" s="13">
        <v>50</v>
      </c>
      <c r="C31" s="13">
        <v>70</v>
      </c>
      <c r="D31" s="13">
        <v>40</v>
      </c>
    </row>
    <row r="32" spans="1:4" x14ac:dyDescent="0.2">
      <c r="A32" s="12" t="s">
        <v>57</v>
      </c>
      <c r="B32" s="13">
        <v>5842</v>
      </c>
      <c r="C32" s="13">
        <v>7047</v>
      </c>
      <c r="D32" s="13">
        <v>6242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workbookViewId="0">
      <selection activeCell="J29" sqref="A1:J29"/>
    </sheetView>
  </sheetViews>
  <sheetFormatPr defaultRowHeight="12.75" x14ac:dyDescent="0.2"/>
  <cols>
    <col min="1" max="1" width="15.140625" bestFit="1" customWidth="1"/>
    <col min="2" max="2" width="5" bestFit="1" customWidth="1"/>
    <col min="3" max="3" width="9.5703125" bestFit="1" customWidth="1"/>
    <col min="4" max="4" width="15.140625" bestFit="1" customWidth="1"/>
    <col min="5" max="5" width="5" bestFit="1" customWidth="1"/>
    <col min="6" max="6" width="9.5703125" bestFit="1" customWidth="1"/>
    <col min="7" max="7" width="15.140625" bestFit="1" customWidth="1"/>
    <col min="8" max="8" width="5" bestFit="1" customWidth="1"/>
    <col min="9" max="9" width="9.5703125" bestFit="1" customWidth="1"/>
    <col min="10" max="10" width="15.140625" bestFit="1" customWidth="1"/>
    <col min="12" max="12" width="15.140625" bestFit="1" customWidth="1"/>
    <col min="13" max="13" width="17.85546875" bestFit="1" customWidth="1"/>
    <col min="14" max="14" width="18.5703125" customWidth="1"/>
    <col min="15" max="15" width="10" customWidth="1"/>
    <col min="16" max="16" width="15" bestFit="1" customWidth="1"/>
    <col min="17" max="17" width="24.28515625" bestFit="1" customWidth="1"/>
    <col min="19" max="19" width="20" bestFit="1" customWidth="1"/>
    <col min="20" max="20" width="11.42578125" customWidth="1"/>
  </cols>
  <sheetData>
    <row r="1" spans="1:20" ht="25.5" x14ac:dyDescent="0.2">
      <c r="A1" s="1" t="s">
        <v>45</v>
      </c>
      <c r="B1" s="2" t="s">
        <v>28</v>
      </c>
      <c r="C1" s="2" t="s">
        <v>29</v>
      </c>
      <c r="D1" s="2" t="s">
        <v>30</v>
      </c>
      <c r="E1" s="3" t="s">
        <v>31</v>
      </c>
      <c r="F1" s="3" t="s">
        <v>32</v>
      </c>
      <c r="G1" s="3" t="s">
        <v>33</v>
      </c>
      <c r="H1" s="4" t="s">
        <v>34</v>
      </c>
      <c r="I1" s="4" t="s">
        <v>35</v>
      </c>
      <c r="J1" s="4" t="s">
        <v>36</v>
      </c>
      <c r="L1" s="5" t="s">
        <v>45</v>
      </c>
      <c r="M1" s="5" t="s">
        <v>46</v>
      </c>
      <c r="N1" s="6" t="s">
        <v>37</v>
      </c>
      <c r="O1" s="6" t="s">
        <v>38</v>
      </c>
      <c r="P1" s="6" t="s">
        <v>39</v>
      </c>
      <c r="Q1" s="5" t="s">
        <v>44</v>
      </c>
    </row>
    <row r="2" spans="1:20" x14ac:dyDescent="0.2">
      <c r="A2" s="1" t="s">
        <v>0</v>
      </c>
      <c r="B2" s="1">
        <v>373</v>
      </c>
      <c r="C2" s="1">
        <v>902</v>
      </c>
      <c r="D2" s="1">
        <v>123680</v>
      </c>
      <c r="E2" s="1">
        <v>389</v>
      </c>
      <c r="F2" s="1">
        <v>883</v>
      </c>
      <c r="G2" s="1">
        <v>139454</v>
      </c>
      <c r="H2" s="1">
        <v>326</v>
      </c>
      <c r="I2" s="1">
        <v>882</v>
      </c>
      <c r="J2" s="1">
        <v>136337</v>
      </c>
      <c r="L2" s="1" t="s">
        <v>3</v>
      </c>
      <c r="M2" s="1" t="s">
        <v>54</v>
      </c>
      <c r="N2" s="1">
        <f>SUMIF($A$2:$A$29,$L2,B$2:B$29)+SUMIF($A$2:$A$29,$L2,E$2:E$29)+SUMIF($A$2:$A$29,$L2,H$2:H$29)</f>
        <v>344</v>
      </c>
      <c r="O2" s="1">
        <f>SUMIF($A$2:$A$29,$L2,C$2:C$29)+SUMIF($A$2:$A$29,$L2,F$2:F$29)+SUMIF($A$2:$A$29,$L2,I$2:I$29)</f>
        <v>1224</v>
      </c>
      <c r="P2" s="1">
        <f>SUMIF($A$2:$A$29,$L2,D$2:D$29)+SUMIF($A$2:$A$29,$L2,G$2:G$29)+SUMIF($A$2:$A$29,$L2,J$2:J$29)</f>
        <v>155380</v>
      </c>
      <c r="Q2" s="10">
        <f>P2/O2</f>
        <v>126.94444444444444</v>
      </c>
      <c r="S2" s="1" t="s">
        <v>40</v>
      </c>
      <c r="T2" s="7">
        <v>7.0000000000000007E-2</v>
      </c>
    </row>
    <row r="3" spans="1:20" x14ac:dyDescent="0.2">
      <c r="A3" s="1" t="s">
        <v>1</v>
      </c>
      <c r="B3" s="1">
        <v>410</v>
      </c>
      <c r="C3" s="1">
        <v>2218</v>
      </c>
      <c r="D3" s="1">
        <v>253056</v>
      </c>
      <c r="E3" s="1">
        <v>537</v>
      </c>
      <c r="F3" s="1">
        <v>1972</v>
      </c>
      <c r="G3" s="1">
        <v>238790</v>
      </c>
      <c r="H3" s="1">
        <v>483</v>
      </c>
      <c r="I3" s="1">
        <v>1933</v>
      </c>
      <c r="J3" s="1">
        <v>237934</v>
      </c>
      <c r="L3" s="1" t="s">
        <v>6</v>
      </c>
      <c r="M3" s="1" t="s">
        <v>54</v>
      </c>
      <c r="N3" s="1">
        <f>SUMIF($A$2:$A$29,$L3,B$2:B$29)+SUMIF($A$2:$A$29,$L3,E$2:E$29)+SUMIF($A$2:$A$29,$L3,H$2:H$29)</f>
        <v>214</v>
      </c>
      <c r="O3" s="1">
        <f>SUMIF($A$2:$A$29,$L3,C$2:C$29)+SUMIF($A$2:$A$29,$L3,F$2:F$29)+SUMIF($A$2:$A$29,$L3,I$2:I$29)</f>
        <v>425</v>
      </c>
      <c r="P3" s="1">
        <f>SUMIF($A$2:$A$29,$L3,D$2:D$29)+SUMIF($A$2:$A$29,$L3,G$2:G$29)+SUMIF($A$2:$A$29,$L3,J$2:J$29)</f>
        <v>68025</v>
      </c>
      <c r="Q3" s="10">
        <f>P3/O3</f>
        <v>160.05882352941177</v>
      </c>
      <c r="S3" s="1" t="s">
        <v>41</v>
      </c>
      <c r="T3" s="1">
        <v>10</v>
      </c>
    </row>
    <row r="4" spans="1:20" x14ac:dyDescent="0.2">
      <c r="A4" s="1" t="s">
        <v>2</v>
      </c>
      <c r="B4" s="1">
        <v>595</v>
      </c>
      <c r="C4" s="1">
        <v>3200</v>
      </c>
      <c r="D4" s="1">
        <v>472066</v>
      </c>
      <c r="E4" s="1">
        <v>551</v>
      </c>
      <c r="F4" s="1">
        <v>4607</v>
      </c>
      <c r="G4" s="1">
        <v>495922</v>
      </c>
      <c r="H4" s="1">
        <v>553</v>
      </c>
      <c r="I4" s="1">
        <v>5040</v>
      </c>
      <c r="J4" s="1">
        <v>519577</v>
      </c>
      <c r="L4" s="1" t="s">
        <v>16</v>
      </c>
      <c r="M4" s="1" t="s">
        <v>54</v>
      </c>
      <c r="N4" s="1">
        <f>SUMIF($A$2:$A$29,$L4,B$2:B$29)+SUMIF($A$2:$A$29,$L4,E$2:E$29)+SUMIF($A$2:$A$29,$L4,H$2:H$29)</f>
        <v>128</v>
      </c>
      <c r="O4" s="1">
        <f>SUMIF($A$2:$A$29,$L4,C$2:C$29)+SUMIF($A$2:$A$29,$L4,F$2:F$29)+SUMIF($A$2:$A$29,$L4,I$2:I$29)</f>
        <v>242</v>
      </c>
      <c r="P4" s="1">
        <f>SUMIF($A$2:$A$29,$L4,D$2:D$29)+SUMIF($A$2:$A$29,$L4,G$2:G$29)+SUMIF($A$2:$A$29,$L4,J$2:J$29)</f>
        <v>40602</v>
      </c>
      <c r="Q4" s="10">
        <f>P4/O4</f>
        <v>167.77685950413223</v>
      </c>
      <c r="S4" s="1" t="s">
        <v>42</v>
      </c>
      <c r="T4" s="1">
        <v>120000</v>
      </c>
    </row>
    <row r="5" spans="1:20" x14ac:dyDescent="0.2">
      <c r="A5" s="1" t="s">
        <v>3</v>
      </c>
      <c r="B5" s="1">
        <v>107</v>
      </c>
      <c r="C5" s="1">
        <v>341</v>
      </c>
      <c r="D5" s="1">
        <v>43666</v>
      </c>
      <c r="E5" s="1">
        <v>131</v>
      </c>
      <c r="F5" s="1">
        <v>360</v>
      </c>
      <c r="G5" s="1">
        <v>52251</v>
      </c>
      <c r="H5" s="1">
        <v>106</v>
      </c>
      <c r="I5" s="1">
        <v>523</v>
      </c>
      <c r="J5" s="1">
        <v>59463</v>
      </c>
      <c r="L5" s="1" t="s">
        <v>17</v>
      </c>
      <c r="M5" s="1" t="s">
        <v>54</v>
      </c>
      <c r="N5" s="1">
        <f>SUMIF($A$2:$A$29,$L5,B$2:B$29)+SUMIF($A$2:$A$29,$L5,E$2:E$29)+SUMIF($A$2:$A$29,$L5,H$2:H$29)</f>
        <v>302</v>
      </c>
      <c r="O5" s="1">
        <f>SUMIF($A$2:$A$29,$L5,C$2:C$29)+SUMIF($A$2:$A$29,$L5,F$2:F$29)+SUMIF($A$2:$A$29,$L5,I$2:I$29)</f>
        <v>651</v>
      </c>
      <c r="P5" s="1">
        <f>SUMIF($A$2:$A$29,$L5,D$2:D$29)+SUMIF($A$2:$A$29,$L5,G$2:G$29)+SUMIF($A$2:$A$29,$L5,J$2:J$29)</f>
        <v>88383</v>
      </c>
      <c r="Q5" s="10">
        <f>P5/O5</f>
        <v>135.76497695852535</v>
      </c>
    </row>
    <row r="6" spans="1:20" x14ac:dyDescent="0.2">
      <c r="A6" s="1" t="s">
        <v>4</v>
      </c>
      <c r="B6" s="1">
        <v>4</v>
      </c>
      <c r="C6" s="1">
        <v>4</v>
      </c>
      <c r="D6" s="1">
        <v>1056</v>
      </c>
      <c r="E6" s="1">
        <v>14</v>
      </c>
      <c r="F6" s="1">
        <v>14</v>
      </c>
      <c r="G6" s="1">
        <v>1957</v>
      </c>
      <c r="H6" s="1">
        <v>7</v>
      </c>
      <c r="I6" s="1">
        <v>33</v>
      </c>
      <c r="J6" s="1">
        <v>3717</v>
      </c>
      <c r="L6" s="1" t="s">
        <v>18</v>
      </c>
      <c r="M6" s="1" t="s">
        <v>54</v>
      </c>
      <c r="N6" s="1">
        <f>SUMIF($A$2:$A$29,$L6,B$2:B$29)+SUMIF($A$2:$A$29,$L6,E$2:E$29)+SUMIF($A$2:$A$29,$L6,H$2:H$29)</f>
        <v>145</v>
      </c>
      <c r="O6" s="1">
        <f>SUMIF($A$2:$A$29,$L6,C$2:C$29)+SUMIF($A$2:$A$29,$L6,F$2:F$29)+SUMIF($A$2:$A$29,$L6,I$2:I$29)</f>
        <v>254</v>
      </c>
      <c r="P6" s="1">
        <f>SUMIF($A$2:$A$29,$L6,D$2:D$29)+SUMIF($A$2:$A$29,$L6,G$2:G$29)+SUMIF($A$2:$A$29,$L6,J$2:J$29)</f>
        <v>44204</v>
      </c>
      <c r="Q6" s="10">
        <f>P6/O6</f>
        <v>174.03149606299212</v>
      </c>
      <c r="S6" s="8" t="s">
        <v>43</v>
      </c>
      <c r="T6" s="9">
        <f>PMT(T2/12,T3*12,-T4)</f>
        <v>1393.3017506234887</v>
      </c>
    </row>
    <row r="7" spans="1:20" x14ac:dyDescent="0.2">
      <c r="A7" s="1" t="s">
        <v>5</v>
      </c>
      <c r="B7" s="1">
        <v>50</v>
      </c>
      <c r="C7" s="1">
        <v>175</v>
      </c>
      <c r="D7" s="1">
        <v>29351</v>
      </c>
      <c r="E7" s="1">
        <v>64</v>
      </c>
      <c r="F7" s="1">
        <v>148</v>
      </c>
      <c r="G7" s="1">
        <v>19552</v>
      </c>
      <c r="H7" s="1">
        <v>56</v>
      </c>
      <c r="I7" s="1">
        <v>91</v>
      </c>
      <c r="J7" s="1">
        <v>14994</v>
      </c>
      <c r="L7" s="1" t="s">
        <v>4</v>
      </c>
      <c r="M7" s="1" t="s">
        <v>47</v>
      </c>
      <c r="N7" s="1">
        <f>SUMIF($A$2:$A$29,$L7,B$2:B$29)+SUMIF($A$2:$A$29,$L7,E$2:E$29)+SUMIF($A$2:$A$29,$L7,H$2:H$29)</f>
        <v>25</v>
      </c>
      <c r="O7" s="1">
        <f>SUMIF($A$2:$A$29,$L7,C$2:C$29)+SUMIF($A$2:$A$29,$L7,F$2:F$29)+SUMIF($A$2:$A$29,$L7,I$2:I$29)</f>
        <v>51</v>
      </c>
      <c r="P7" s="1">
        <f>SUMIF($A$2:$A$29,$L7,D$2:D$29)+SUMIF($A$2:$A$29,$L7,G$2:G$29)+SUMIF($A$2:$A$29,$L7,J$2:J$29)</f>
        <v>6730</v>
      </c>
      <c r="Q7" s="10">
        <f>P7/O7</f>
        <v>131.9607843137255</v>
      </c>
    </row>
    <row r="8" spans="1:20" x14ac:dyDescent="0.2">
      <c r="A8" s="1" t="s">
        <v>6</v>
      </c>
      <c r="B8" s="1">
        <v>61</v>
      </c>
      <c r="C8" s="1">
        <v>142</v>
      </c>
      <c r="D8" s="1">
        <v>24461</v>
      </c>
      <c r="E8" s="1">
        <v>85</v>
      </c>
      <c r="F8" s="1">
        <v>180</v>
      </c>
      <c r="G8" s="1">
        <v>27761</v>
      </c>
      <c r="H8" s="1">
        <v>68</v>
      </c>
      <c r="I8" s="1">
        <v>103</v>
      </c>
      <c r="J8" s="1">
        <v>15803</v>
      </c>
      <c r="L8" s="1" t="s">
        <v>5</v>
      </c>
      <c r="M8" s="1" t="s">
        <v>47</v>
      </c>
      <c r="N8" s="1">
        <f>SUMIF($A$2:$A$29,$L8,B$2:B$29)+SUMIF($A$2:$A$29,$L8,E$2:E$29)+SUMIF($A$2:$A$29,$L8,H$2:H$29)</f>
        <v>170</v>
      </c>
      <c r="O8" s="1">
        <f>SUMIF($A$2:$A$29,$L8,C$2:C$29)+SUMIF($A$2:$A$29,$L8,F$2:F$29)+SUMIF($A$2:$A$29,$L8,I$2:I$29)</f>
        <v>414</v>
      </c>
      <c r="P8" s="1">
        <f>SUMIF($A$2:$A$29,$L8,D$2:D$29)+SUMIF($A$2:$A$29,$L8,G$2:G$29)+SUMIF($A$2:$A$29,$L8,J$2:J$29)</f>
        <v>63897</v>
      </c>
      <c r="Q8" s="10">
        <f>P8/O8</f>
        <v>154.34057971014494</v>
      </c>
    </row>
    <row r="9" spans="1:20" x14ac:dyDescent="0.2">
      <c r="A9" s="1" t="s">
        <v>7</v>
      </c>
      <c r="B9" s="1">
        <v>116</v>
      </c>
      <c r="C9" s="1">
        <v>179</v>
      </c>
      <c r="D9" s="1">
        <v>21847</v>
      </c>
      <c r="E9" s="1">
        <v>147</v>
      </c>
      <c r="F9" s="1">
        <v>218</v>
      </c>
      <c r="G9" s="1">
        <v>27620</v>
      </c>
      <c r="H9" s="1">
        <v>117</v>
      </c>
      <c r="I9" s="1">
        <v>161</v>
      </c>
      <c r="J9" s="1">
        <v>28357</v>
      </c>
      <c r="L9" s="1" t="s">
        <v>10</v>
      </c>
      <c r="M9" s="1" t="s">
        <v>47</v>
      </c>
      <c r="N9" s="1">
        <f>SUMIF($A$2:$A$29,$L9,B$2:B$29)+SUMIF($A$2:$A$29,$L9,E$2:E$29)+SUMIF($A$2:$A$29,$L9,H$2:H$29)</f>
        <v>211</v>
      </c>
      <c r="O9" s="1">
        <f>SUMIF($A$2:$A$29,$L9,C$2:C$29)+SUMIF($A$2:$A$29,$L9,F$2:F$29)+SUMIF($A$2:$A$29,$L9,I$2:I$29)</f>
        <v>212</v>
      </c>
      <c r="P9" s="1">
        <f>SUMIF($A$2:$A$29,$L9,D$2:D$29)+SUMIF($A$2:$A$29,$L9,G$2:G$29)+SUMIF($A$2:$A$29,$L9,J$2:J$29)</f>
        <v>32330</v>
      </c>
      <c r="Q9" s="10">
        <f>P9/O9</f>
        <v>152.5</v>
      </c>
    </row>
    <row r="10" spans="1:20" x14ac:dyDescent="0.2">
      <c r="A10" s="1" t="s">
        <v>8</v>
      </c>
      <c r="B10" s="1">
        <v>107</v>
      </c>
      <c r="C10" s="1">
        <v>876</v>
      </c>
      <c r="D10" s="1">
        <v>125324</v>
      </c>
      <c r="E10" s="1">
        <v>131</v>
      </c>
      <c r="F10" s="1">
        <v>905</v>
      </c>
      <c r="G10" s="1">
        <v>130354</v>
      </c>
      <c r="H10" s="1">
        <v>125</v>
      </c>
      <c r="I10" s="1">
        <v>573</v>
      </c>
      <c r="J10" s="1">
        <v>83197</v>
      </c>
      <c r="L10" s="1" t="s">
        <v>11</v>
      </c>
      <c r="M10" s="1" t="s">
        <v>47</v>
      </c>
      <c r="N10" s="1">
        <f>SUMIF($A$2:$A$29,$L10,B$2:B$29)+SUMIF($A$2:$A$29,$L10,E$2:E$29)+SUMIF($A$2:$A$29,$L10,H$2:H$29)</f>
        <v>70</v>
      </c>
      <c r="O10" s="1">
        <f>SUMIF($A$2:$A$29,$L10,C$2:C$29)+SUMIF($A$2:$A$29,$L10,F$2:F$29)+SUMIF($A$2:$A$29,$L10,I$2:I$29)</f>
        <v>144</v>
      </c>
      <c r="P10" s="1">
        <f>SUMIF($A$2:$A$29,$L10,D$2:D$29)+SUMIF($A$2:$A$29,$L10,G$2:G$29)+SUMIF($A$2:$A$29,$L10,J$2:J$29)</f>
        <v>21115</v>
      </c>
      <c r="Q10" s="10">
        <f>P10/O10</f>
        <v>146.63194444444446</v>
      </c>
    </row>
    <row r="11" spans="1:20" x14ac:dyDescent="0.2">
      <c r="A11" s="1" t="s">
        <v>9</v>
      </c>
      <c r="B11" s="1">
        <v>92</v>
      </c>
      <c r="C11" s="1">
        <v>116</v>
      </c>
      <c r="D11" s="1">
        <v>15489</v>
      </c>
      <c r="E11" s="1">
        <v>101</v>
      </c>
      <c r="F11" s="1">
        <v>123</v>
      </c>
      <c r="G11" s="1">
        <v>23563</v>
      </c>
      <c r="H11" s="1">
        <v>87</v>
      </c>
      <c r="I11" s="1">
        <v>111</v>
      </c>
      <c r="J11" s="1">
        <v>17865</v>
      </c>
      <c r="L11" s="1" t="s">
        <v>14</v>
      </c>
      <c r="M11" s="1" t="s">
        <v>47</v>
      </c>
      <c r="N11" s="1">
        <f>SUMIF($A$2:$A$29,$L11,B$2:B$29)+SUMIF($A$2:$A$29,$L11,E$2:E$29)+SUMIF($A$2:$A$29,$L11,H$2:H$29)</f>
        <v>244</v>
      </c>
      <c r="O11" s="1">
        <f>SUMIF($A$2:$A$29,$L11,C$2:C$29)+SUMIF($A$2:$A$29,$L11,F$2:F$29)+SUMIF($A$2:$A$29,$L11,I$2:I$29)</f>
        <v>1306</v>
      </c>
      <c r="P11" s="1">
        <f>SUMIF($A$2:$A$29,$L11,D$2:D$29)+SUMIF($A$2:$A$29,$L11,G$2:G$29)+SUMIF($A$2:$A$29,$L11,J$2:J$29)</f>
        <v>161664</v>
      </c>
      <c r="Q11" s="10">
        <f>P11/O11</f>
        <v>123.78560490045942</v>
      </c>
    </row>
    <row r="12" spans="1:20" x14ac:dyDescent="0.2">
      <c r="A12" s="1" t="s">
        <v>10</v>
      </c>
      <c r="B12" s="1">
        <v>71</v>
      </c>
      <c r="C12" s="1">
        <v>71</v>
      </c>
      <c r="D12" s="1">
        <v>10580</v>
      </c>
      <c r="E12" s="1">
        <v>70</v>
      </c>
      <c r="F12" s="1">
        <v>70</v>
      </c>
      <c r="G12" s="1">
        <v>9928</v>
      </c>
      <c r="H12" s="1">
        <v>70</v>
      </c>
      <c r="I12" s="1">
        <v>71</v>
      </c>
      <c r="J12" s="1">
        <v>11822</v>
      </c>
      <c r="L12" s="1" t="s">
        <v>2</v>
      </c>
      <c r="M12" s="1" t="s">
        <v>53</v>
      </c>
      <c r="N12" s="1">
        <f>SUMIF($A$2:$A$29,$L12,B$2:B$29)+SUMIF($A$2:$A$29,$L12,E$2:E$29)+SUMIF($A$2:$A$29,$L12,H$2:H$29)</f>
        <v>1699</v>
      </c>
      <c r="O12" s="1">
        <f>SUMIF($A$2:$A$29,$L12,C$2:C$29)+SUMIF($A$2:$A$29,$L12,F$2:F$29)+SUMIF($A$2:$A$29,$L12,I$2:I$29)</f>
        <v>12847</v>
      </c>
      <c r="P12" s="1">
        <f>SUMIF($A$2:$A$29,$L12,D$2:D$29)+SUMIF($A$2:$A$29,$L12,G$2:G$29)+SUMIF($A$2:$A$29,$L12,J$2:J$29)</f>
        <v>1487565</v>
      </c>
      <c r="Q12" s="10">
        <f>P12/O12</f>
        <v>115.79084611193275</v>
      </c>
    </row>
    <row r="13" spans="1:20" x14ac:dyDescent="0.2">
      <c r="A13" s="1" t="s">
        <v>11</v>
      </c>
      <c r="B13" s="1">
        <v>24</v>
      </c>
      <c r="C13" s="1">
        <v>67</v>
      </c>
      <c r="D13" s="1">
        <v>9159</v>
      </c>
      <c r="E13" s="1">
        <v>37</v>
      </c>
      <c r="F13" s="1">
        <v>66</v>
      </c>
      <c r="G13" s="1">
        <v>10448</v>
      </c>
      <c r="H13" s="1">
        <v>9</v>
      </c>
      <c r="I13" s="1">
        <v>11</v>
      </c>
      <c r="J13" s="1">
        <v>1508</v>
      </c>
      <c r="L13" s="1" t="s">
        <v>7</v>
      </c>
      <c r="M13" s="1" t="s">
        <v>53</v>
      </c>
      <c r="N13" s="1">
        <f>SUMIF($A$2:$A$29,$L13,B$2:B$29)+SUMIF($A$2:$A$29,$L13,E$2:E$29)+SUMIF($A$2:$A$29,$L13,H$2:H$29)</f>
        <v>380</v>
      </c>
      <c r="O13" s="1">
        <f>SUMIF($A$2:$A$29,$L13,C$2:C$29)+SUMIF($A$2:$A$29,$L13,F$2:F$29)+SUMIF($A$2:$A$29,$L13,I$2:I$29)</f>
        <v>558</v>
      </c>
      <c r="P13" s="1">
        <f>SUMIF($A$2:$A$29,$L13,D$2:D$29)+SUMIF($A$2:$A$29,$L13,G$2:G$29)+SUMIF($A$2:$A$29,$L13,J$2:J$29)</f>
        <v>77824</v>
      </c>
      <c r="Q13" s="10">
        <f>P13/O13</f>
        <v>139.46953405017922</v>
      </c>
    </row>
    <row r="14" spans="1:20" x14ac:dyDescent="0.2">
      <c r="A14" s="1" t="s">
        <v>12</v>
      </c>
      <c r="B14" s="1">
        <v>320</v>
      </c>
      <c r="C14" s="1">
        <v>635</v>
      </c>
      <c r="D14" s="1">
        <v>81744</v>
      </c>
      <c r="E14" s="1">
        <v>307</v>
      </c>
      <c r="F14" s="1">
        <v>600</v>
      </c>
      <c r="G14" s="1">
        <v>75499</v>
      </c>
      <c r="H14" s="1">
        <v>247</v>
      </c>
      <c r="I14" s="1">
        <v>506</v>
      </c>
      <c r="J14" s="1">
        <v>63143</v>
      </c>
      <c r="L14" s="1" t="s">
        <v>23</v>
      </c>
      <c r="M14" s="1" t="s">
        <v>53</v>
      </c>
      <c r="N14" s="1">
        <f>SUMIF($A$2:$A$29,$L14,B$2:B$29)+SUMIF($A$2:$A$29,$L14,E$2:E$29)+SUMIF($A$2:$A$29,$L14,H$2:H$29)</f>
        <v>151</v>
      </c>
      <c r="O14" s="1">
        <f>SUMIF($A$2:$A$29,$L14,C$2:C$29)+SUMIF($A$2:$A$29,$L14,F$2:F$29)+SUMIF($A$2:$A$29,$L14,I$2:I$29)</f>
        <v>668</v>
      </c>
      <c r="P14" s="1">
        <f>SUMIF($A$2:$A$29,$L14,D$2:D$29)+SUMIF($A$2:$A$29,$L14,G$2:G$29)+SUMIF($A$2:$A$29,$L14,J$2:J$29)</f>
        <v>62726</v>
      </c>
      <c r="Q14" s="10">
        <f>P14/O14</f>
        <v>93.901197604790426</v>
      </c>
    </row>
    <row r="15" spans="1:20" x14ac:dyDescent="0.2">
      <c r="A15" s="1" t="s">
        <v>13</v>
      </c>
      <c r="B15" s="1">
        <v>177</v>
      </c>
      <c r="C15" s="1">
        <v>305</v>
      </c>
      <c r="D15" s="1">
        <v>52634</v>
      </c>
      <c r="E15" s="1">
        <v>283</v>
      </c>
      <c r="F15" s="1">
        <v>470</v>
      </c>
      <c r="G15" s="1">
        <v>76614</v>
      </c>
      <c r="H15" s="1">
        <v>251</v>
      </c>
      <c r="I15" s="1">
        <v>357</v>
      </c>
      <c r="J15" s="1">
        <v>58193</v>
      </c>
      <c r="L15" s="1" t="s">
        <v>25</v>
      </c>
      <c r="M15" s="1" t="s">
        <v>53</v>
      </c>
      <c r="N15" s="1">
        <f>SUMIF($A$2:$A$29,$L15,B$2:B$29)+SUMIF($A$2:$A$29,$L15,E$2:E$29)+SUMIF($A$2:$A$29,$L15,H$2:H$29)</f>
        <v>278</v>
      </c>
      <c r="O15" s="1">
        <f>SUMIF($A$2:$A$29,$L15,C$2:C$29)+SUMIF($A$2:$A$29,$L15,F$2:F$29)+SUMIF($A$2:$A$29,$L15,I$2:I$29)</f>
        <v>1124</v>
      </c>
      <c r="P15" s="1">
        <f>SUMIF($A$2:$A$29,$L15,D$2:D$29)+SUMIF($A$2:$A$29,$L15,G$2:G$29)+SUMIF($A$2:$A$29,$L15,J$2:J$29)</f>
        <v>114922</v>
      </c>
      <c r="Q15" s="10">
        <f>P15/O15</f>
        <v>102.24377224199289</v>
      </c>
    </row>
    <row r="16" spans="1:20" x14ac:dyDescent="0.2">
      <c r="A16" s="1" t="s">
        <v>14</v>
      </c>
      <c r="B16" s="1">
        <v>50</v>
      </c>
      <c r="C16" s="1">
        <v>296</v>
      </c>
      <c r="D16" s="1">
        <v>27406</v>
      </c>
      <c r="E16" s="1">
        <v>114</v>
      </c>
      <c r="F16" s="1">
        <v>603</v>
      </c>
      <c r="G16" s="1">
        <v>73914</v>
      </c>
      <c r="H16" s="1">
        <v>80</v>
      </c>
      <c r="I16" s="1">
        <v>407</v>
      </c>
      <c r="J16" s="1">
        <v>60344</v>
      </c>
      <c r="L16" s="1" t="s">
        <v>0</v>
      </c>
      <c r="M16" s="1" t="s">
        <v>51</v>
      </c>
      <c r="N16" s="1">
        <f>SUMIF($A$2:$A$29,$L16,B$2:B$29)+SUMIF($A$2:$A$29,$L16,E$2:E$29)+SUMIF($A$2:$A$29,$L16,H$2:H$29)</f>
        <v>1088</v>
      </c>
      <c r="O16" s="1">
        <f>SUMIF($A$2:$A$29,$L16,C$2:C$29)+SUMIF($A$2:$A$29,$L16,F$2:F$29)+SUMIF($A$2:$A$29,$L16,I$2:I$29)</f>
        <v>2667</v>
      </c>
      <c r="P16" s="1">
        <f>SUMIF($A$2:$A$29,$L16,D$2:D$29)+SUMIF($A$2:$A$29,$L16,G$2:G$29)+SUMIF($A$2:$A$29,$L16,J$2:J$29)</f>
        <v>399471</v>
      </c>
      <c r="Q16" s="10">
        <f>P16/O16</f>
        <v>149.78290213723284</v>
      </c>
    </row>
    <row r="17" spans="1:17" x14ac:dyDescent="0.2">
      <c r="A17" s="1" t="s">
        <v>15</v>
      </c>
      <c r="B17" s="1">
        <v>924</v>
      </c>
      <c r="C17" s="1">
        <v>7047</v>
      </c>
      <c r="D17" s="1">
        <v>739961</v>
      </c>
      <c r="E17" s="1">
        <v>1060</v>
      </c>
      <c r="F17" s="1">
        <v>6841</v>
      </c>
      <c r="G17" s="1">
        <v>723672</v>
      </c>
      <c r="H17" s="1">
        <v>1065</v>
      </c>
      <c r="I17" s="1">
        <v>8501</v>
      </c>
      <c r="J17" s="1">
        <v>948504</v>
      </c>
      <c r="L17" s="1" t="s">
        <v>9</v>
      </c>
      <c r="M17" s="1" t="s">
        <v>51</v>
      </c>
      <c r="N17" s="1">
        <f>SUMIF($A$2:$A$29,$L17,B$2:B$29)+SUMIF($A$2:$A$29,$L17,E$2:E$29)+SUMIF($A$2:$A$29,$L17,H$2:H$29)</f>
        <v>280</v>
      </c>
      <c r="O17" s="1">
        <f>SUMIF($A$2:$A$29,$L17,C$2:C$29)+SUMIF($A$2:$A$29,$L17,F$2:F$29)+SUMIF($A$2:$A$29,$L17,I$2:I$29)</f>
        <v>350</v>
      </c>
      <c r="P17" s="1">
        <f>SUMIF($A$2:$A$29,$L17,D$2:D$29)+SUMIF($A$2:$A$29,$L17,G$2:G$29)+SUMIF($A$2:$A$29,$L17,J$2:J$29)</f>
        <v>56917</v>
      </c>
      <c r="Q17" s="10">
        <f>P17/O17</f>
        <v>162.62</v>
      </c>
    </row>
    <row r="18" spans="1:17" x14ac:dyDescent="0.2">
      <c r="A18" s="1" t="s">
        <v>16</v>
      </c>
      <c r="B18" s="1">
        <v>41</v>
      </c>
      <c r="C18" s="1">
        <v>85</v>
      </c>
      <c r="D18" s="1">
        <v>17862</v>
      </c>
      <c r="E18" s="1">
        <v>55</v>
      </c>
      <c r="F18" s="1">
        <v>82</v>
      </c>
      <c r="G18" s="1">
        <v>11681</v>
      </c>
      <c r="H18" s="1">
        <v>32</v>
      </c>
      <c r="I18" s="1">
        <v>75</v>
      </c>
      <c r="J18" s="1">
        <v>11059</v>
      </c>
      <c r="L18" s="1" t="s">
        <v>13</v>
      </c>
      <c r="M18" s="1" t="s">
        <v>51</v>
      </c>
      <c r="N18" s="1">
        <f>SUMIF($A$2:$A$29,$L18,B$2:B$29)+SUMIF($A$2:$A$29,$L18,E$2:E$29)+SUMIF($A$2:$A$29,$L18,H$2:H$29)</f>
        <v>711</v>
      </c>
      <c r="O18" s="1">
        <f>SUMIF($A$2:$A$29,$L18,C$2:C$29)+SUMIF($A$2:$A$29,$L18,F$2:F$29)+SUMIF($A$2:$A$29,$L18,I$2:I$29)</f>
        <v>1132</v>
      </c>
      <c r="P18" s="1">
        <f>SUMIF($A$2:$A$29,$L18,D$2:D$29)+SUMIF($A$2:$A$29,$L18,G$2:G$29)+SUMIF($A$2:$A$29,$L18,J$2:J$29)</f>
        <v>187441</v>
      </c>
      <c r="Q18" s="10">
        <f>P18/O18</f>
        <v>165.5839222614841</v>
      </c>
    </row>
    <row r="19" spans="1:17" x14ac:dyDescent="0.2">
      <c r="A19" s="1" t="s">
        <v>17</v>
      </c>
      <c r="B19" s="1">
        <v>92</v>
      </c>
      <c r="C19" s="1">
        <v>191</v>
      </c>
      <c r="D19" s="1">
        <v>26355</v>
      </c>
      <c r="E19" s="1">
        <v>113</v>
      </c>
      <c r="F19" s="1">
        <v>204</v>
      </c>
      <c r="G19" s="1">
        <v>29790</v>
      </c>
      <c r="H19" s="1">
        <v>97</v>
      </c>
      <c r="I19" s="1">
        <v>256</v>
      </c>
      <c r="J19" s="1">
        <v>32238</v>
      </c>
      <c r="L19" s="1" t="s">
        <v>21</v>
      </c>
      <c r="M19" s="1" t="s">
        <v>51</v>
      </c>
      <c r="N19" s="1">
        <f>SUMIF($A$2:$A$29,$L19,B$2:B$29)+SUMIF($A$2:$A$29,$L19,E$2:E$29)+SUMIF($A$2:$A$29,$L19,H$2:H$29)</f>
        <v>1862</v>
      </c>
      <c r="O19" s="1">
        <f>SUMIF($A$2:$A$29,$L19,C$2:C$29)+SUMIF($A$2:$A$29,$L19,F$2:F$29)+SUMIF($A$2:$A$29,$L19,I$2:I$29)</f>
        <v>2479</v>
      </c>
      <c r="P19" s="1">
        <f>SUMIF($A$2:$A$29,$L19,D$2:D$29)+SUMIF($A$2:$A$29,$L19,G$2:G$29)+SUMIF($A$2:$A$29,$L19,J$2:J$29)</f>
        <v>384705</v>
      </c>
      <c r="Q19" s="10">
        <f>P19/O19</f>
        <v>155.18555869302139</v>
      </c>
    </row>
    <row r="20" spans="1:17" x14ac:dyDescent="0.2">
      <c r="A20" s="1" t="s">
        <v>18</v>
      </c>
      <c r="B20" s="1">
        <v>52</v>
      </c>
      <c r="C20" s="1">
        <v>131</v>
      </c>
      <c r="D20" s="1">
        <v>20200</v>
      </c>
      <c r="E20" s="1">
        <v>57</v>
      </c>
      <c r="F20" s="1">
        <v>85</v>
      </c>
      <c r="G20" s="1">
        <v>16427</v>
      </c>
      <c r="H20" s="1">
        <v>36</v>
      </c>
      <c r="I20" s="1">
        <v>38</v>
      </c>
      <c r="J20" s="1">
        <v>7577</v>
      </c>
      <c r="L20" s="1" t="s">
        <v>27</v>
      </c>
      <c r="M20" s="1" t="s">
        <v>51</v>
      </c>
      <c r="N20" s="1">
        <f>SUMIF($A$2:$A$29,$L20,B$2:B$29)+SUMIF($A$2:$A$29,$L20,E$2:E$29)+SUMIF($A$2:$A$29,$L20,H$2:H$29)</f>
        <v>3161</v>
      </c>
      <c r="O20" s="1">
        <f>SUMIF($A$2:$A$29,$L20,C$2:C$29)+SUMIF($A$2:$A$29,$L20,F$2:F$29)+SUMIF($A$2:$A$29,$L20,I$2:I$29)</f>
        <v>42389</v>
      </c>
      <c r="P20" s="1">
        <f>SUMIF($A$2:$A$29,$L20,D$2:D$29)+SUMIF($A$2:$A$29,$L20,G$2:G$29)+SUMIF($A$2:$A$29,$L20,J$2:J$29)</f>
        <v>5074941</v>
      </c>
      <c r="Q20" s="10">
        <f>P20/O20</f>
        <v>119.72306494609451</v>
      </c>
    </row>
    <row r="21" spans="1:17" x14ac:dyDescent="0.2">
      <c r="A21" s="1" t="s">
        <v>19</v>
      </c>
      <c r="B21" s="1">
        <v>126</v>
      </c>
      <c r="C21" s="1">
        <v>232</v>
      </c>
      <c r="D21" s="1">
        <v>33989</v>
      </c>
      <c r="E21" s="1">
        <v>136</v>
      </c>
      <c r="F21" s="1">
        <v>232</v>
      </c>
      <c r="G21" s="1">
        <v>33117</v>
      </c>
      <c r="H21" s="1">
        <v>115</v>
      </c>
      <c r="I21" s="1">
        <v>263</v>
      </c>
      <c r="J21" s="1">
        <v>32322</v>
      </c>
      <c r="L21" s="1" t="s">
        <v>1</v>
      </c>
      <c r="M21" s="1" t="s">
        <v>52</v>
      </c>
      <c r="N21" s="1">
        <f>SUMIF($A$2:$A$29,$L21,B$2:B$29)+SUMIF($A$2:$A$29,$L21,E$2:E$29)+SUMIF($A$2:$A$29,$L21,H$2:H$29)</f>
        <v>1430</v>
      </c>
      <c r="O21" s="1">
        <f>SUMIF($A$2:$A$29,$L21,C$2:C$29)+SUMIF($A$2:$A$29,$L21,F$2:F$29)+SUMIF($A$2:$A$29,$L21,I$2:I$29)</f>
        <v>6123</v>
      </c>
      <c r="P21" s="1">
        <f>SUMIF($A$2:$A$29,$L21,D$2:D$29)+SUMIF($A$2:$A$29,$L21,G$2:G$29)+SUMIF($A$2:$A$29,$L21,J$2:J$29)</f>
        <v>729780</v>
      </c>
      <c r="Q21" s="10">
        <f>P21/O21</f>
        <v>119.18667319941206</v>
      </c>
    </row>
    <row r="22" spans="1:17" x14ac:dyDescent="0.2">
      <c r="A22" s="1" t="s">
        <v>20</v>
      </c>
      <c r="B22" s="1">
        <v>29</v>
      </c>
      <c r="C22" s="1">
        <v>32</v>
      </c>
      <c r="D22" s="1">
        <v>7628</v>
      </c>
      <c r="E22" s="1">
        <v>41</v>
      </c>
      <c r="F22" s="1">
        <v>48</v>
      </c>
      <c r="G22" s="1">
        <v>10183</v>
      </c>
      <c r="H22" s="1">
        <v>34</v>
      </c>
      <c r="I22" s="1">
        <v>47</v>
      </c>
      <c r="J22" s="1">
        <v>8565</v>
      </c>
      <c r="L22" s="1" t="s">
        <v>19</v>
      </c>
      <c r="M22" s="1" t="s">
        <v>52</v>
      </c>
      <c r="N22" s="1">
        <f>SUMIF($A$2:$A$29,$L22,B$2:B$29)+SUMIF($A$2:$A$29,$L22,E$2:E$29)+SUMIF($A$2:$A$29,$L22,H$2:H$29)</f>
        <v>377</v>
      </c>
      <c r="O22" s="1">
        <f>SUMIF($A$2:$A$29,$L22,C$2:C$29)+SUMIF($A$2:$A$29,$L22,F$2:F$29)+SUMIF($A$2:$A$29,$L22,I$2:I$29)</f>
        <v>727</v>
      </c>
      <c r="P22" s="1">
        <f>SUMIF($A$2:$A$29,$L22,D$2:D$29)+SUMIF($A$2:$A$29,$L22,G$2:G$29)+SUMIF($A$2:$A$29,$L22,J$2:J$29)</f>
        <v>99428</v>
      </c>
      <c r="Q22" s="10">
        <f>P22/O22</f>
        <v>136.76478679504814</v>
      </c>
    </row>
    <row r="23" spans="1:17" x14ac:dyDescent="0.2">
      <c r="A23" s="1" t="s">
        <v>21</v>
      </c>
      <c r="B23" s="1">
        <v>487</v>
      </c>
      <c r="C23" s="1">
        <v>532</v>
      </c>
      <c r="D23" s="1">
        <v>87842</v>
      </c>
      <c r="E23" s="1">
        <v>690</v>
      </c>
      <c r="F23" s="1">
        <v>1050</v>
      </c>
      <c r="G23" s="1">
        <v>149876</v>
      </c>
      <c r="H23" s="1">
        <v>685</v>
      </c>
      <c r="I23" s="1">
        <v>897</v>
      </c>
      <c r="J23" s="1">
        <v>146987</v>
      </c>
      <c r="L23" s="1" t="s">
        <v>22</v>
      </c>
      <c r="M23" s="1" t="s">
        <v>52</v>
      </c>
      <c r="N23" s="1">
        <f>SUMIF($A$2:$A$29,$L23,B$2:B$29)+SUMIF($A$2:$A$29,$L23,E$2:E$29)+SUMIF($A$2:$A$29,$L23,H$2:H$29)</f>
        <v>890</v>
      </c>
      <c r="O23" s="1">
        <f>SUMIF($A$2:$A$29,$L23,C$2:C$29)+SUMIF($A$2:$A$29,$L23,F$2:F$29)+SUMIF($A$2:$A$29,$L23,I$2:I$29)</f>
        <v>3317</v>
      </c>
      <c r="P23" s="1">
        <f>SUMIF($A$2:$A$29,$L23,D$2:D$29)+SUMIF($A$2:$A$29,$L23,G$2:G$29)+SUMIF($A$2:$A$29,$L23,J$2:J$29)</f>
        <v>376487</v>
      </c>
      <c r="Q23" s="10">
        <f>P23/O23</f>
        <v>113.50226107928852</v>
      </c>
    </row>
    <row r="24" spans="1:17" x14ac:dyDescent="0.2">
      <c r="A24" s="1" t="s">
        <v>27</v>
      </c>
      <c r="B24" s="1">
        <v>968</v>
      </c>
      <c r="C24" s="1">
        <v>9909</v>
      </c>
      <c r="D24" s="1">
        <v>1308052</v>
      </c>
      <c r="E24" s="1">
        <v>1176</v>
      </c>
      <c r="F24" s="1">
        <v>17773</v>
      </c>
      <c r="G24" s="1">
        <v>2015229</v>
      </c>
      <c r="H24" s="1">
        <v>1017</v>
      </c>
      <c r="I24" s="1">
        <v>14707</v>
      </c>
      <c r="J24" s="1">
        <v>1751660</v>
      </c>
      <c r="L24" s="1" t="s">
        <v>26</v>
      </c>
      <c r="M24" s="1" t="s">
        <v>52</v>
      </c>
      <c r="N24" s="1">
        <f>SUMIF($A$2:$A$29,$L24,B$2:B$29)+SUMIF($A$2:$A$29,$L24,E$2:E$29)+SUMIF($A$2:$A$29,$L24,H$2:H$29)</f>
        <v>160</v>
      </c>
      <c r="O24" s="1">
        <f>SUMIF($A$2:$A$29,$L24,C$2:C$29)+SUMIF($A$2:$A$29,$L24,F$2:F$29)+SUMIF($A$2:$A$29,$L24,I$2:I$29)</f>
        <v>357</v>
      </c>
      <c r="P24" s="1">
        <f>SUMIF($A$2:$A$29,$L24,D$2:D$29)+SUMIF($A$2:$A$29,$L24,G$2:G$29)+SUMIF($A$2:$A$29,$L24,J$2:J$29)</f>
        <v>47625</v>
      </c>
      <c r="Q24" s="10">
        <f>P24/O24</f>
        <v>133.40336134453781</v>
      </c>
    </row>
    <row r="25" spans="1:17" x14ac:dyDescent="0.2">
      <c r="A25" s="1" t="s">
        <v>22</v>
      </c>
      <c r="B25" s="1">
        <v>246</v>
      </c>
      <c r="C25" s="1">
        <v>856</v>
      </c>
      <c r="D25" s="1">
        <v>102082</v>
      </c>
      <c r="E25" s="1">
        <v>360</v>
      </c>
      <c r="F25" s="1">
        <v>1272</v>
      </c>
      <c r="G25" s="1">
        <v>141197</v>
      </c>
      <c r="H25" s="1">
        <v>284</v>
      </c>
      <c r="I25" s="1">
        <v>1189</v>
      </c>
      <c r="J25" s="1">
        <v>133208</v>
      </c>
      <c r="L25" s="1" t="s">
        <v>8</v>
      </c>
      <c r="M25" s="1" t="s">
        <v>55</v>
      </c>
      <c r="N25" s="1">
        <f>SUMIF($A$2:$A$29,$L25,B$2:B$29)+SUMIF($A$2:$A$29,$L25,E$2:E$29)+SUMIF($A$2:$A$29,$L25,H$2:H$29)</f>
        <v>363</v>
      </c>
      <c r="O25" s="1">
        <f>SUMIF($A$2:$A$29,$L25,C$2:C$29)+SUMIF($A$2:$A$29,$L25,F$2:F$29)+SUMIF($A$2:$A$29,$L25,I$2:I$29)</f>
        <v>2354</v>
      </c>
      <c r="P25" s="1">
        <f>SUMIF($A$2:$A$29,$L25,D$2:D$29)+SUMIF($A$2:$A$29,$L25,G$2:G$29)+SUMIF($A$2:$A$29,$L25,J$2:J$29)</f>
        <v>338875</v>
      </c>
      <c r="Q25" s="10">
        <f>P25/O25</f>
        <v>143.95709430756159</v>
      </c>
    </row>
    <row r="26" spans="1:17" x14ac:dyDescent="0.2">
      <c r="A26" s="1" t="s">
        <v>23</v>
      </c>
      <c r="B26" s="1">
        <v>41</v>
      </c>
      <c r="C26" s="1">
        <v>118</v>
      </c>
      <c r="D26" s="1">
        <v>13007</v>
      </c>
      <c r="E26" s="1">
        <v>54</v>
      </c>
      <c r="F26" s="1">
        <v>250</v>
      </c>
      <c r="G26" s="1">
        <v>23817</v>
      </c>
      <c r="H26" s="1">
        <v>56</v>
      </c>
      <c r="I26" s="1">
        <v>300</v>
      </c>
      <c r="J26" s="1">
        <v>25902</v>
      </c>
      <c r="L26" s="1" t="s">
        <v>12</v>
      </c>
      <c r="M26" s="1" t="s">
        <v>55</v>
      </c>
      <c r="N26" s="1">
        <f>SUMIF($A$2:$A$29,$L26,B$2:B$29)+SUMIF($A$2:$A$29,$L26,E$2:E$29)+SUMIF($A$2:$A$29,$L26,H$2:H$29)</f>
        <v>874</v>
      </c>
      <c r="O26" s="1">
        <f>SUMIF($A$2:$A$29,$L26,C$2:C$29)+SUMIF($A$2:$A$29,$L26,F$2:F$29)+SUMIF($A$2:$A$29,$L26,I$2:I$29)</f>
        <v>1741</v>
      </c>
      <c r="P26" s="1">
        <f>SUMIF($A$2:$A$29,$L26,D$2:D$29)+SUMIF($A$2:$A$29,$L26,G$2:G$29)+SUMIF($A$2:$A$29,$L26,J$2:J$29)</f>
        <v>220386</v>
      </c>
      <c r="Q26" s="10">
        <f>P26/O26</f>
        <v>126.58587018954624</v>
      </c>
    </row>
    <row r="27" spans="1:17" x14ac:dyDescent="0.2">
      <c r="A27" s="1" t="s">
        <v>24</v>
      </c>
      <c r="B27" s="1">
        <v>134</v>
      </c>
      <c r="C27" s="1">
        <v>289</v>
      </c>
      <c r="D27" s="1">
        <v>40695</v>
      </c>
      <c r="E27" s="1">
        <v>183</v>
      </c>
      <c r="F27" s="1">
        <v>468</v>
      </c>
      <c r="G27" s="1">
        <v>70730</v>
      </c>
      <c r="H27" s="1">
        <v>104</v>
      </c>
      <c r="I27" s="1">
        <v>326</v>
      </c>
      <c r="J27" s="1">
        <v>44607</v>
      </c>
      <c r="L27" s="1" t="s">
        <v>15</v>
      </c>
      <c r="M27" s="1" t="s">
        <v>55</v>
      </c>
      <c r="N27" s="1">
        <f>SUMIF($A$2:$A$29,$L27,B$2:B$29)+SUMIF($A$2:$A$29,$L27,E$2:E$29)+SUMIF($A$2:$A$29,$L27,H$2:H$29)</f>
        <v>3049</v>
      </c>
      <c r="O27" s="1">
        <f>SUMIF($A$2:$A$29,$L27,C$2:C$29)+SUMIF($A$2:$A$29,$L27,F$2:F$29)+SUMIF($A$2:$A$29,$L27,I$2:I$29)</f>
        <v>22389</v>
      </c>
      <c r="P27" s="1">
        <f>SUMIF($A$2:$A$29,$L27,D$2:D$29)+SUMIF($A$2:$A$29,$L27,G$2:G$29)+SUMIF($A$2:$A$29,$L27,J$2:J$29)</f>
        <v>2412137</v>
      </c>
      <c r="Q27" s="10">
        <f>P27/O27</f>
        <v>107.73759435437044</v>
      </c>
    </row>
    <row r="28" spans="1:17" x14ac:dyDescent="0.2">
      <c r="A28" s="1" t="s">
        <v>25</v>
      </c>
      <c r="B28" s="1">
        <v>95</v>
      </c>
      <c r="C28" s="1">
        <v>314</v>
      </c>
      <c r="D28" s="1">
        <v>34489</v>
      </c>
      <c r="E28" s="1">
        <v>91</v>
      </c>
      <c r="F28" s="1">
        <v>343</v>
      </c>
      <c r="G28" s="1">
        <v>37638</v>
      </c>
      <c r="H28" s="1">
        <v>92</v>
      </c>
      <c r="I28" s="1">
        <v>467</v>
      </c>
      <c r="J28" s="1">
        <v>42795</v>
      </c>
      <c r="L28" s="1" t="s">
        <v>20</v>
      </c>
      <c r="M28" s="1" t="s">
        <v>55</v>
      </c>
      <c r="N28" s="1">
        <f>SUMIF($A$2:$A$29,$L28,B$2:B$29)+SUMIF($A$2:$A$29,$L28,E$2:E$29)+SUMIF($A$2:$A$29,$L28,H$2:H$29)</f>
        <v>104</v>
      </c>
      <c r="O28" s="1">
        <f>SUMIF($A$2:$A$29,$L28,C$2:C$29)+SUMIF($A$2:$A$29,$L28,F$2:F$29)+SUMIF($A$2:$A$29,$L28,I$2:I$29)</f>
        <v>127</v>
      </c>
      <c r="P28" s="1">
        <f>SUMIF($A$2:$A$29,$L28,D$2:D$29)+SUMIF($A$2:$A$29,$L28,G$2:G$29)+SUMIF($A$2:$A$29,$L28,J$2:J$29)</f>
        <v>26376</v>
      </c>
      <c r="Q28" s="10">
        <f>P28/O28</f>
        <v>207.68503937007873</v>
      </c>
    </row>
    <row r="29" spans="1:17" x14ac:dyDescent="0.2">
      <c r="A29" s="1" t="s">
        <v>26</v>
      </c>
      <c r="B29" s="1">
        <v>50</v>
      </c>
      <c r="C29" s="1">
        <v>127</v>
      </c>
      <c r="D29" s="1">
        <v>15174</v>
      </c>
      <c r="E29" s="1">
        <v>70</v>
      </c>
      <c r="F29" s="1">
        <v>131</v>
      </c>
      <c r="G29" s="1">
        <v>18786</v>
      </c>
      <c r="H29" s="1">
        <v>40</v>
      </c>
      <c r="I29" s="1">
        <v>99</v>
      </c>
      <c r="J29" s="1">
        <v>13665</v>
      </c>
      <c r="L29" s="1" t="s">
        <v>24</v>
      </c>
      <c r="M29" s="1" t="s">
        <v>55</v>
      </c>
      <c r="N29" s="1">
        <f>SUMIF($A$2:$A$29,$L29,B$2:B$29)+SUMIF($A$2:$A$29,$L29,E$2:E$29)+SUMIF($A$2:$A$29,$L29,H$2:H$29)</f>
        <v>421</v>
      </c>
      <c r="O29" s="1">
        <f>SUMIF($A$2:$A$29,$L29,C$2:C$29)+SUMIF($A$2:$A$29,$L29,F$2:F$29)+SUMIF($A$2:$A$29,$L29,I$2:I$29)</f>
        <v>1083</v>
      </c>
      <c r="P29" s="1">
        <f>SUMIF($A$2:$A$29,$L29,D$2:D$29)+SUMIF($A$2:$A$29,$L29,G$2:G$29)+SUMIF($A$2:$A$29,$L29,J$2:J$29)</f>
        <v>156032</v>
      </c>
      <c r="Q29" s="10">
        <f>P29/O29</f>
        <v>144.07386888273314</v>
      </c>
    </row>
    <row r="31" spans="1:17" ht="25.5" x14ac:dyDescent="0.2">
      <c r="L31" s="6" t="s">
        <v>45</v>
      </c>
      <c r="M31" s="6" t="s">
        <v>46</v>
      </c>
      <c r="N31" s="6" t="s">
        <v>37</v>
      </c>
      <c r="O31" s="6" t="s">
        <v>38</v>
      </c>
      <c r="P31" s="6" t="s">
        <v>39</v>
      </c>
      <c r="Q31" s="6" t="s">
        <v>44</v>
      </c>
    </row>
    <row r="32" spans="1:17" x14ac:dyDescent="0.2">
      <c r="L32" s="1">
        <f>COUNTA(L2:L29)</f>
        <v>28</v>
      </c>
      <c r="M32" s="1" t="s">
        <v>47</v>
      </c>
      <c r="N32" s="1">
        <f>SUMIF($M$2:$M$29,$M$32,N$2:N$29)</f>
        <v>720</v>
      </c>
      <c r="O32" s="1">
        <f>SUMIF($M$2:$M$29,$M$32,O$2:O$29)</f>
        <v>2127</v>
      </c>
      <c r="P32" s="1">
        <f t="shared" ref="P32:Q32" si="0">SUMIF($M$2:$M$29,$M$32,P$2:P$29)</f>
        <v>285736</v>
      </c>
      <c r="Q32" s="1">
        <f>AVERAGEIF($M$2:$M$29,$M$32,$Q$2:$Q$29)</f>
        <v>141.84378267375487</v>
      </c>
    </row>
    <row r="34" spans="13:15" ht="25.5" x14ac:dyDescent="0.2">
      <c r="M34" s="6" t="s">
        <v>48</v>
      </c>
      <c r="N34" s="6" t="s">
        <v>49</v>
      </c>
      <c r="O34" s="6" t="s">
        <v>50</v>
      </c>
    </row>
    <row r="35" spans="13:15" x14ac:dyDescent="0.2">
      <c r="M35" s="1">
        <f>L32</f>
        <v>28</v>
      </c>
      <c r="N35" s="1">
        <f>SUM(N2:N29)</f>
        <v>19131</v>
      </c>
      <c r="O35" s="1">
        <f>SUM(O2:O29)</f>
        <v>107355</v>
      </c>
    </row>
  </sheetData>
  <scenarios current="1" show="1">
    <scenario name="Сценарий 2" locked="1" count="3" user="Lenovo" comment="Created by Lenovo on 23/11/2023">
      <inputCells r="T2" val="0.05" numFmtId="9"/>
      <inputCells r="T3" val="5"/>
      <inputCells r="T4" val="120000"/>
    </scenario>
    <scenario name="Сценарий 3" locked="1" count="3" user="Lenovo" comment="Created by Lenovo on 23/11/2023">
      <inputCells r="T2" val="0.07" numFmtId="9"/>
      <inputCells r="T3" val="10"/>
      <inputCells r="T4" val="120000"/>
    </scenario>
  </scenarios>
  <sortState xmlns:xlrd2="http://schemas.microsoft.com/office/spreadsheetml/2017/richdata2" ref="L2:Q29">
    <sortCondition ref="M2:M29"/>
  </sortState>
  <conditionalFormatting sqref="O2:O29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Разрешителни по години</vt:lpstr>
      <vt:lpstr>разрешителни за строеж</vt:lpstr>
      <vt:lpstr>области</vt:lpstr>
    </vt:vector>
  </TitlesOfParts>
  <Company>nsi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SDimitrova</dc:creator>
  <cp:lastModifiedBy>Николай Табальов 06</cp:lastModifiedBy>
  <cp:lastPrinted>2009-06-04T07:16:23Z</cp:lastPrinted>
  <dcterms:created xsi:type="dcterms:W3CDTF">2008-03-11T14:11:14Z</dcterms:created>
  <dcterms:modified xsi:type="dcterms:W3CDTF">2023-11-23T08:57:15Z</dcterms:modified>
</cp:coreProperties>
</file>