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30.11.2023\"/>
    </mc:Choice>
  </mc:AlternateContent>
  <xr:revisionPtr revIDLastSave="0" documentId="13_ncr:1_{AD75B913-C25E-4867-A385-9E95E98C1B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лощ_и_материали" sheetId="1" r:id="rId1"/>
    <sheet name="обобщена" sheetId="2" r:id="rId2"/>
  </sheets>
  <definedNames>
    <definedName name="Заем">обобщена!$B$10</definedName>
    <definedName name="Месечна_вноска">обобщена!$B$13</definedName>
    <definedName name="ПроменливиРазходи">обобщена!$C$3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 s="1"/>
  <c r="B10" i="2" s="1"/>
  <c r="B13" i="2" s="1"/>
  <c r="C5" i="2"/>
  <c r="K9" i="1"/>
  <c r="H9" i="1"/>
  <c r="K7" i="1"/>
  <c r="H7" i="1"/>
  <c r="K6" i="1"/>
  <c r="H6" i="1"/>
  <c r="K5" i="1"/>
  <c r="H5" i="1"/>
  <c r="K8" i="1"/>
  <c r="H8" i="1"/>
  <c r="I8" i="1"/>
  <c r="I7" i="1"/>
  <c r="I6" i="1"/>
  <c r="F8" i="1"/>
  <c r="F7" i="1"/>
  <c r="F6" i="1"/>
  <c r="I5" i="1"/>
  <c r="F5" i="1"/>
  <c r="G8" i="1"/>
  <c r="G7" i="1"/>
  <c r="G6" i="1"/>
  <c r="G5" i="1"/>
  <c r="J8" i="1"/>
  <c r="J7" i="1"/>
  <c r="J6" i="1"/>
  <c r="J5" i="1"/>
  <c r="Q11" i="1"/>
  <c r="Q10" i="1"/>
  <c r="Q7" i="1"/>
  <c r="Q6" i="1"/>
  <c r="Q5" i="1"/>
</calcChain>
</file>

<file path=xl/sharedStrings.xml><?xml version="1.0" encoding="utf-8"?>
<sst xmlns="http://schemas.openxmlformats.org/spreadsheetml/2006/main" count="76" uniqueCount="48">
  <si>
    <t>Име</t>
  </si>
  <si>
    <t>Ясен</t>
  </si>
  <si>
    <t>Дъб</t>
  </si>
  <si>
    <t>Бук</t>
  </si>
  <si>
    <t>Тик</t>
  </si>
  <si>
    <t>Вид
материал</t>
  </si>
  <si>
    <t>Паркет</t>
  </si>
  <si>
    <t>Leko</t>
  </si>
  <si>
    <t>Dekorator</t>
  </si>
  <si>
    <t>Mefisto</t>
  </si>
  <si>
    <t>Spirit</t>
  </si>
  <si>
    <t>Цветен латекс</t>
  </si>
  <si>
    <t>Бял латекс</t>
  </si>
  <si>
    <t>Вид
Материал</t>
  </si>
  <si>
    <t>Най-висока
 цена</t>
  </si>
  <si>
    <t>Най-ниска
цена</t>
  </si>
  <si>
    <t>Размери</t>
  </si>
  <si>
    <t>Широчина (m)</t>
  </si>
  <si>
    <t>Дължина (m)</t>
  </si>
  <si>
    <t>Височина (m)</t>
  </si>
  <si>
    <r>
      <t>Квадратура (m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)</t>
    </r>
  </si>
  <si>
    <t>Стени</t>
  </si>
  <si>
    <t>Под</t>
  </si>
  <si>
    <t>-</t>
  </si>
  <si>
    <t>Таван</t>
  </si>
  <si>
    <r>
      <t>Цена 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</si>
  <si>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Квадратура (m</t>
    </r>
    <r>
      <rPr>
        <b/>
        <vertAlign val="superscript"/>
        <sz val="14"/>
        <color theme="1"/>
        <rFont val="Times New Roman"/>
        <family val="1"/>
        <charset val="204"/>
      </rPr>
      <t>2</t>
    </r>
    <r>
      <rPr>
        <b/>
        <sz val="14"/>
        <color theme="1"/>
        <rFont val="Times New Roman"/>
        <family val="1"/>
        <charset val="204"/>
      </rPr>
      <t>)</t>
    </r>
  </si>
  <si>
    <t>Перваз за ламинат</t>
  </si>
  <si>
    <t>Прозорци</t>
  </si>
  <si>
    <t>Врата</t>
  </si>
  <si>
    <t>Брой</t>
  </si>
  <si>
    <t>DOELLKEN CUBICA</t>
  </si>
  <si>
    <t>KRONOSPAN</t>
  </si>
  <si>
    <t>INDO</t>
  </si>
  <si>
    <t>Общо:</t>
  </si>
  <si>
    <t>Цена</t>
  </si>
  <si>
    <t>Променливи разходи</t>
  </si>
  <si>
    <t>Постоянни разходи</t>
  </si>
  <si>
    <t>Материали</t>
  </si>
  <si>
    <r>
      <t>Монтаж на ламинат (цена за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</si>
  <si>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Боядисване
(цена за m2)</t>
  </si>
  <si>
    <t>Необходима сума за ремонт:</t>
  </si>
  <si>
    <t>Обобщени разходи</t>
  </si>
  <si>
    <t>Условия за кредит</t>
  </si>
  <si>
    <t>Заем</t>
  </si>
  <si>
    <t>Период (в месеци)</t>
  </si>
  <si>
    <t>Годишен лихвен процент</t>
  </si>
  <si>
    <t xml:space="preserve">Месечна вноска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</si>
</sst>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#,##0.00\ [$лв.-402];\-#,##0.00\ [$лв.-402]"/>
    <numFmt numFmtId="166" formatCode="#,##0.00\ &quot;лв.&quot;"/>
    <numFmt numFmtId="167" formatCode="#,##0.00\ [$лв.-402]"/>
    <numFmt numFmtId="168" formatCode="_-* #,##0.00\ [$лв.-402]_-;\-* #,##0.00\ [$лв.-402]_-;_-* &quot;-&quot;??\ [$лв.-402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A7D00"/>
      <name val="Calibri"/>
      <family val="2"/>
      <charset val="204"/>
      <scheme val="minor"/>
    </font>
    <font>
      <b/>
      <vertAlign val="superscript"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9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8" fillId="0" borderId="0" xfId="2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2" applyFont="1" applyAlignment="1">
      <alignment vertical="center"/>
    </xf>
    <xf numFmtId="166" fontId="7" fillId="0" borderId="0" xfId="2" applyNumberFormat="1" applyFont="1" applyAlignment="1">
      <alignment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0" fontId="0" fillId="2" borderId="2" xfId="0" applyFill="1" applyBorder="1"/>
    <xf numFmtId="165" fontId="0" fillId="2" borderId="2" xfId="0" applyNumberFormat="1" applyFill="1" applyBorder="1"/>
    <xf numFmtId="167" fontId="0" fillId="2" borderId="2" xfId="0" applyNumberFormat="1" applyFill="1" applyBorder="1"/>
    <xf numFmtId="165" fontId="0" fillId="2" borderId="3" xfId="0" applyNumberFormat="1" applyFill="1" applyBorder="1"/>
    <xf numFmtId="168" fontId="0" fillId="0" borderId="2" xfId="1" applyNumberFormat="1" applyFont="1" applyBorder="1"/>
    <xf numFmtId="168" fontId="0" fillId="0" borderId="2" xfId="1" applyNumberFormat="1" applyFont="1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168" fontId="0" fillId="2" borderId="2" xfId="1" applyNumberFormat="1" applyFont="1" applyFill="1" applyBorder="1"/>
    <xf numFmtId="168" fontId="2" fillId="2" borderId="2" xfId="1" applyNumberFormat="1" applyFont="1" applyFill="1" applyBorder="1"/>
    <xf numFmtId="9" fontId="0" fillId="0" borderId="2" xfId="4" applyFont="1" applyBorder="1"/>
    <xf numFmtId="168" fontId="0" fillId="2" borderId="2" xfId="0" applyNumberFormat="1" applyFill="1" applyBorder="1"/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68" fontId="12" fillId="2" borderId="2" xfId="0" applyNumberFormat="1" applyFont="1" applyFill="1" applyBorder="1"/>
  </cellXfs>
  <cellStyles count="5">
    <cellStyle name="Currency" xfId="1" builtinId="4"/>
    <cellStyle name="Linked Cell 2" xfId="3" xr:uid="{00000000-0005-0000-0000-000001000000}"/>
    <cellStyle name="Normal" xfId="0" builtinId="0"/>
    <cellStyle name="Normal 2" xfId="2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9"/>
  <sheetViews>
    <sheetView tabSelected="1" topLeftCell="D1" workbookViewId="0">
      <selection activeCell="Q6" sqref="Q6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customWidth="1"/>
    <col min="5" max="5" width="17.42578125" bestFit="1" customWidth="1"/>
    <col min="6" max="6" width="18.7109375" bestFit="1" customWidth="1"/>
    <col min="7" max="8" width="11.42578125" customWidth="1"/>
    <col min="9" max="9" width="14" bestFit="1" customWidth="1"/>
    <col min="10" max="11" width="11.42578125" customWidth="1"/>
    <col min="13" max="13" width="9.5703125" bestFit="1" customWidth="1"/>
    <col min="14" max="14" width="13.85546875" bestFit="1" customWidth="1"/>
    <col min="15" max="15" width="12.5703125" bestFit="1" customWidth="1"/>
    <col min="16" max="16" width="12.85546875" bestFit="1" customWidth="1"/>
    <col min="17" max="17" width="15.85546875" bestFit="1" customWidth="1"/>
  </cols>
  <sheetData>
    <row r="4" spans="1:17" ht="36.75" x14ac:dyDescent="0.25">
      <c r="A4" s="1" t="s">
        <v>0</v>
      </c>
      <c r="B4" s="2" t="s">
        <v>5</v>
      </c>
      <c r="C4" s="2" t="s">
        <v>25</v>
      </c>
      <c r="E4" s="2" t="s">
        <v>13</v>
      </c>
      <c r="F4" s="1" t="s">
        <v>0</v>
      </c>
      <c r="G4" s="2" t="s">
        <v>14</v>
      </c>
      <c r="H4" s="2" t="s">
        <v>35</v>
      </c>
      <c r="I4" s="2" t="s">
        <v>0</v>
      </c>
      <c r="J4" s="10" t="s">
        <v>15</v>
      </c>
      <c r="K4" s="2" t="s">
        <v>35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26</v>
      </c>
    </row>
    <row r="5" spans="1:17" x14ac:dyDescent="0.25">
      <c r="A5" s="3" t="s">
        <v>3</v>
      </c>
      <c r="B5" s="3" t="s">
        <v>6</v>
      </c>
      <c r="C5" s="17">
        <v>36</v>
      </c>
      <c r="E5" s="3" t="s">
        <v>6</v>
      </c>
      <c r="F5" s="24" t="str">
        <f>LOOKUP(G5,$C$5:$C$8,$A$5:$A$8)</f>
        <v>Тик</v>
      </c>
      <c r="G5" s="14">
        <f>MAX(C5:C8)</f>
        <v>86</v>
      </c>
      <c r="H5" s="15">
        <f>$Q$6*G5</f>
        <v>1204</v>
      </c>
      <c r="I5" s="24" t="str">
        <f>LOOKUP(J5,$C$5:$C$8,$A$5:$A$8)</f>
        <v>Бук</v>
      </c>
      <c r="J5" s="16">
        <f>MIN(C5:C8)</f>
        <v>36</v>
      </c>
      <c r="K5" s="15">
        <f>$Q$6*J5</f>
        <v>504</v>
      </c>
      <c r="M5" s="3" t="s">
        <v>21</v>
      </c>
      <c r="N5" s="3">
        <v>4</v>
      </c>
      <c r="O5" s="3">
        <v>3.5</v>
      </c>
      <c r="P5" s="3">
        <v>2.7</v>
      </c>
      <c r="Q5" s="13">
        <f>2*(N5*P5)+2*(O5*P5)</f>
        <v>40.5</v>
      </c>
    </row>
    <row r="6" spans="1:17" x14ac:dyDescent="0.25">
      <c r="A6" s="3" t="s">
        <v>1</v>
      </c>
      <c r="B6" s="3" t="s">
        <v>6</v>
      </c>
      <c r="C6" s="17">
        <v>45</v>
      </c>
      <c r="E6" s="3" t="s">
        <v>11</v>
      </c>
      <c r="F6" s="24" t="str">
        <f>LOOKUP(G6,$C$9:$C$12,$A$9:$A$12)</f>
        <v>Spirit</v>
      </c>
      <c r="G6" s="14">
        <f>MAX(C9:C12)</f>
        <v>5</v>
      </c>
      <c r="H6" s="15">
        <f>($Q$5-$Q$10-$Q$11)*G6</f>
        <v>169.7</v>
      </c>
      <c r="I6" s="24" t="str">
        <f>LOOKUP(J6,$C$9:$C$12,$A$9:$A$12)</f>
        <v>Mefisto</v>
      </c>
      <c r="J6" s="16">
        <f>MIN(C9:C12)</f>
        <v>1.45</v>
      </c>
      <c r="K6" s="15">
        <f>($Q$5-$Q$10-$Q$11)*J6</f>
        <v>49.212999999999994</v>
      </c>
      <c r="M6" s="3" t="s">
        <v>22</v>
      </c>
      <c r="N6" s="3">
        <v>4</v>
      </c>
      <c r="O6" s="3">
        <v>3.5</v>
      </c>
      <c r="P6" s="3" t="s">
        <v>23</v>
      </c>
      <c r="Q6" s="13">
        <f>N6*O6</f>
        <v>14</v>
      </c>
    </row>
    <row r="7" spans="1:17" x14ac:dyDescent="0.25">
      <c r="A7" s="3" t="s">
        <v>2</v>
      </c>
      <c r="B7" s="3" t="s">
        <v>6</v>
      </c>
      <c r="C7" s="17">
        <v>84</v>
      </c>
      <c r="E7" s="3" t="s">
        <v>12</v>
      </c>
      <c r="F7" s="24" t="str">
        <f>LOOKUP(G7,$C$13:$C$16,$A$13:$A$16)</f>
        <v>Spirit</v>
      </c>
      <c r="G7" s="14">
        <f>MAX(C13:C16)</f>
        <v>4.8</v>
      </c>
      <c r="H7" s="15">
        <f>$Q$7*G7</f>
        <v>67.2</v>
      </c>
      <c r="I7" s="24" t="str">
        <f>LOOKUP(J7,$C$13:$C$16,$A$13:$A$16)</f>
        <v>Mefisto</v>
      </c>
      <c r="J7" s="16">
        <f>MIN(C13:C16)</f>
        <v>1</v>
      </c>
      <c r="K7" s="15">
        <f>$Q$7*J7</f>
        <v>14</v>
      </c>
      <c r="M7" s="3" t="s">
        <v>24</v>
      </c>
      <c r="N7" s="3">
        <v>4</v>
      </c>
      <c r="O7" s="3">
        <v>3.5</v>
      </c>
      <c r="P7" s="3" t="s">
        <v>23</v>
      </c>
      <c r="Q7" s="13">
        <f>N7*O7</f>
        <v>14</v>
      </c>
    </row>
    <row r="8" spans="1:17" x14ac:dyDescent="0.25">
      <c r="A8" s="3" t="s">
        <v>4</v>
      </c>
      <c r="B8" s="3" t="s">
        <v>6</v>
      </c>
      <c r="C8" s="17">
        <v>86</v>
      </c>
      <c r="E8" s="3" t="s">
        <v>27</v>
      </c>
      <c r="F8" s="31" t="str">
        <f>LOOKUP(G8,$C$17:$C$19,$A$17:$A$19)</f>
        <v>DOELLKEN CUBICA</v>
      </c>
      <c r="G8" s="14">
        <f>MAX(C17:C19)</f>
        <v>8</v>
      </c>
      <c r="H8" s="15">
        <f>2*($N$6+$O$6)*G8</f>
        <v>120</v>
      </c>
      <c r="I8" s="31" t="str">
        <f>LOOKUP(J8,$C$17:$C$19,$A$17:$A$19)</f>
        <v>KRONOSPAN</v>
      </c>
      <c r="J8" s="16">
        <f>MIN(C17:C19)</f>
        <v>3</v>
      </c>
      <c r="K8" s="15">
        <f>2*($N$6+$O$6)*J8</f>
        <v>45</v>
      </c>
    </row>
    <row r="9" spans="1:17" ht="37.5" x14ac:dyDescent="0.25">
      <c r="A9" s="3" t="s">
        <v>9</v>
      </c>
      <c r="B9" s="3" t="s">
        <v>11</v>
      </c>
      <c r="C9" s="18">
        <v>1.45</v>
      </c>
      <c r="E9" s="5"/>
      <c r="F9" s="6"/>
      <c r="G9" s="6" t="s">
        <v>34</v>
      </c>
      <c r="H9" s="12">
        <f>SUM(H5:H8)</f>
        <v>1560.9</v>
      </c>
      <c r="I9" s="5"/>
      <c r="J9" s="5" t="s">
        <v>34</v>
      </c>
      <c r="K9" s="12">
        <f>SUM(K5:K8)</f>
        <v>612.21299999999997</v>
      </c>
      <c r="M9" s="2" t="s">
        <v>16</v>
      </c>
      <c r="N9" s="2" t="s">
        <v>30</v>
      </c>
      <c r="O9" s="2" t="s">
        <v>18</v>
      </c>
      <c r="P9" s="2" t="s">
        <v>19</v>
      </c>
      <c r="Q9" s="2" t="s">
        <v>20</v>
      </c>
    </row>
    <row r="10" spans="1:17" x14ac:dyDescent="0.25">
      <c r="A10" s="3" t="s">
        <v>7</v>
      </c>
      <c r="B10" s="3" t="s">
        <v>11</v>
      </c>
      <c r="C10" s="18">
        <v>2</v>
      </c>
      <c r="M10" s="3" t="s">
        <v>28</v>
      </c>
      <c r="N10" s="3">
        <v>2</v>
      </c>
      <c r="O10" s="3">
        <v>1.8</v>
      </c>
      <c r="P10" s="3">
        <v>1.4</v>
      </c>
      <c r="Q10" s="13">
        <f>O10*P10*N10</f>
        <v>5.04</v>
      </c>
    </row>
    <row r="11" spans="1:17" x14ac:dyDescent="0.25">
      <c r="A11" s="3" t="s">
        <v>8</v>
      </c>
      <c r="B11" s="3" t="s">
        <v>11</v>
      </c>
      <c r="C11" s="18">
        <v>2.5</v>
      </c>
      <c r="M11" s="3" t="s">
        <v>29</v>
      </c>
      <c r="N11" s="3">
        <v>1</v>
      </c>
      <c r="O11" s="3">
        <v>0.8</v>
      </c>
      <c r="P11" s="3">
        <v>1.9</v>
      </c>
      <c r="Q11" s="13">
        <f>O11*P11*N11</f>
        <v>1.52</v>
      </c>
    </row>
    <row r="12" spans="1:17" x14ac:dyDescent="0.25">
      <c r="A12" s="3" t="s">
        <v>10</v>
      </c>
      <c r="B12" s="3" t="s">
        <v>11</v>
      </c>
      <c r="C12" s="18">
        <v>5</v>
      </c>
    </row>
    <row r="13" spans="1:17" x14ac:dyDescent="0.25">
      <c r="A13" s="3" t="s">
        <v>9</v>
      </c>
      <c r="B13" s="3" t="s">
        <v>12</v>
      </c>
      <c r="C13" s="18">
        <v>1</v>
      </c>
    </row>
    <row r="14" spans="1:17" ht="15.75" x14ac:dyDescent="0.25">
      <c r="A14" s="3" t="s">
        <v>7</v>
      </c>
      <c r="B14" s="3" t="s">
        <v>12</v>
      </c>
      <c r="C14" s="18">
        <v>1.8</v>
      </c>
      <c r="E14" s="4"/>
      <c r="F14" s="7"/>
      <c r="G14" s="5"/>
      <c r="H14" s="11"/>
      <c r="I14" s="5"/>
      <c r="J14" s="8"/>
      <c r="K14" s="8"/>
    </row>
    <row r="15" spans="1:17" x14ac:dyDescent="0.25">
      <c r="A15" s="3" t="s">
        <v>8</v>
      </c>
      <c r="B15" s="3" t="s">
        <v>12</v>
      </c>
      <c r="C15" s="18">
        <v>2</v>
      </c>
      <c r="J15" s="9"/>
      <c r="K15" s="9"/>
    </row>
    <row r="16" spans="1:17" x14ac:dyDescent="0.25">
      <c r="A16" s="3" t="s">
        <v>10</v>
      </c>
      <c r="B16" s="3" t="s">
        <v>12</v>
      </c>
      <c r="C16" s="18">
        <v>4.8</v>
      </c>
    </row>
    <row r="17" spans="1:3" x14ac:dyDescent="0.25">
      <c r="A17" s="3" t="s">
        <v>32</v>
      </c>
      <c r="B17" s="3" t="s">
        <v>27</v>
      </c>
      <c r="C17" s="18">
        <v>3</v>
      </c>
    </row>
    <row r="18" spans="1:3" x14ac:dyDescent="0.25">
      <c r="A18" s="3" t="s">
        <v>33</v>
      </c>
      <c r="B18" s="3" t="s">
        <v>27</v>
      </c>
      <c r="C18" s="18">
        <v>5</v>
      </c>
    </row>
    <row r="19" spans="1:3" x14ac:dyDescent="0.25">
      <c r="A19" s="3" t="s">
        <v>31</v>
      </c>
      <c r="B19" s="3" t="s">
        <v>27</v>
      </c>
      <c r="C19" s="18">
        <v>8</v>
      </c>
    </row>
  </sheetData>
  <sortState xmlns:xlrd2="http://schemas.microsoft.com/office/spreadsheetml/2017/richdata2" ref="A17:C19">
    <sortCondition ref="C17:C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10" sqref="D10"/>
    </sheetView>
  </sheetViews>
  <sheetFormatPr defaultRowHeight="15" x14ac:dyDescent="0.25"/>
  <cols>
    <col min="1" max="1" width="23.28515625" bestFit="1" customWidth="1"/>
    <col min="2" max="3" width="12.7109375" bestFit="1" customWidth="1"/>
  </cols>
  <sheetData>
    <row r="1" spans="1:3" ht="19.149999999999999" customHeight="1" x14ac:dyDescent="0.25">
      <c r="A1" s="25" t="s">
        <v>42</v>
      </c>
      <c r="B1" s="25"/>
      <c r="C1" s="25"/>
    </row>
    <row r="2" spans="1:3" x14ac:dyDescent="0.25">
      <c r="A2" s="27" t="s">
        <v>36</v>
      </c>
      <c r="B2" s="28"/>
      <c r="C2" s="29"/>
    </row>
    <row r="3" spans="1:3" x14ac:dyDescent="0.25">
      <c r="A3" s="3" t="s">
        <v>38</v>
      </c>
      <c r="B3" s="19" t="s">
        <v>34</v>
      </c>
      <c r="C3" s="21">
        <v>612.21</v>
      </c>
    </row>
    <row r="4" spans="1:3" x14ac:dyDescent="0.25">
      <c r="A4" s="27" t="s">
        <v>37</v>
      </c>
      <c r="B4" s="28"/>
      <c r="C4" s="29"/>
    </row>
    <row r="5" spans="1:3" ht="32.25" x14ac:dyDescent="0.25">
      <c r="A5" s="20" t="s">
        <v>39</v>
      </c>
      <c r="B5" s="17">
        <v>10</v>
      </c>
      <c r="C5" s="21">
        <f>площ_и_материали!$Q$6*B5</f>
        <v>140</v>
      </c>
    </row>
    <row r="6" spans="1:3" ht="30" x14ac:dyDescent="0.25">
      <c r="A6" s="20" t="s">
        <v>40</v>
      </c>
      <c r="B6" s="17">
        <v>5</v>
      </c>
      <c r="C6" s="21">
        <f>SUM(площ_и_материали!Q7+площ_и_материали!Q5-площ_и_материали!Q10-площ_и_материали!Q11)*B6</f>
        <v>239.7</v>
      </c>
    </row>
    <row r="7" spans="1:3" x14ac:dyDescent="0.25">
      <c r="A7" s="26" t="s">
        <v>41</v>
      </c>
      <c r="B7" s="26"/>
      <c r="C7" s="22">
        <f>SUM(ПроменливиРазходи,C5:C6)</f>
        <v>991.91000000000008</v>
      </c>
    </row>
    <row r="9" spans="1:3" ht="21" customHeight="1" x14ac:dyDescent="0.25">
      <c r="A9" s="30" t="s">
        <v>43</v>
      </c>
      <c r="B9" s="30"/>
      <c r="C9" s="9"/>
    </row>
    <row r="10" spans="1:3" x14ac:dyDescent="0.25">
      <c r="A10" s="3" t="s">
        <v>44</v>
      </c>
      <c r="B10" s="24">
        <f>C7</f>
        <v>991.91000000000008</v>
      </c>
    </row>
    <row r="11" spans="1:3" x14ac:dyDescent="0.25">
      <c r="A11" s="3" t="s">
        <v>45</v>
      </c>
      <c r="B11" s="3">
        <v>12</v>
      </c>
    </row>
    <row r="12" spans="1:3" x14ac:dyDescent="0.25">
      <c r="A12" s="3" t="s">
        <v>46</v>
      </c>
      <c r="B12" s="23">
        <v>0.05</v>
      </c>
    </row>
    <row r="13" spans="1:3" x14ac:dyDescent="0.25">
      <c r="A13" s="3" t="s">
        <v>47</v>
      </c>
      <c r="B13" s="24">
        <f>PMT(B12/12,B11,-Заем)</f>
        <v>84.914917260798433</v>
      </c>
    </row>
  </sheetData>
  <scenarios current="1" show="1">
    <scenario name="Най-висока цена" locked="1" count="1" user="Lenovo" comment="Created by Lenovo on 30/11/2023_x000a_Modified by Lenovo on 30/11/2023">
      <inputCells r="C3" val="1560.9"/>
    </scenario>
    <scenario name="Най-ниска цена" locked="1" count="1" user="Lenovo" comment="Created by Lenovo on 30/11/2023">
      <inputCells r="C3" val="612.21" numFmtId="168"/>
    </scenario>
  </scenarios>
  <mergeCells count="5">
    <mergeCell ref="A1:C1"/>
    <mergeCell ref="A7:B7"/>
    <mergeCell ref="A2:C2"/>
    <mergeCell ref="A4:C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площ_и_материали</vt:lpstr>
      <vt:lpstr>обобщена</vt:lpstr>
      <vt:lpstr>Заем</vt:lpstr>
      <vt:lpstr>Месечна_вноска</vt:lpstr>
      <vt:lpstr>ПроменливиРазходи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</dc:creator>
  <cp:lastModifiedBy>Николай Табальов 06</cp:lastModifiedBy>
  <dcterms:created xsi:type="dcterms:W3CDTF">2023-11-19T11:42:49Z</dcterms:created>
  <dcterms:modified xsi:type="dcterms:W3CDTF">2023-11-30T09:04:53Z</dcterms:modified>
</cp:coreProperties>
</file>