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always"/>
  <mc:AlternateContent xmlns:mc="http://schemas.openxmlformats.org/markup-compatibility/2006">
    <mc:Choice Requires="x15">
      <x15ac:absPath xmlns:x15ac="http://schemas.microsoft.com/office/spreadsheetml/2010/11/ac" url="C:\My Github Repos\IT\Year 1 - 2023-2024\Modul 1\Excel\23.10.2023 HW\"/>
    </mc:Choice>
  </mc:AlternateContent>
  <xr:revisionPtr revIDLastSave="0" documentId="13_ncr:1_{6272F122-BAE9-4D77-AF4E-A2928F85DE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ордера" sheetId="4" r:id="rId1"/>
  </sheets>
  <definedNames>
    <definedName name="Valuti">Бордера!$A$4:$D$8</definedName>
    <definedName name="Vidove">Бордера!$B$3:$D$3</definedName>
    <definedName name="Стойност_в_лв.">Бордера!$E$13:$E$19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7" i="4"/>
  <c r="L8" i="4"/>
  <c r="L5" i="4"/>
  <c r="K6" i="4"/>
  <c r="K7" i="4"/>
  <c r="K8" i="4"/>
  <c r="K5" i="4"/>
  <c r="L4" i="4"/>
  <c r="K4" i="4"/>
  <c r="J5" i="4"/>
  <c r="J6" i="4"/>
  <c r="J7" i="4"/>
  <c r="J8" i="4"/>
  <c r="J4" i="4"/>
  <c r="I5" i="4"/>
  <c r="I6" i="4"/>
  <c r="I7" i="4"/>
  <c r="I8" i="4"/>
  <c r="I4" i="4"/>
  <c r="H5" i="4"/>
  <c r="H6" i="4"/>
  <c r="H7" i="4"/>
  <c r="H8" i="4"/>
  <c r="H4" i="4"/>
  <c r="E14" i="4"/>
  <c r="E15" i="4"/>
  <c r="E16" i="4"/>
  <c r="E17" i="4"/>
  <c r="E18" i="4"/>
  <c r="E19" i="4"/>
  <c r="E13" i="4"/>
</calcChain>
</file>

<file path=xl/sharedStrings.xml><?xml version="1.0" encoding="utf-8"?>
<sst xmlns="http://schemas.openxmlformats.org/spreadsheetml/2006/main" count="44" uniqueCount="23">
  <si>
    <t>Валута</t>
  </si>
  <si>
    <t>Купува</t>
  </si>
  <si>
    <t>Продава</t>
  </si>
  <si>
    <t>БНБ</t>
  </si>
  <si>
    <t>Наличност в началото на деня</t>
  </si>
  <si>
    <t>Наличност в началото на деня в лв. по курс на БНБ</t>
  </si>
  <si>
    <t>Приход</t>
  </si>
  <si>
    <t>Разход</t>
  </si>
  <si>
    <t>Наличност в края на деня в лв. по курс на БНБ</t>
  </si>
  <si>
    <t>BGN</t>
  </si>
  <si>
    <t>EUR</t>
  </si>
  <si>
    <t>USD</t>
  </si>
  <si>
    <t>GBP</t>
  </si>
  <si>
    <t>CHF</t>
  </si>
  <si>
    <t>Бордера за 1.10.2018 г.</t>
  </si>
  <si>
    <t>Общо</t>
  </si>
  <si>
    <t>Бордеро №</t>
  </si>
  <si>
    <t>Вид операция</t>
  </si>
  <si>
    <t>Количество</t>
  </si>
  <si>
    <t>Стойност в лв.</t>
  </si>
  <si>
    <t>Курсове</t>
  </si>
  <si>
    <t>Отчет</t>
  </si>
  <si>
    <t>Наличност в края на деня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</si>
</sst>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лв.&quot;_-;\-* #,##0.00\ &quot;лв.&quot;_-;_-* &quot;-&quot;??\ &quot;лв.&quot;_-;_-@_-"/>
    <numFmt numFmtId="164" formatCode="0.0000"/>
    <numFmt numFmtId="165" formatCode="_-* #,##0.00\ [$€-1]_-;\-* #,##0.00\ [$€-1]_-;_-* &quot;-&quot;??\ [$€-1]_-;_-@_-"/>
    <numFmt numFmtId="166" formatCode="_-[$$-409]* #,##0.00_ ;_-[$$-409]* \-#,##0.00\ ;_-[$$-409]* &quot;-&quot;??_ ;_-@_ "/>
    <numFmt numFmtId="167" formatCode="_-[$£-809]* #,##0.00_-;\-[$£-809]* #,##0.00_-;_-[$£-809]* &quot;-&quot;??_-;_-@_-"/>
    <numFmt numFmtId="168" formatCode="_-* #,##0.00\ [$CHF-100C]_-;\-* #,##0.00\ [$CHF-100C]_-;_-* &quot;-&quot;??\ [$CHF-100C]_-;_-@_-"/>
    <numFmt numFmtId="170" formatCode="_-* #,##0.0000\ &quot;лв.&quot;_-;\-* #,##0.0000\ &quot;лв.&quot;_-;_-* &quot;-&quot;??\ &quot;лв.&quot;_-;_-@_-"/>
    <numFmt numFmtId="173" formatCode="[$£-809]#,##0.00"/>
    <numFmt numFmtId="174" formatCode="#,##0.00\ _л_в_.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0" applyNumberFormat="1"/>
    <xf numFmtId="0" fontId="2" fillId="0" borderId="0" xfId="0" applyFont="1" applyAlignment="1">
      <alignment vertical="center" wrapText="1"/>
    </xf>
    <xf numFmtId="4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44" fontId="0" fillId="2" borderId="1" xfId="1" applyFont="1" applyFill="1" applyBorder="1" applyAlignment="1">
      <alignment wrapText="1"/>
    </xf>
    <xf numFmtId="44" fontId="0" fillId="2" borderId="1" xfId="1" applyFont="1" applyFill="1" applyBorder="1"/>
    <xf numFmtId="44" fontId="0" fillId="2" borderId="1" xfId="0" applyNumberFormat="1" applyFill="1" applyBorder="1"/>
    <xf numFmtId="165" fontId="0" fillId="3" borderId="1" xfId="0" applyNumberFormat="1" applyFill="1" applyBorder="1"/>
    <xf numFmtId="0" fontId="2" fillId="2" borderId="1" xfId="0" applyFont="1" applyFill="1" applyBorder="1" applyAlignment="1">
      <alignment vertical="center" wrapText="1"/>
    </xf>
    <xf numFmtId="166" fontId="0" fillId="2" borderId="1" xfId="0" applyNumberFormat="1" applyFill="1" applyBorder="1"/>
    <xf numFmtId="167" fontId="0" fillId="3" borderId="1" xfId="0" applyNumberFormat="1" applyFill="1" applyBorder="1"/>
    <xf numFmtId="168" fontId="0" fillId="2" borderId="1" xfId="0" applyNumberFormat="1" applyFill="1" applyBorder="1"/>
    <xf numFmtId="0" fontId="2" fillId="3" borderId="1" xfId="0" applyFont="1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170" fontId="0" fillId="2" borderId="1" xfId="1" applyNumberFormat="1" applyFont="1" applyFill="1" applyBorder="1"/>
    <xf numFmtId="170" fontId="0" fillId="2" borderId="1" xfId="1" applyNumberFormat="1" applyFont="1" applyFill="1" applyBorder="1" applyAlignment="1">
      <alignment wrapText="1"/>
    </xf>
    <xf numFmtId="166" fontId="0" fillId="3" borderId="1" xfId="1" applyNumberFormat="1" applyFont="1" applyFill="1" applyBorder="1"/>
    <xf numFmtId="173" fontId="0" fillId="3" borderId="1" xfId="0" applyNumberFormat="1" applyFill="1" applyBorder="1"/>
    <xf numFmtId="174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H10" sqref="H10"/>
    </sheetView>
  </sheetViews>
  <sheetFormatPr defaultRowHeight="15" x14ac:dyDescent="0.25"/>
  <cols>
    <col min="5" max="5" width="17.7109375" customWidth="1"/>
    <col min="7" max="7" width="12" bestFit="1" customWidth="1"/>
    <col min="8" max="8" width="19.7109375" customWidth="1"/>
    <col min="9" max="9" width="12" bestFit="1" customWidth="1"/>
    <col min="10" max="11" width="12.5703125" bestFit="1" customWidth="1"/>
    <col min="12" max="12" width="21" customWidth="1"/>
  </cols>
  <sheetData>
    <row r="1" spans="1:12" x14ac:dyDescent="0.25">
      <c r="A1" s="26" t="s">
        <v>20</v>
      </c>
      <c r="B1" s="26"/>
      <c r="C1" s="26"/>
      <c r="D1" s="26"/>
      <c r="F1" s="26" t="s">
        <v>21</v>
      </c>
      <c r="G1" s="26"/>
      <c r="H1" s="26"/>
      <c r="I1" s="26"/>
      <c r="J1" s="26"/>
      <c r="K1" s="26"/>
      <c r="L1" s="26"/>
    </row>
    <row r="3" spans="1:12" ht="45" x14ac:dyDescent="0.25">
      <c r="A3" s="8" t="s">
        <v>0</v>
      </c>
      <c r="B3" s="8" t="s">
        <v>1</v>
      </c>
      <c r="C3" s="8" t="s">
        <v>2</v>
      </c>
      <c r="D3" s="8" t="s">
        <v>3</v>
      </c>
      <c r="F3" s="13" t="s">
        <v>0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22</v>
      </c>
      <c r="L3" s="13" t="s">
        <v>8</v>
      </c>
    </row>
    <row r="4" spans="1:12" x14ac:dyDescent="0.25">
      <c r="A4" s="9" t="s">
        <v>9</v>
      </c>
      <c r="B4" s="10">
        <v>1</v>
      </c>
      <c r="C4" s="10">
        <v>1</v>
      </c>
      <c r="D4" s="10">
        <v>1</v>
      </c>
      <c r="E4" s="1"/>
      <c r="F4" s="14" t="s">
        <v>9</v>
      </c>
      <c r="G4" s="15">
        <v>1000</v>
      </c>
      <c r="H4" s="28">
        <f>VLOOKUP(F4,Valuti,4,FALSE)*G4</f>
        <v>1000</v>
      </c>
      <c r="I4" s="15">
        <f>IF(F4="BGN",SUMIF(B$13:B$19,"Продава",Стойност_в_лв.),SUMIFS(Стойност_в_лв.,C$13:C$19,F4,B$13:B$19,"Купува"))</f>
        <v>1361.825</v>
      </c>
      <c r="J4" s="16">
        <f>IF(F4="BGN",SUMIF(B$13:B$19,"Купува",Стойност_в_лв.),SUMIFS(Стойност_в_лв.,C$13:C$19,F4,B$13:B$19,"Продава"))</f>
        <v>674.69</v>
      </c>
      <c r="K4" s="16">
        <f>I4-J4+G4</f>
        <v>1687.135</v>
      </c>
      <c r="L4" s="17">
        <f>K4*D4</f>
        <v>1687.135</v>
      </c>
    </row>
    <row r="5" spans="1:12" x14ac:dyDescent="0.25">
      <c r="A5" s="11" t="s">
        <v>10</v>
      </c>
      <c r="B5" s="12">
        <v>1.9450000000000001</v>
      </c>
      <c r="C5" s="12">
        <v>1.96</v>
      </c>
      <c r="D5" s="12">
        <v>1.95583</v>
      </c>
      <c r="F5" s="13" t="s">
        <v>10</v>
      </c>
      <c r="G5" s="18">
        <v>500</v>
      </c>
      <c r="H5" s="28">
        <f>VLOOKUP(F5,Valuti,4,FALSE)*G5</f>
        <v>977.91499999999996</v>
      </c>
      <c r="I5" s="15">
        <f>IF(F5="BGN",SUMIF(B$13:B$19,"Продава",Стойност_в_лв.),SUMIFS(Стойност_в_лв.,C$13:C$19,F5,B$13:B$19,"Купува"))</f>
        <v>97.25</v>
      </c>
      <c r="J5" s="16">
        <f>IF(F5="BGN",SUMIF(B$13:B$19,"Купува",Стойност_в_лв.),SUMIFS(Стойност_в_лв.,C$13:C$19,F5,B$13:B$19,"Продава"))</f>
        <v>372.4</v>
      </c>
      <c r="K5" s="18">
        <f>SUMIFS(D$13:D$19,C$13:C$19,F5,B$13:B$19,"Купува")-SUMIFS(D$13:D$19,C$13:C$19,F5,B$13:B$19,"Продава")+G5</f>
        <v>360</v>
      </c>
      <c r="L5" s="17">
        <f>K5*VLOOKUP(F5,Valuti,4,FALSE)</f>
        <v>704.09879999999998</v>
      </c>
    </row>
    <row r="6" spans="1:12" x14ac:dyDescent="0.25">
      <c r="A6" s="9" t="s">
        <v>11</v>
      </c>
      <c r="B6" s="10">
        <v>1.6494</v>
      </c>
      <c r="C6" s="10">
        <v>1.7082999999999999</v>
      </c>
      <c r="D6" s="10">
        <v>1.66937</v>
      </c>
      <c r="F6" s="19" t="s">
        <v>11</v>
      </c>
      <c r="G6" s="20">
        <v>800</v>
      </c>
      <c r="H6" s="28">
        <f>VLOOKUP(F6,Valuti,4,FALSE)*G6</f>
        <v>1335.4960000000001</v>
      </c>
      <c r="I6" s="15">
        <f>IF(F6="BGN",SUMIF(B$13:B$19,"Продава",Стойност_в_лв.),SUMIFS(Стойност_в_лв.,C$13:C$19,F6,B$13:B$19,"Купува"))</f>
        <v>494.82</v>
      </c>
      <c r="J6" s="16">
        <f>IF(F6="BGN",SUMIF(B$13:B$19,"Купува",Стойност_в_лв.),SUMIFS(Стойност_в_лв.,C$13:C$19,F6,B$13:B$19,"Продава"))</f>
        <v>0</v>
      </c>
      <c r="K6" s="29">
        <f t="shared" ref="K6:K8" si="0">SUMIFS(D$13:D$19,C$13:C$19,F6,B$13:B$19,"Купува")-SUMIFS(D$13:D$19,C$13:C$19,F6,B$13:B$19,"Продава")+G6</f>
        <v>1100</v>
      </c>
      <c r="L6" s="17">
        <f>K6*VLOOKUP(F6,Valuti,4,FALSE)</f>
        <v>1836.307</v>
      </c>
    </row>
    <row r="7" spans="1:12" x14ac:dyDescent="0.25">
      <c r="A7" s="11" t="s">
        <v>12</v>
      </c>
      <c r="B7" s="12">
        <v>2.1619999999999999</v>
      </c>
      <c r="C7" s="12">
        <v>2.2400000000000002</v>
      </c>
      <c r="D7" s="12">
        <v>2.2010200000000002</v>
      </c>
      <c r="F7" s="13" t="s">
        <v>12</v>
      </c>
      <c r="G7" s="21">
        <v>600</v>
      </c>
      <c r="H7" s="28">
        <f>VLOOKUP(F7,Valuti,4,FALSE)*G7</f>
        <v>1320.6120000000001</v>
      </c>
      <c r="I7" s="15">
        <f>IF(F7="BGN",SUMIF(B$13:B$19,"Продава",Стойност_в_лв.),SUMIFS(Стойност_в_лв.,C$13:C$19,F7,B$13:B$19,"Купува"))</f>
        <v>0</v>
      </c>
      <c r="J7" s="16">
        <f>IF(F7="BGN",SUMIF(B$13:B$19,"Купува",Стойност_в_лв.),SUMIFS(Стойност_в_лв.,C$13:C$19,F7,B$13:B$19,"Продава"))</f>
        <v>560.00000000000011</v>
      </c>
      <c r="K7" s="30">
        <f t="shared" si="0"/>
        <v>350</v>
      </c>
      <c r="L7" s="17">
        <f>K7*VLOOKUP(F7,Valuti,4,FALSE)</f>
        <v>770.35700000000008</v>
      </c>
    </row>
    <row r="8" spans="1:12" x14ac:dyDescent="0.25">
      <c r="A8" s="9" t="s">
        <v>13</v>
      </c>
      <c r="B8" s="10">
        <v>1.6524000000000001</v>
      </c>
      <c r="C8" s="10">
        <v>1.7177</v>
      </c>
      <c r="D8" s="10">
        <v>1.68374</v>
      </c>
      <c r="F8" s="19" t="s">
        <v>13</v>
      </c>
      <c r="G8" s="22">
        <v>700</v>
      </c>
      <c r="H8" s="28">
        <f>VLOOKUP(F8,Valuti,4,FALSE)*G8</f>
        <v>1178.6179999999999</v>
      </c>
      <c r="I8" s="15">
        <f>IF(F8="BGN",SUMIF(B$13:B$19,"Продава",Стойност_в_лв.),SUMIFS(Стойност_в_лв.,C$13:C$19,F8,B$13:B$19,"Купува"))</f>
        <v>82.62</v>
      </c>
      <c r="J8" s="16">
        <f>IF(F8="BGN",SUMIF(B$13:B$19,"Купува",Стойност_в_лв.),SUMIFS(Стойност_в_лв.,C$13:C$19,F8,B$13:B$19,"Продава"))</f>
        <v>429.42500000000001</v>
      </c>
      <c r="K8" s="31">
        <f t="shared" si="0"/>
        <v>500</v>
      </c>
      <c r="L8" s="17">
        <f>K8*VLOOKUP(F8,Valuti,4,FALSE)</f>
        <v>841.87</v>
      </c>
    </row>
    <row r="9" spans="1:12" x14ac:dyDescent="0.25">
      <c r="A9" s="3"/>
      <c r="B9" s="2"/>
      <c r="C9" s="2"/>
      <c r="D9" s="2"/>
      <c r="G9" s="4"/>
      <c r="H9" s="4"/>
      <c r="I9" s="4"/>
      <c r="J9" s="4"/>
    </row>
    <row r="10" spans="1:12" x14ac:dyDescent="0.25">
      <c r="A10" s="26" t="s">
        <v>14</v>
      </c>
      <c r="B10" s="26"/>
      <c r="C10" s="26"/>
      <c r="D10" s="26"/>
      <c r="E10" s="26"/>
      <c r="G10" s="5" t="s">
        <v>15</v>
      </c>
      <c r="H10" s="6"/>
      <c r="I10" s="7"/>
      <c r="J10" s="7"/>
      <c r="K10" s="7"/>
      <c r="L10" s="6"/>
    </row>
    <row r="12" spans="1:12" ht="45" x14ac:dyDescent="0.25">
      <c r="A12" s="23" t="s">
        <v>16</v>
      </c>
      <c r="B12" s="23" t="s">
        <v>17</v>
      </c>
      <c r="C12" s="23" t="s">
        <v>0</v>
      </c>
      <c r="D12" s="23" t="s">
        <v>18</v>
      </c>
      <c r="E12" s="23" t="s">
        <v>19</v>
      </c>
    </row>
    <row r="13" spans="1:12" x14ac:dyDescent="0.25">
      <c r="A13" s="24">
        <v>1</v>
      </c>
      <c r="B13" s="24" t="s">
        <v>1</v>
      </c>
      <c r="C13" s="24" t="s">
        <v>10</v>
      </c>
      <c r="D13" s="24">
        <v>50</v>
      </c>
      <c r="E13" s="27">
        <f>VLOOKUP(C13,Valuti,MATCH(B13,Vidove,0)+1,FALSE)*D13</f>
        <v>97.25</v>
      </c>
    </row>
    <row r="14" spans="1:12" x14ac:dyDescent="0.25">
      <c r="A14" s="25">
        <v>2</v>
      </c>
      <c r="B14" s="25" t="s">
        <v>2</v>
      </c>
      <c r="C14" s="25" t="s">
        <v>12</v>
      </c>
      <c r="D14" s="25">
        <v>150</v>
      </c>
      <c r="E14" s="27">
        <f>VLOOKUP(C14,Valuti,MATCH(B14,Vidove,0)+1,FALSE)*D14</f>
        <v>336.00000000000006</v>
      </c>
    </row>
    <row r="15" spans="1:12" x14ac:dyDescent="0.25">
      <c r="A15" s="24">
        <v>3</v>
      </c>
      <c r="B15" s="24" t="s">
        <v>1</v>
      </c>
      <c r="C15" s="24" t="s">
        <v>13</v>
      </c>
      <c r="D15" s="24">
        <v>50</v>
      </c>
      <c r="E15" s="27">
        <f>VLOOKUP(C15,Valuti,MATCH(B15,Vidove,0)+1,FALSE)*D15</f>
        <v>82.62</v>
      </c>
    </row>
    <row r="16" spans="1:12" x14ac:dyDescent="0.25">
      <c r="A16" s="25">
        <v>4</v>
      </c>
      <c r="B16" s="25" t="s">
        <v>1</v>
      </c>
      <c r="C16" s="25" t="s">
        <v>11</v>
      </c>
      <c r="D16" s="25">
        <v>300</v>
      </c>
      <c r="E16" s="27">
        <f>VLOOKUP(C16,Valuti,MATCH(B16,Vidove,0)+1,FALSE)*D16</f>
        <v>494.82</v>
      </c>
    </row>
    <row r="17" spans="1:5" x14ac:dyDescent="0.25">
      <c r="A17" s="24">
        <v>5</v>
      </c>
      <c r="B17" s="24" t="s">
        <v>2</v>
      </c>
      <c r="C17" s="24" t="s">
        <v>13</v>
      </c>
      <c r="D17" s="24">
        <v>250</v>
      </c>
      <c r="E17" s="27">
        <f>VLOOKUP(C17,Valuti,MATCH(B17,Vidove,0)+1,FALSE)*D17</f>
        <v>429.42500000000001</v>
      </c>
    </row>
    <row r="18" spans="1:5" x14ac:dyDescent="0.25">
      <c r="A18" s="25">
        <v>6</v>
      </c>
      <c r="B18" s="25" t="s">
        <v>2</v>
      </c>
      <c r="C18" s="25" t="s">
        <v>10</v>
      </c>
      <c r="D18" s="25">
        <v>190</v>
      </c>
      <c r="E18" s="27">
        <f>VLOOKUP(C18,Valuti,MATCH(B18,Vidove,0)+1,FALSE)*D18</f>
        <v>372.4</v>
      </c>
    </row>
    <row r="19" spans="1:5" x14ac:dyDescent="0.25">
      <c r="A19" s="24">
        <v>7</v>
      </c>
      <c r="B19" s="24" t="s">
        <v>2</v>
      </c>
      <c r="C19" s="24" t="s">
        <v>12</v>
      </c>
      <c r="D19" s="24">
        <v>100</v>
      </c>
      <c r="E19" s="27">
        <f>VLOOKUP(C19,Valuti,MATCH(B19,Vidove,0)+1,FALSE)*D19</f>
        <v>224.00000000000003</v>
      </c>
    </row>
  </sheetData>
  <mergeCells count="3">
    <mergeCell ref="A1:D1"/>
    <mergeCell ref="F1:L1"/>
    <mergeCell ref="A10:E10"/>
  </mergeCells>
  <dataValidations count="1">
    <dataValidation type="list" allowBlank="1" showInputMessage="1" showErrorMessage="1" sqref="B13:B19" xr:uid="{00000000-0002-0000-0000-000000000000}">
      <formula1>"Купува,Продава"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Бордера</vt:lpstr>
      <vt:lpstr>Valuti</vt:lpstr>
      <vt:lpstr>Vidove</vt:lpstr>
      <vt:lpstr>Стойност_в_лв.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2018-09-29T19:58:34Z</dcterms:created>
  <dcterms:modified xsi:type="dcterms:W3CDTF">2023-10-22T12:00:13Z</dcterms:modified>
</cp:coreProperties>
</file>