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8795" windowHeight="8700" firstSheet="3" activeTab="3"/>
  </bookViews>
  <sheets>
    <sheet name="Gráfico1" sheetId="4" state="hidden" r:id="rId1"/>
    <sheet name="Provincias" sheetId="6" state="hidden" r:id="rId2"/>
    <sheet name="Cámaras" sheetId="1" state="hidden" r:id="rId3"/>
    <sheet name="Poblaciones" sheetId="7" r:id="rId4"/>
    <sheet name="Indices" sheetId="10" r:id="rId5"/>
    <sheet name="3 Provincias divididas 2001" sheetId="8" r:id="rId6"/>
    <sheet name="3 Provincias divididas 2010" sheetId="11" r:id="rId7"/>
    <sheet name="Gráfico2" sheetId="5" state="hidden" r:id="rId8"/>
    <sheet name="Hoja2" sheetId="2" state="hidden" r:id="rId9"/>
  </sheets>
  <definedNames>
    <definedName name="_xlnm.Print_Area" localSheetId="8">Hoja2!$B$1:$G$42</definedName>
    <definedName name="JERARQUIAS1" localSheetId="6">Cámaras!$P$10:$P$38,Cámaras!#REF!</definedName>
    <definedName name="JERARQUIAS1" localSheetId="4">Indices!$AC$11:$AC$39,Indices!#REF!</definedName>
    <definedName name="JERARQUIAS1" localSheetId="3">Poblaciones!$AC$9:$AC$37,Poblaciones!#REF!</definedName>
    <definedName name="JERARQUIAS1" localSheetId="1">Provincias!$M$13:$M$35,Provincias!$M$38</definedName>
    <definedName name="JERARQUIAS1">Cámaras!$P$10:$P$38,Cámaras!#REF!</definedName>
  </definedNames>
  <calcPr calcId="125725" calcMode="manual"/>
</workbook>
</file>

<file path=xl/calcChain.xml><?xml version="1.0" encoding="utf-8"?>
<calcChain xmlns="http://schemas.openxmlformats.org/spreadsheetml/2006/main">
  <c r="Z22" i="11"/>
  <c r="Z21"/>
  <c r="Z20"/>
  <c r="Z19"/>
  <c r="Z18"/>
  <c r="Z17"/>
  <c r="Z16"/>
  <c r="Z15"/>
  <c r="Z14"/>
  <c r="Z13"/>
  <c r="Z12"/>
  <c r="Z11"/>
  <c r="Z10"/>
  <c r="Z9"/>
  <c r="Z8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E147"/>
  <c r="D147"/>
  <c r="B147"/>
  <c r="E146"/>
  <c r="D146"/>
  <c r="B146"/>
  <c r="E145"/>
  <c r="D145"/>
  <c r="B145"/>
  <c r="E144"/>
  <c r="D144"/>
  <c r="B144"/>
  <c r="E143"/>
  <c r="D143"/>
  <c r="D148" s="1"/>
  <c r="B143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N29"/>
  <c r="M29"/>
  <c r="K29"/>
  <c r="G29"/>
  <c r="N28"/>
  <c r="M28"/>
  <c r="K28"/>
  <c r="G28"/>
  <c r="G27"/>
  <c r="P26"/>
  <c r="G26"/>
  <c r="W25"/>
  <c r="W26" s="1"/>
  <c r="V25"/>
  <c r="T25"/>
  <c r="P25"/>
  <c r="G25"/>
  <c r="W24"/>
  <c r="V24"/>
  <c r="T24"/>
  <c r="P24"/>
  <c r="G24"/>
  <c r="P23"/>
  <c r="G23"/>
  <c r="Y22"/>
  <c r="P22"/>
  <c r="G22"/>
  <c r="Y21"/>
  <c r="P21"/>
  <c r="G21"/>
  <c r="Y20"/>
  <c r="P20"/>
  <c r="G20"/>
  <c r="Y19"/>
  <c r="P19"/>
  <c r="G19"/>
  <c r="Y18"/>
  <c r="P18"/>
  <c r="G18"/>
  <c r="Y17"/>
  <c r="P17"/>
  <c r="G17"/>
  <c r="Y16"/>
  <c r="P16"/>
  <c r="G16"/>
  <c r="Y15"/>
  <c r="P15"/>
  <c r="G15"/>
  <c r="Y14"/>
  <c r="P14"/>
  <c r="G14"/>
  <c r="Y13"/>
  <c r="P13"/>
  <c r="G13"/>
  <c r="Y12"/>
  <c r="P12"/>
  <c r="G12"/>
  <c r="Y11"/>
  <c r="P11"/>
  <c r="G11"/>
  <c r="Y10"/>
  <c r="P10"/>
  <c r="G10"/>
  <c r="Y9"/>
  <c r="P9"/>
  <c r="G9"/>
  <c r="Y8"/>
  <c r="P8"/>
  <c r="G8"/>
  <c r="K5"/>
  <c r="B5"/>
  <c r="X7" i="10"/>
  <c r="R62" s="1"/>
  <c r="AB55"/>
  <c r="AB54"/>
  <c r="AB53"/>
  <c r="AB52"/>
  <c r="AB51"/>
  <c r="AB50"/>
  <c r="AB49"/>
  <c r="AB48"/>
  <c r="AB47"/>
  <c r="AB46"/>
  <c r="AB45"/>
  <c r="AB44"/>
  <c r="AB43"/>
  <c r="V42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Y55"/>
  <c r="H55"/>
  <c r="G55"/>
  <c r="Y54"/>
  <c r="H54"/>
  <c r="G54"/>
  <c r="Y53"/>
  <c r="H53"/>
  <c r="G53"/>
  <c r="Y52"/>
  <c r="H52"/>
  <c r="G52"/>
  <c r="Y51"/>
  <c r="H51"/>
  <c r="G51"/>
  <c r="Y50"/>
  <c r="H50"/>
  <c r="G50"/>
  <c r="Y49"/>
  <c r="H49"/>
  <c r="G49"/>
  <c r="Y48"/>
  <c r="H48"/>
  <c r="G48"/>
  <c r="Y47"/>
  <c r="H47"/>
  <c r="G47"/>
  <c r="Y46"/>
  <c r="H46"/>
  <c r="G46"/>
  <c r="Y45"/>
  <c r="H45"/>
  <c r="G45"/>
  <c r="Y44"/>
  <c r="H44"/>
  <c r="G44"/>
  <c r="Y43"/>
  <c r="H43"/>
  <c r="G43"/>
  <c r="Z42"/>
  <c r="Y42"/>
  <c r="X42"/>
  <c r="W42"/>
  <c r="S42"/>
  <c r="AC42"/>
  <c r="H42"/>
  <c r="G42"/>
  <c r="U40"/>
  <c r="U56" s="1"/>
  <c r="T40"/>
  <c r="T56" s="1"/>
  <c r="Z39"/>
  <c r="Y39"/>
  <c r="X39"/>
  <c r="W39"/>
  <c r="AC39" s="1"/>
  <c r="S39"/>
  <c r="G39"/>
  <c r="Z38"/>
  <c r="Y38"/>
  <c r="X38"/>
  <c r="W38"/>
  <c r="S38"/>
  <c r="Z37"/>
  <c r="Y37"/>
  <c r="X37"/>
  <c r="W37"/>
  <c r="AC37" s="1"/>
  <c r="S37"/>
  <c r="H37"/>
  <c r="G37"/>
  <c r="Z36"/>
  <c r="Y36"/>
  <c r="X36"/>
  <c r="W36"/>
  <c r="AC36" s="1"/>
  <c r="S36"/>
  <c r="H36"/>
  <c r="G36"/>
  <c r="Z35"/>
  <c r="Y35"/>
  <c r="X35"/>
  <c r="W35"/>
  <c r="AC35" s="1"/>
  <c r="S35"/>
  <c r="G35"/>
  <c r="Z34"/>
  <c r="Y34"/>
  <c r="X34"/>
  <c r="W34"/>
  <c r="S34"/>
  <c r="AC34"/>
  <c r="H34"/>
  <c r="G34"/>
  <c r="Z33"/>
  <c r="Y33"/>
  <c r="X33"/>
  <c r="W33"/>
  <c r="S33"/>
  <c r="AC33"/>
  <c r="G33"/>
  <c r="Z32"/>
  <c r="Y32"/>
  <c r="X32"/>
  <c r="W32"/>
  <c r="AC32" s="1"/>
  <c r="S32"/>
  <c r="H32"/>
  <c r="G32"/>
  <c r="Z31"/>
  <c r="Y31"/>
  <c r="X31"/>
  <c r="W31"/>
  <c r="S31"/>
  <c r="AC31"/>
  <c r="G31"/>
  <c r="Z30"/>
  <c r="Y30"/>
  <c r="X30"/>
  <c r="W30"/>
  <c r="AC30" s="1"/>
  <c r="S30"/>
  <c r="G30"/>
  <c r="Z29"/>
  <c r="Z58" s="1"/>
  <c r="Y29"/>
  <c r="X29"/>
  <c r="X58" s="1"/>
  <c r="W29"/>
  <c r="AC29" s="1"/>
  <c r="S29"/>
  <c r="H29"/>
  <c r="G29"/>
  <c r="Z28"/>
  <c r="Y28"/>
  <c r="X28"/>
  <c r="W28"/>
  <c r="AC28" s="1"/>
  <c r="S28"/>
  <c r="H28"/>
  <c r="G28"/>
  <c r="Z27"/>
  <c r="Z56" s="1"/>
  <c r="Y27"/>
  <c r="X27"/>
  <c r="X56" s="1"/>
  <c r="W27"/>
  <c r="AC27" s="1"/>
  <c r="S27"/>
  <c r="H27"/>
  <c r="G27"/>
  <c r="Z26"/>
  <c r="Y26"/>
  <c r="X26"/>
  <c r="W26"/>
  <c r="AC26" s="1"/>
  <c r="S26"/>
  <c r="G26"/>
  <c r="Z25"/>
  <c r="Y25"/>
  <c r="X25"/>
  <c r="W25"/>
  <c r="S25"/>
  <c r="AC25"/>
  <c r="G25"/>
  <c r="Z24"/>
  <c r="Y24"/>
  <c r="X24"/>
  <c r="W24"/>
  <c r="AC24" s="1"/>
  <c r="S24"/>
  <c r="H24"/>
  <c r="G24"/>
  <c r="Z23"/>
  <c r="Y23"/>
  <c r="X23"/>
  <c r="W23"/>
  <c r="AC23" s="1"/>
  <c r="S23"/>
  <c r="H23"/>
  <c r="G23"/>
  <c r="Z22"/>
  <c r="Y22"/>
  <c r="X22"/>
  <c r="W22"/>
  <c r="S22"/>
  <c r="AC22"/>
  <c r="H22"/>
  <c r="G22"/>
  <c r="Z21"/>
  <c r="Y21"/>
  <c r="X21"/>
  <c r="W21"/>
  <c r="S21"/>
  <c r="AC21"/>
  <c r="G21"/>
  <c r="Z20"/>
  <c r="Y20"/>
  <c r="X20"/>
  <c r="W20"/>
  <c r="AC20" s="1"/>
  <c r="S20"/>
  <c r="G20"/>
  <c r="Z19"/>
  <c r="Y19"/>
  <c r="X19"/>
  <c r="W19"/>
  <c r="AC19" s="1"/>
  <c r="S19"/>
  <c r="H19"/>
  <c r="G19"/>
  <c r="Z18"/>
  <c r="Y18"/>
  <c r="X18"/>
  <c r="W18"/>
  <c r="AC18" s="1"/>
  <c r="S18"/>
  <c r="H18"/>
  <c r="G18"/>
  <c r="Z17"/>
  <c r="Y17"/>
  <c r="X17"/>
  <c r="W17"/>
  <c r="AC17" s="1"/>
  <c r="S17"/>
  <c r="G17"/>
  <c r="Z16"/>
  <c r="Y16"/>
  <c r="X16"/>
  <c r="W16"/>
  <c r="S16"/>
  <c r="AC16"/>
  <c r="H16"/>
  <c r="G16"/>
  <c r="Z15"/>
  <c r="Y15"/>
  <c r="X15"/>
  <c r="W15"/>
  <c r="AC15" s="1"/>
  <c r="S15"/>
  <c r="G15"/>
  <c r="Z14"/>
  <c r="Y14"/>
  <c r="X14"/>
  <c r="W14"/>
  <c r="AC14" s="1"/>
  <c r="S14"/>
  <c r="G14"/>
  <c r="Z13"/>
  <c r="Y13"/>
  <c r="X13"/>
  <c r="W13"/>
  <c r="AC13" s="1"/>
  <c r="S13"/>
  <c r="H13"/>
  <c r="G13"/>
  <c r="Z12"/>
  <c r="Y12"/>
  <c r="X12"/>
  <c r="W12"/>
  <c r="AC12" s="1"/>
  <c r="S12"/>
  <c r="G12"/>
  <c r="Z11"/>
  <c r="Z40" s="1"/>
  <c r="Y11"/>
  <c r="X11"/>
  <c r="X40" s="1"/>
  <c r="W11"/>
  <c r="W40" s="1"/>
  <c r="S11"/>
  <c r="H11"/>
  <c r="G11"/>
  <c r="L54" i="1"/>
  <c r="K54"/>
  <c r="L53"/>
  <c r="K53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Y53" i="7"/>
  <c r="Y52"/>
  <c r="Y51"/>
  <c r="Y50"/>
  <c r="Y49"/>
  <c r="Y48"/>
  <c r="Y47"/>
  <c r="Y46"/>
  <c r="Y45"/>
  <c r="Y44"/>
  <c r="Y43"/>
  <c r="Y42"/>
  <c r="Y41"/>
  <c r="Z40"/>
  <c r="Z54" s="1"/>
  <c r="L55" i="1" s="1"/>
  <c r="Y40" i="7"/>
  <c r="X40"/>
  <c r="X54" s="1"/>
  <c r="K55" i="1" s="1"/>
  <c r="Z37" i="7"/>
  <c r="L38" i="1" s="1"/>
  <c r="Y37" i="7"/>
  <c r="X37"/>
  <c r="AB39" i="10" s="1"/>
  <c r="Z36" i="7"/>
  <c r="L37" i="1" s="1"/>
  <c r="Y36" i="7"/>
  <c r="X36"/>
  <c r="K37" i="1" s="1"/>
  <c r="Z35" i="7"/>
  <c r="L36" i="1" s="1"/>
  <c r="Y35" i="7"/>
  <c r="X35"/>
  <c r="Z34"/>
  <c r="L35" i="1" s="1"/>
  <c r="Y34" i="7"/>
  <c r="X34"/>
  <c r="K35" i="1" s="1"/>
  <c r="Z33" i="7"/>
  <c r="L34" i="1" s="1"/>
  <c r="Y33" i="7"/>
  <c r="X33"/>
  <c r="AB35" i="10" s="1"/>
  <c r="Z32" i="7"/>
  <c r="L33" i="1" s="1"/>
  <c r="Y32" i="7"/>
  <c r="X32"/>
  <c r="K33" i="1" s="1"/>
  <c r="Z31" i="7"/>
  <c r="L32" i="1" s="1"/>
  <c r="Y31" i="7"/>
  <c r="X31"/>
  <c r="Z30"/>
  <c r="L31" i="1" s="1"/>
  <c r="Y30" i="7"/>
  <c r="X30"/>
  <c r="K31" i="1" s="1"/>
  <c r="Z29" i="7"/>
  <c r="L30" i="1" s="1"/>
  <c r="Y29" i="7"/>
  <c r="X29"/>
  <c r="AB31" i="10" s="1"/>
  <c r="Z28" i="7"/>
  <c r="L29" i="1" s="1"/>
  <c r="Y28" i="7"/>
  <c r="X28"/>
  <c r="K29" i="1" s="1"/>
  <c r="Z27" i="7"/>
  <c r="L28" i="1" s="1"/>
  <c r="Y27" i="7"/>
  <c r="X27"/>
  <c r="Z26"/>
  <c r="L27" i="1" s="1"/>
  <c r="Y26" i="7"/>
  <c r="X26"/>
  <c r="K27" i="1" s="1"/>
  <c r="Z25" i="7"/>
  <c r="L26" i="1" s="1"/>
  <c r="Y25" i="7"/>
  <c r="X25"/>
  <c r="AB27" i="10" s="1"/>
  <c r="Z24" i="7"/>
  <c r="L25" i="1" s="1"/>
  <c r="Y24" i="7"/>
  <c r="X24"/>
  <c r="K25" i="1" s="1"/>
  <c r="Z23" i="7"/>
  <c r="L24" i="1" s="1"/>
  <c r="Y23" i="7"/>
  <c r="X23"/>
  <c r="Z22"/>
  <c r="L23" i="1" s="1"/>
  <c r="Y22" i="7"/>
  <c r="X22"/>
  <c r="K23" i="1" s="1"/>
  <c r="Z21" i="7"/>
  <c r="L22" i="1" s="1"/>
  <c r="Y21" i="7"/>
  <c r="X21"/>
  <c r="AB23" i="10" s="1"/>
  <c r="Z20" i="7"/>
  <c r="L21" i="1" s="1"/>
  <c r="Y20" i="7"/>
  <c r="X20"/>
  <c r="K21" i="1" s="1"/>
  <c r="Z19" i="7"/>
  <c r="L20" i="1" s="1"/>
  <c r="Y19" i="7"/>
  <c r="X19"/>
  <c r="Z18"/>
  <c r="L19" i="1" s="1"/>
  <c r="Y18" i="7"/>
  <c r="X18"/>
  <c r="K19" i="1" s="1"/>
  <c r="Z17" i="7"/>
  <c r="L18" i="1" s="1"/>
  <c r="Y17" i="7"/>
  <c r="X17"/>
  <c r="AB19" i="10" s="1"/>
  <c r="Z16" i="7"/>
  <c r="L17" i="1" s="1"/>
  <c r="Y16" i="7"/>
  <c r="X16"/>
  <c r="K17" i="1" s="1"/>
  <c r="Z15" i="7"/>
  <c r="L16" i="1" s="1"/>
  <c r="Y15" i="7"/>
  <c r="X15"/>
  <c r="Z14"/>
  <c r="L15" i="1" s="1"/>
  <c r="Y14" i="7"/>
  <c r="X14"/>
  <c r="K15" i="1" s="1"/>
  <c r="Z13" i="7"/>
  <c r="L14" i="1" s="1"/>
  <c r="Y13" i="7"/>
  <c r="X13"/>
  <c r="AB15" i="10" s="1"/>
  <c r="Z12" i="7"/>
  <c r="L13" i="1" s="1"/>
  <c r="Y12" i="7"/>
  <c r="X12"/>
  <c r="K13" i="1" s="1"/>
  <c r="Z11" i="7"/>
  <c r="L12" i="1" s="1"/>
  <c r="T12" s="1"/>
  <c r="Y11" i="7"/>
  <c r="X11"/>
  <c r="Z10"/>
  <c r="L11" i="1" s="1"/>
  <c r="Y10" i="7"/>
  <c r="X10"/>
  <c r="K11" i="1" s="1"/>
  <c r="Z9" i="7"/>
  <c r="L10" i="1" s="1"/>
  <c r="Y9" i="7"/>
  <c r="X9"/>
  <c r="U38"/>
  <c r="T38"/>
  <c r="V40" i="10" s="1"/>
  <c r="Q38" i="7"/>
  <c r="Q56" s="1"/>
  <c r="U54"/>
  <c r="U56" s="1"/>
  <c r="T54"/>
  <c r="V56" i="10" s="1"/>
  <c r="Q54" i="7"/>
  <c r="P54"/>
  <c r="R56" i="10" s="1"/>
  <c r="P38" i="1"/>
  <c r="P34"/>
  <c r="P30"/>
  <c r="P24"/>
  <c r="P20"/>
  <c r="E147" i="8"/>
  <c r="E146"/>
  <c r="E145"/>
  <c r="E144"/>
  <c r="E143"/>
  <c r="D147"/>
  <c r="H147" i="11" s="1"/>
  <c r="D146" i="8"/>
  <c r="H146" i="11" s="1"/>
  <c r="D145" i="8"/>
  <c r="H145" i="11" s="1"/>
  <c r="D144" i="8"/>
  <c r="H144" i="11" s="1"/>
  <c r="D143" i="8"/>
  <c r="H143" i="11" s="1"/>
  <c r="B147" i="8"/>
  <c r="B146"/>
  <c r="B145"/>
  <c r="B144"/>
  <c r="B143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W22"/>
  <c r="W21"/>
  <c r="W20"/>
  <c r="W19"/>
  <c r="W18"/>
  <c r="W17"/>
  <c r="W16"/>
  <c r="W15"/>
  <c r="W14"/>
  <c r="W13"/>
  <c r="W12"/>
  <c r="W11"/>
  <c r="W10"/>
  <c r="W9"/>
  <c r="W8"/>
  <c r="T56" i="7" l="1"/>
  <c r="V58" i="10" s="1"/>
  <c r="Z38" i="7"/>
  <c r="T21" i="1"/>
  <c r="S31"/>
  <c r="AC11" i="10"/>
  <c r="T30" i="1"/>
  <c r="S40" i="10"/>
  <c r="K38" i="1"/>
  <c r="S35"/>
  <c r="T10"/>
  <c r="AB13" i="10"/>
  <c r="AB17"/>
  <c r="T18" i="1"/>
  <c r="AB21" i="10"/>
  <c r="T22" i="1"/>
  <c r="AB25" i="10"/>
  <c r="AB29"/>
  <c r="AB33"/>
  <c r="AB37"/>
  <c r="S21" i="1"/>
  <c r="T31"/>
  <c r="T35"/>
  <c r="T32"/>
  <c r="M30" i="11"/>
  <c r="K30"/>
  <c r="B148"/>
  <c r="V26"/>
  <c r="Y25"/>
  <c r="T26"/>
  <c r="N30"/>
  <c r="P28"/>
  <c r="P29"/>
  <c r="E148"/>
  <c r="G148" s="1"/>
  <c r="G146"/>
  <c r="G147"/>
  <c r="G144"/>
  <c r="G145"/>
  <c r="Y24"/>
  <c r="G143"/>
  <c r="X38" i="7"/>
  <c r="AB40" i="10" s="1"/>
  <c r="AK15"/>
  <c r="AL15" s="1"/>
  <c r="AB14"/>
  <c r="AK14" s="1"/>
  <c r="AL14" s="1"/>
  <c r="AB18"/>
  <c r="AB22"/>
  <c r="AB26"/>
  <c r="AB30"/>
  <c r="AB34"/>
  <c r="AK34" s="1"/>
  <c r="AL34" s="1"/>
  <c r="AB38"/>
  <c r="AB56"/>
  <c r="K10" i="1"/>
  <c r="S10" s="1"/>
  <c r="K12"/>
  <c r="K14"/>
  <c r="K16"/>
  <c r="K18"/>
  <c r="K20"/>
  <c r="K22"/>
  <c r="S22" s="1"/>
  <c r="K24"/>
  <c r="O23" s="1"/>
  <c r="K26"/>
  <c r="K28"/>
  <c r="K30"/>
  <c r="S30" s="1"/>
  <c r="K32"/>
  <c r="S32" s="1"/>
  <c r="K34"/>
  <c r="O33" s="1"/>
  <c r="K36"/>
  <c r="O36" s="1"/>
  <c r="AK25" i="10"/>
  <c r="AL25" s="1"/>
  <c r="AK27"/>
  <c r="AL27" s="1"/>
  <c r="AK31"/>
  <c r="AL31" s="1"/>
  <c r="L41" i="1"/>
  <c r="AK22" i="10"/>
  <c r="AL22" s="1"/>
  <c r="AK29"/>
  <c r="AL29" s="1"/>
  <c r="AK39"/>
  <c r="AL39" s="1"/>
  <c r="AB12"/>
  <c r="AB16"/>
  <c r="AK16" s="1"/>
  <c r="AL16" s="1"/>
  <c r="AB20"/>
  <c r="AK20" s="1"/>
  <c r="AL20" s="1"/>
  <c r="AB24"/>
  <c r="AB28"/>
  <c r="AB32"/>
  <c r="AK32" s="1"/>
  <c r="AL32" s="1"/>
  <c r="AB36"/>
  <c r="AB42"/>
  <c r="K41" i="1"/>
  <c r="AK12" i="10"/>
  <c r="AL12" s="1"/>
  <c r="AK21"/>
  <c r="AL21" s="1"/>
  <c r="AK26"/>
  <c r="AL26" s="1"/>
  <c r="AK28"/>
  <c r="AL28" s="1"/>
  <c r="AK33"/>
  <c r="AL33" s="1"/>
  <c r="AB11"/>
  <c r="AK11" s="1"/>
  <c r="AL11" s="1"/>
  <c r="S56"/>
  <c r="S58" s="1"/>
  <c r="W56"/>
  <c r="AC56" s="1"/>
  <c r="U58"/>
  <c r="T58"/>
  <c r="AK17"/>
  <c r="AL17" s="1"/>
  <c r="AK18"/>
  <c r="AL18" s="1"/>
  <c r="AK24"/>
  <c r="AL24" s="1"/>
  <c r="AK37"/>
  <c r="AL37" s="1"/>
  <c r="AK38"/>
  <c r="AL38" s="1"/>
  <c r="AK13"/>
  <c r="AL13" s="1"/>
  <c r="AK19"/>
  <c r="AL19" s="1"/>
  <c r="AK23"/>
  <c r="AL23" s="1"/>
  <c r="AK30"/>
  <c r="AL30" s="1"/>
  <c r="AK35"/>
  <c r="AL35" s="1"/>
  <c r="AK36"/>
  <c r="AL36" s="1"/>
  <c r="AC40"/>
  <c r="W10" i="1"/>
  <c r="O31"/>
  <c r="S12"/>
  <c r="W12" s="1"/>
  <c r="O10"/>
  <c r="O15"/>
  <c r="W28"/>
  <c r="T39"/>
  <c r="W31"/>
  <c r="X56" i="7"/>
  <c r="Z56"/>
  <c r="D148" i="8"/>
  <c r="H148" i="11" s="1"/>
  <c r="B148" i="8"/>
  <c r="E148"/>
  <c r="G144"/>
  <c r="G145"/>
  <c r="G143"/>
  <c r="G146"/>
  <c r="G147"/>
  <c r="U25"/>
  <c r="T25"/>
  <c r="U24"/>
  <c r="T24"/>
  <c r="Z24" i="11" s="1"/>
  <c r="R25" i="8"/>
  <c r="R24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M29"/>
  <c r="M28"/>
  <c r="L29"/>
  <c r="L28"/>
  <c r="Q28" i="11" s="1"/>
  <c r="J29" i="8"/>
  <c r="J28"/>
  <c r="J5"/>
  <c r="R5"/>
  <c r="B5"/>
  <c r="AB36" i="7"/>
  <c r="AK36" s="1"/>
  <c r="AL36" s="1"/>
  <c r="W36"/>
  <c r="V36"/>
  <c r="S36"/>
  <c r="R36"/>
  <c r="N37" i="1"/>
  <c r="V37"/>
  <c r="U37"/>
  <c r="AB37" i="7"/>
  <c r="AK37" s="1"/>
  <c r="AL37" s="1"/>
  <c r="AB35"/>
  <c r="AK35" s="1"/>
  <c r="AL35" s="1"/>
  <c r="AB34"/>
  <c r="AK34" s="1"/>
  <c r="AL34" s="1"/>
  <c r="AB33"/>
  <c r="AK33" s="1"/>
  <c r="AL33" s="1"/>
  <c r="AB32"/>
  <c r="AK32" s="1"/>
  <c r="AL32" s="1"/>
  <c r="AB31"/>
  <c r="AK31" s="1"/>
  <c r="AL31" s="1"/>
  <c r="AB30"/>
  <c r="AK30" s="1"/>
  <c r="AL30" s="1"/>
  <c r="AB29"/>
  <c r="AK29" s="1"/>
  <c r="AL29" s="1"/>
  <c r="AB28"/>
  <c r="AK28" s="1"/>
  <c r="AL28" s="1"/>
  <c r="AB27"/>
  <c r="AK27" s="1"/>
  <c r="AL27" s="1"/>
  <c r="AB26"/>
  <c r="AK26" s="1"/>
  <c r="AL26" s="1"/>
  <c r="AB25"/>
  <c r="AK25" s="1"/>
  <c r="AL25" s="1"/>
  <c r="AB24"/>
  <c r="AK24" s="1"/>
  <c r="AL24" s="1"/>
  <c r="AB23"/>
  <c r="AK23" s="1"/>
  <c r="AL23" s="1"/>
  <c r="AB22"/>
  <c r="AK22" s="1"/>
  <c r="AL22" s="1"/>
  <c r="AB21"/>
  <c r="AK21" s="1"/>
  <c r="AL21" s="1"/>
  <c r="AB20"/>
  <c r="AK20" s="1"/>
  <c r="AL20" s="1"/>
  <c r="AB19"/>
  <c r="AK19" s="1"/>
  <c r="AL19" s="1"/>
  <c r="AB18"/>
  <c r="AK18" s="1"/>
  <c r="AL18" s="1"/>
  <c r="AB17"/>
  <c r="AK17" s="1"/>
  <c r="AL17" s="1"/>
  <c r="AB16"/>
  <c r="AK16" s="1"/>
  <c r="AL16" s="1"/>
  <c r="AB15"/>
  <c r="AK15" s="1"/>
  <c r="AL15" s="1"/>
  <c r="AB14"/>
  <c r="AK14" s="1"/>
  <c r="AL14" s="1"/>
  <c r="AB13"/>
  <c r="AK13" s="1"/>
  <c r="AL13" s="1"/>
  <c r="AB12"/>
  <c r="AK12" s="1"/>
  <c r="AL12" s="1"/>
  <c r="AB11"/>
  <c r="AK11" s="1"/>
  <c r="AL11" s="1"/>
  <c r="AB10"/>
  <c r="AK10" s="1"/>
  <c r="AL10" s="1"/>
  <c r="AB9"/>
  <c r="AK9" s="1"/>
  <c r="AL9" s="1"/>
  <c r="V37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R37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AB40"/>
  <c r="S40"/>
  <c r="S54" s="1"/>
  <c r="R40"/>
  <c r="R54" s="1"/>
  <c r="P38"/>
  <c r="S37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H53"/>
  <c r="G53"/>
  <c r="H52"/>
  <c r="G52"/>
  <c r="H51"/>
  <c r="G51"/>
  <c r="H50"/>
  <c r="G50"/>
  <c r="H49"/>
  <c r="G49"/>
  <c r="H48"/>
  <c r="G48"/>
  <c r="H47"/>
  <c r="G47"/>
  <c r="H46"/>
  <c r="G46"/>
  <c r="H45"/>
  <c r="G45"/>
  <c r="H44"/>
  <c r="G44"/>
  <c r="H43"/>
  <c r="G43"/>
  <c r="H42"/>
  <c r="G42"/>
  <c r="H41"/>
  <c r="G41"/>
  <c r="W40"/>
  <c r="W54" s="1"/>
  <c r="V40"/>
  <c r="V54" s="1"/>
  <c r="H40"/>
  <c r="G40"/>
  <c r="W37"/>
  <c r="G37"/>
  <c r="W35"/>
  <c r="H35"/>
  <c r="G35"/>
  <c r="W34"/>
  <c r="H34"/>
  <c r="G34"/>
  <c r="W33"/>
  <c r="G33"/>
  <c r="W32"/>
  <c r="H32"/>
  <c r="G32"/>
  <c r="W31"/>
  <c r="AC31" s="1"/>
  <c r="G31"/>
  <c r="W30"/>
  <c r="H30"/>
  <c r="G30"/>
  <c r="W29"/>
  <c r="G29"/>
  <c r="W28"/>
  <c r="G28"/>
  <c r="W27"/>
  <c r="H27"/>
  <c r="G27"/>
  <c r="W26"/>
  <c r="H26"/>
  <c r="G26"/>
  <c r="W25"/>
  <c r="H25"/>
  <c r="G25"/>
  <c r="W24"/>
  <c r="G24"/>
  <c r="W23"/>
  <c r="G23"/>
  <c r="W22"/>
  <c r="H22"/>
  <c r="G22"/>
  <c r="W21"/>
  <c r="H21"/>
  <c r="G21"/>
  <c r="W20"/>
  <c r="H20"/>
  <c r="G20"/>
  <c r="W19"/>
  <c r="G19"/>
  <c r="W18"/>
  <c r="G18"/>
  <c r="W17"/>
  <c r="AC17" s="1"/>
  <c r="H17"/>
  <c r="G17"/>
  <c r="W16"/>
  <c r="H16"/>
  <c r="G16"/>
  <c r="W15"/>
  <c r="G15"/>
  <c r="W14"/>
  <c r="H14"/>
  <c r="G14"/>
  <c r="W13"/>
  <c r="AC13" s="1"/>
  <c r="G13"/>
  <c r="W12"/>
  <c r="AC12" s="1"/>
  <c r="G12"/>
  <c r="W11"/>
  <c r="H11"/>
  <c r="G11"/>
  <c r="W10"/>
  <c r="G10"/>
  <c r="W9"/>
  <c r="H9"/>
  <c r="G9"/>
  <c r="F55" i="1"/>
  <c r="E55"/>
  <c r="W36"/>
  <c r="W33"/>
  <c r="R40" i="10" l="1"/>
  <c r="P56" i="7"/>
  <c r="R58" i="10" s="1"/>
  <c r="R38" i="7"/>
  <c r="R56" s="1"/>
  <c r="V38"/>
  <c r="V56" s="1"/>
  <c r="Q29" i="11"/>
  <c r="Y26"/>
  <c r="Z25"/>
  <c r="P30"/>
  <c r="S18" i="1"/>
  <c r="O18"/>
  <c r="AB58" i="10"/>
  <c r="O28" i="1"/>
  <c r="O12"/>
  <c r="W58" i="10"/>
  <c r="AC58" s="1"/>
  <c r="AK56"/>
  <c r="AL56" s="1"/>
  <c r="AK42"/>
  <c r="AL42" s="1"/>
  <c r="AK40"/>
  <c r="AL40" s="1"/>
  <c r="AB54" i="7"/>
  <c r="AK54" s="1"/>
  <c r="AL54" s="1"/>
  <c r="AK40"/>
  <c r="AL40" s="1"/>
  <c r="AB38"/>
  <c r="W38"/>
  <c r="W56" s="1"/>
  <c r="S38"/>
  <c r="S56" s="1"/>
  <c r="O29" i="8"/>
  <c r="O28"/>
  <c r="G148"/>
  <c r="W25"/>
  <c r="W24"/>
  <c r="J30"/>
  <c r="M30"/>
  <c r="L30"/>
  <c r="Q30" i="11" s="1"/>
  <c r="AC26" i="7"/>
  <c r="AC40"/>
  <c r="AC9"/>
  <c r="AC18"/>
  <c r="AC19"/>
  <c r="AC23"/>
  <c r="AC24"/>
  <c r="AC11"/>
  <c r="AC16"/>
  <c r="AC14"/>
  <c r="AC27"/>
  <c r="AC28"/>
  <c r="AC33"/>
  <c r="AC10"/>
  <c r="AC32"/>
  <c r="AC37"/>
  <c r="AC15"/>
  <c r="AC20"/>
  <c r="AC21"/>
  <c r="AC25"/>
  <c r="AC29"/>
  <c r="AC30"/>
  <c r="AC35"/>
  <c r="AC22"/>
  <c r="AC34"/>
  <c r="W23" i="1"/>
  <c r="W15"/>
  <c r="H49"/>
  <c r="H50"/>
  <c r="H53"/>
  <c r="H47"/>
  <c r="H48"/>
  <c r="H46"/>
  <c r="H51"/>
  <c r="H52"/>
  <c r="H54"/>
  <c r="M52"/>
  <c r="M45"/>
  <c r="M51"/>
  <c r="M44"/>
  <c r="N41"/>
  <c r="M41"/>
  <c r="T41"/>
  <c r="T57" s="1"/>
  <c r="S41"/>
  <c r="M50"/>
  <c r="M49"/>
  <c r="M48"/>
  <c r="M47"/>
  <c r="M53"/>
  <c r="M46"/>
  <c r="M43"/>
  <c r="M42"/>
  <c r="M54"/>
  <c r="F39"/>
  <c r="F57" s="1"/>
  <c r="E39"/>
  <c r="E57" s="1"/>
  <c r="G38"/>
  <c r="H36"/>
  <c r="Y36" s="1"/>
  <c r="G36"/>
  <c r="H35"/>
  <c r="G35"/>
  <c r="G34"/>
  <c r="H33"/>
  <c r="Y33" s="1"/>
  <c r="G33"/>
  <c r="G32"/>
  <c r="H31"/>
  <c r="P31" s="1"/>
  <c r="G31"/>
  <c r="G30"/>
  <c r="G29"/>
  <c r="H28"/>
  <c r="Y28" s="1"/>
  <c r="G28"/>
  <c r="H27"/>
  <c r="G27"/>
  <c r="H26"/>
  <c r="G26"/>
  <c r="G25"/>
  <c r="G24"/>
  <c r="H23"/>
  <c r="Y23" s="1"/>
  <c r="G23"/>
  <c r="H22"/>
  <c r="G22"/>
  <c r="H21"/>
  <c r="G21"/>
  <c r="G20"/>
  <c r="G19"/>
  <c r="H18"/>
  <c r="G18"/>
  <c r="H17"/>
  <c r="G17"/>
  <c r="G16"/>
  <c r="H15"/>
  <c r="Y15" s="1"/>
  <c r="G15"/>
  <c r="G14"/>
  <c r="G13"/>
  <c r="H12"/>
  <c r="Y12" s="1"/>
  <c r="G12"/>
  <c r="G11"/>
  <c r="H10"/>
  <c r="P10" s="1"/>
  <c r="G10"/>
  <c r="N35"/>
  <c r="P35" s="1"/>
  <c r="V35"/>
  <c r="Y35" s="1"/>
  <c r="U35"/>
  <c r="N31"/>
  <c r="V31"/>
  <c r="U31"/>
  <c r="N30"/>
  <c r="V30"/>
  <c r="U30"/>
  <c r="N29"/>
  <c r="V29"/>
  <c r="U29"/>
  <c r="N22"/>
  <c r="P22" s="1"/>
  <c r="V22"/>
  <c r="Y22" s="1"/>
  <c r="U22"/>
  <c r="N21"/>
  <c r="V21"/>
  <c r="U21"/>
  <c r="N18"/>
  <c r="V18"/>
  <c r="J40" i="6"/>
  <c r="J42" s="1"/>
  <c r="J44" s="1"/>
  <c r="I40"/>
  <c r="E40"/>
  <c r="L38"/>
  <c r="K38"/>
  <c r="K40" s="1"/>
  <c r="F38"/>
  <c r="F40" s="1"/>
  <c r="E38"/>
  <c r="G38" s="1"/>
  <c r="K36"/>
  <c r="K42" s="1"/>
  <c r="J36"/>
  <c r="I36"/>
  <c r="Q36" s="1"/>
  <c r="F36"/>
  <c r="E36"/>
  <c r="Q35"/>
  <c r="P35"/>
  <c r="M35"/>
  <c r="L35"/>
  <c r="H35"/>
  <c r="G35"/>
  <c r="Q34"/>
  <c r="P34"/>
  <c r="L34"/>
  <c r="H34"/>
  <c r="M34" s="1"/>
  <c r="G34"/>
  <c r="Q33"/>
  <c r="P33"/>
  <c r="L33"/>
  <c r="H33"/>
  <c r="G33"/>
  <c r="Q32"/>
  <c r="P32"/>
  <c r="L32"/>
  <c r="H32"/>
  <c r="M32" s="1"/>
  <c r="G32"/>
  <c r="Q31"/>
  <c r="P31"/>
  <c r="L31"/>
  <c r="H31"/>
  <c r="M31" s="1"/>
  <c r="G31"/>
  <c r="Q30"/>
  <c r="P30"/>
  <c r="M30"/>
  <c r="L30"/>
  <c r="H30"/>
  <c r="G30"/>
  <c r="Q29"/>
  <c r="P29"/>
  <c r="L29"/>
  <c r="H29"/>
  <c r="M29" s="1"/>
  <c r="G29"/>
  <c r="Q28"/>
  <c r="P28"/>
  <c r="L28"/>
  <c r="H28"/>
  <c r="G28"/>
  <c r="Q27"/>
  <c r="P27"/>
  <c r="M27"/>
  <c r="L27"/>
  <c r="H27"/>
  <c r="G27"/>
  <c r="Q26"/>
  <c r="P26"/>
  <c r="L26"/>
  <c r="H26"/>
  <c r="M26" s="1"/>
  <c r="G26"/>
  <c r="Q25"/>
  <c r="P25"/>
  <c r="L25"/>
  <c r="H25"/>
  <c r="G25"/>
  <c r="Q24"/>
  <c r="P24"/>
  <c r="L24"/>
  <c r="H24"/>
  <c r="M24" s="1"/>
  <c r="G24"/>
  <c r="Q23"/>
  <c r="P23"/>
  <c r="L23"/>
  <c r="H23"/>
  <c r="M23" s="1"/>
  <c r="G23"/>
  <c r="Q22"/>
  <c r="P22"/>
  <c r="M22"/>
  <c r="L22"/>
  <c r="H22"/>
  <c r="G22"/>
  <c r="Q21"/>
  <c r="P21"/>
  <c r="L21"/>
  <c r="H21"/>
  <c r="M21" s="1"/>
  <c r="G21"/>
  <c r="Q20"/>
  <c r="P20"/>
  <c r="L20"/>
  <c r="H20"/>
  <c r="G20"/>
  <c r="Q19"/>
  <c r="P19"/>
  <c r="M19"/>
  <c r="L19"/>
  <c r="H19"/>
  <c r="G19"/>
  <c r="Q18"/>
  <c r="P18"/>
  <c r="L18"/>
  <c r="H18"/>
  <c r="M18" s="1"/>
  <c r="G18"/>
  <c r="Q17"/>
  <c r="P17"/>
  <c r="L17"/>
  <c r="H17"/>
  <c r="G17"/>
  <c r="Q16"/>
  <c r="P16"/>
  <c r="L16"/>
  <c r="H16"/>
  <c r="M16" s="1"/>
  <c r="G16"/>
  <c r="Q15"/>
  <c r="P15"/>
  <c r="L15"/>
  <c r="H15"/>
  <c r="M15" s="1"/>
  <c r="G15"/>
  <c r="Q14"/>
  <c r="P14"/>
  <c r="M14"/>
  <c r="L14"/>
  <c r="H14"/>
  <c r="G14"/>
  <c r="Q13"/>
  <c r="P13"/>
  <c r="L13"/>
  <c r="H13"/>
  <c r="M13" s="1"/>
  <c r="G13"/>
  <c r="D19" i="2"/>
  <c r="D18"/>
  <c r="D21"/>
  <c r="D34" s="1"/>
  <c r="D31"/>
  <c r="F26"/>
  <c r="D28" s="1"/>
  <c r="M39" i="1"/>
  <c r="L39"/>
  <c r="L57" s="1"/>
  <c r="K39"/>
  <c r="K57" s="1"/>
  <c r="U10"/>
  <c r="U12"/>
  <c r="U15"/>
  <c r="U17"/>
  <c r="U26"/>
  <c r="U28"/>
  <c r="U33"/>
  <c r="U11"/>
  <c r="U16"/>
  <c r="U23"/>
  <c r="U27"/>
  <c r="U19"/>
  <c r="U20"/>
  <c r="U34"/>
  <c r="U24"/>
  <c r="U25"/>
  <c r="U13"/>
  <c r="U32"/>
  <c r="U36"/>
  <c r="U14"/>
  <c r="U38"/>
  <c r="V38"/>
  <c r="N38"/>
  <c r="V14"/>
  <c r="N14"/>
  <c r="V36"/>
  <c r="N36"/>
  <c r="V32"/>
  <c r="N32"/>
  <c r="V13"/>
  <c r="N13"/>
  <c r="V25"/>
  <c r="N25"/>
  <c r="V24"/>
  <c r="N24"/>
  <c r="V34"/>
  <c r="N34"/>
  <c r="V20"/>
  <c r="N20"/>
  <c r="V19"/>
  <c r="N19"/>
  <c r="V27"/>
  <c r="N27"/>
  <c r="P27" s="1"/>
  <c r="V23"/>
  <c r="N23"/>
  <c r="V16"/>
  <c r="N16"/>
  <c r="V11"/>
  <c r="N11"/>
  <c r="V33"/>
  <c r="N33"/>
  <c r="V28"/>
  <c r="N28"/>
  <c r="V26"/>
  <c r="N26"/>
  <c r="P26" s="1"/>
  <c r="V17"/>
  <c r="N17"/>
  <c r="P17" s="1"/>
  <c r="V15"/>
  <c r="N15"/>
  <c r="V12"/>
  <c r="N12"/>
  <c r="V10"/>
  <c r="N10"/>
  <c r="P18" l="1"/>
  <c r="P15"/>
  <c r="Y26"/>
  <c r="Y10"/>
  <c r="Y31"/>
  <c r="G36" i="6"/>
  <c r="M20"/>
  <c r="M28"/>
  <c r="P21" i="1"/>
  <c r="P28"/>
  <c r="M17" i="6"/>
  <c r="M25"/>
  <c r="M33"/>
  <c r="H36"/>
  <c r="Y21" i="1"/>
  <c r="Y17"/>
  <c r="Y27"/>
  <c r="P12"/>
  <c r="P36"/>
  <c r="P33"/>
  <c r="P23"/>
  <c r="S39"/>
  <c r="S57" s="1"/>
  <c r="V57" s="1"/>
  <c r="W18"/>
  <c r="Y18" s="1"/>
  <c r="U18"/>
  <c r="AK58" i="10"/>
  <c r="AL58" s="1"/>
  <c r="U39" i="1"/>
  <c r="P53"/>
  <c r="P49"/>
  <c r="P50"/>
  <c r="P54"/>
  <c r="P51"/>
  <c r="P47"/>
  <c r="P52"/>
  <c r="P48"/>
  <c r="P46"/>
  <c r="AB56" i="7"/>
  <c r="AK56" s="1"/>
  <c r="AL56" s="1"/>
  <c r="AK38"/>
  <c r="AL38" s="1"/>
  <c r="O30" i="8"/>
  <c r="AC56" i="7"/>
  <c r="AC38"/>
  <c r="AC54"/>
  <c r="H42" i="6"/>
  <c r="F44"/>
  <c r="E44"/>
  <c r="H44" s="1"/>
  <c r="H44" i="1"/>
  <c r="Y44" s="1"/>
  <c r="H45"/>
  <c r="Y45" s="1"/>
  <c r="G46"/>
  <c r="G47"/>
  <c r="G49"/>
  <c r="G41"/>
  <c r="G51"/>
  <c r="G52"/>
  <c r="G53"/>
  <c r="G48"/>
  <c r="G50"/>
  <c r="U41"/>
  <c r="G39"/>
  <c r="G54"/>
  <c r="H39"/>
  <c r="G44"/>
  <c r="G45"/>
  <c r="H41"/>
  <c r="Y41" s="1"/>
  <c r="V41"/>
  <c r="Y50" s="1"/>
  <c r="H57"/>
  <c r="M57"/>
  <c r="G40" i="6"/>
  <c r="O18"/>
  <c r="O34"/>
  <c r="P40"/>
  <c r="P36"/>
  <c r="K44"/>
  <c r="Q38"/>
  <c r="H40"/>
  <c r="L40"/>
  <c r="I42"/>
  <c r="L36"/>
  <c r="M36" s="1"/>
  <c r="P38"/>
  <c r="Q40"/>
  <c r="H38"/>
  <c r="M38" s="1"/>
  <c r="O38" s="1"/>
  <c r="N57" i="1"/>
  <c r="N39"/>
  <c r="P39" s="1"/>
  <c r="V39"/>
  <c r="Y39" s="1"/>
  <c r="D29" i="2"/>
  <c r="Y52" i="1" l="1"/>
  <c r="Y54"/>
  <c r="P44"/>
  <c r="P45"/>
  <c r="Y47"/>
  <c r="Y48"/>
  <c r="M40" i="6"/>
  <c r="G42"/>
  <c r="G44" s="1"/>
  <c r="P41" i="1"/>
  <c r="U57"/>
  <c r="Y57"/>
  <c r="Y51"/>
  <c r="Y46"/>
  <c r="Y49"/>
  <c r="Y53"/>
  <c r="P57"/>
  <c r="H55"/>
  <c r="G55"/>
  <c r="G57" s="1"/>
  <c r="O25" i="6"/>
  <c r="O20"/>
  <c r="O21"/>
  <c r="O31"/>
  <c r="O15"/>
  <c r="O33"/>
  <c r="O17"/>
  <c r="O22"/>
  <c r="O29"/>
  <c r="O27"/>
  <c r="O13"/>
  <c r="O24"/>
  <c r="O26"/>
  <c r="O28"/>
  <c r="O23"/>
  <c r="O19"/>
  <c r="Q42"/>
  <c r="I44"/>
  <c r="L42"/>
  <c r="M42" s="1"/>
  <c r="P42"/>
  <c r="O32"/>
  <c r="O16"/>
  <c r="O30"/>
  <c r="O14"/>
  <c r="O35"/>
  <c r="P55" i="1" l="1"/>
  <c r="Y55"/>
  <c r="L44" i="6"/>
  <c r="M44" s="1"/>
  <c r="P44"/>
  <c r="Q44"/>
  <c r="R26" i="8" l="1"/>
  <c r="U26"/>
  <c r="T26"/>
  <c r="Z26" i="11" s="1"/>
  <c r="W26" i="8" l="1"/>
</calcChain>
</file>

<file path=xl/sharedStrings.xml><?xml version="1.0" encoding="utf-8"?>
<sst xmlns="http://schemas.openxmlformats.org/spreadsheetml/2006/main" count="1578" uniqueCount="317">
  <si>
    <t>TOTAL</t>
  </si>
  <si>
    <t>JUJUY</t>
  </si>
  <si>
    <t>SALTA</t>
  </si>
  <si>
    <t>TUCUMAN</t>
  </si>
  <si>
    <t>CATAMARCA</t>
  </si>
  <si>
    <t>SANTIAGO DEL ESTERO</t>
  </si>
  <si>
    <t>FORMOSA</t>
  </si>
  <si>
    <t>CHACO</t>
  </si>
  <si>
    <t>SANTA FE</t>
  </si>
  <si>
    <t>MISIONES</t>
  </si>
  <si>
    <t>CORRIENTES</t>
  </si>
  <si>
    <t>ENTRE RIOS</t>
  </si>
  <si>
    <t>CORDOBA</t>
  </si>
  <si>
    <t>LA RIOJA</t>
  </si>
  <si>
    <t>SAN JUAN</t>
  </si>
  <si>
    <t>SAN LUIS</t>
  </si>
  <si>
    <t>LA PAMPA</t>
  </si>
  <si>
    <t>BUENOS AIRES</t>
  </si>
  <si>
    <t xml:space="preserve">NEUQUEN </t>
  </si>
  <si>
    <t>RIO NEGRO</t>
  </si>
  <si>
    <t>CHUBUT</t>
  </si>
  <si>
    <t>SANTA CRUZ</t>
  </si>
  <si>
    <t>TIERRA DEL FUEGO</t>
  </si>
  <si>
    <t>MENDOZA</t>
  </si>
  <si>
    <t>Mujeres</t>
  </si>
  <si>
    <t>Varones</t>
  </si>
  <si>
    <t xml:space="preserve">Total </t>
  </si>
  <si>
    <t>Funcionarios</t>
  </si>
  <si>
    <t>Personal Administrativo</t>
  </si>
  <si>
    <t>Personal de Servicio</t>
  </si>
  <si>
    <t xml:space="preserve">Personal </t>
  </si>
  <si>
    <t xml:space="preserve">Población </t>
  </si>
  <si>
    <t>Total del País</t>
  </si>
  <si>
    <t xml:space="preserve">Mujeres / Varones (a) = </t>
  </si>
  <si>
    <t>Mujeres / Varones (b) =</t>
  </si>
  <si>
    <t>Razón (a) / (b) =</t>
  </si>
  <si>
    <t>Porcentaje Mujeres =</t>
  </si>
  <si>
    <t xml:space="preserve">NOTA: La razón (a) nos muestra que en el Sistema Judicial Argentino  </t>
  </si>
  <si>
    <t xml:space="preserve">existen 1,23 mujeres por cada hombre mientras que la (b), calculada  </t>
  </si>
  <si>
    <t xml:space="preserve">FUENTE DE DATOS: </t>
  </si>
  <si>
    <t>Mapa de Género de la Justicia Argentina - Oficina de la Mujer - CSJN</t>
  </si>
  <si>
    <t>INDEC - Instituto Nacional de Estadística y Censos</t>
  </si>
  <si>
    <t>VIII.f - APENDICE - AÑO 2012</t>
  </si>
  <si>
    <t xml:space="preserve">MAPA DE GENERO DE LA JUSTICIA ARGENTINA </t>
  </si>
  <si>
    <t xml:space="preserve">REFERENCIAS:         </t>
  </si>
  <si>
    <t xml:space="preserve">(*) Incluye Ciudad Autónoma de Buenos Aires. </t>
  </si>
  <si>
    <t xml:space="preserve">VIII.g - APENDICE - AÑO 2012 </t>
  </si>
  <si>
    <t xml:space="preserve">SISTEMA JUDICIAL ARGENTINO </t>
  </si>
  <si>
    <t xml:space="preserve">respecto de la población, resulta ser 1,04 mujeres por cada hombre.  </t>
  </si>
  <si>
    <t>Porcentaje Varones =</t>
  </si>
  <si>
    <t>Magistrados (*)</t>
  </si>
  <si>
    <t xml:space="preserve">REFERENCIAS: (*): Incluye Procuradores, Fiscales y Defensores. </t>
  </si>
  <si>
    <t>C.A.B.A</t>
  </si>
  <si>
    <t>JURISDICCIÓN</t>
  </si>
  <si>
    <t>Mapa de Género de la Justicia Argentina</t>
  </si>
  <si>
    <t>Habitantes</t>
  </si>
  <si>
    <t>SISTEMA JUDICIAL ARGENTINO</t>
  </si>
  <si>
    <t>PODER JUDICIAL          DE LA NACION</t>
  </si>
  <si>
    <t>TOTAL PODERES JUDICIALES LOCALES</t>
  </si>
  <si>
    <t>Dotación Poder Judicial Local</t>
  </si>
  <si>
    <r>
      <rPr>
        <sz val="10"/>
        <rFont val="Arial"/>
        <family val="2"/>
      </rPr>
      <t>Proporción</t>
    </r>
    <r>
      <rPr>
        <b/>
        <sz val="10"/>
        <rFont val="Arial"/>
        <family val="2"/>
      </rPr>
      <t xml:space="preserve">   </t>
    </r>
    <r>
      <rPr>
        <b/>
        <u/>
        <sz val="10"/>
        <rFont val="Arial"/>
        <family val="2"/>
      </rPr>
      <t xml:space="preserve">  D o t a c i ó n</t>
    </r>
    <r>
      <rPr>
        <b/>
        <sz val="10"/>
        <rFont val="Arial"/>
        <family val="2"/>
      </rPr>
      <t xml:space="preserve"> Habitantes</t>
    </r>
  </si>
  <si>
    <t xml:space="preserve">PODERES JUDICIALES: Nacional, Provinciales y de la C.A.B.A </t>
  </si>
  <si>
    <t>Subtotal Provincias</t>
  </si>
  <si>
    <t>CÁMARA</t>
  </si>
  <si>
    <t>Bahía Blanca</t>
  </si>
  <si>
    <t>Cordoba</t>
  </si>
  <si>
    <t>Corrientes</t>
  </si>
  <si>
    <t>General Roca</t>
  </si>
  <si>
    <t>La Plata</t>
  </si>
  <si>
    <t>Mar del Plata</t>
  </si>
  <si>
    <t>Mendoza</t>
  </si>
  <si>
    <t>Posadas</t>
  </si>
  <si>
    <t>Resistencia</t>
  </si>
  <si>
    <t>Rosario</t>
  </si>
  <si>
    <t>Salta</t>
  </si>
  <si>
    <t>San Martín</t>
  </si>
  <si>
    <t>Tucumán</t>
  </si>
  <si>
    <t>Comodoro Rivadavia</t>
  </si>
  <si>
    <t>Córdoba</t>
  </si>
  <si>
    <t>Paraná</t>
  </si>
  <si>
    <t>Provincia</t>
  </si>
  <si>
    <t>Dotación de la Cámara</t>
  </si>
  <si>
    <t>Dotación Poder Judicial Provincial</t>
  </si>
  <si>
    <t>Corte Suprema</t>
  </si>
  <si>
    <t>Casación Penal</t>
  </si>
  <si>
    <t>Civil</t>
  </si>
  <si>
    <t>Comercial</t>
  </si>
  <si>
    <t>Criminal y Correccional</t>
  </si>
  <si>
    <t>Criminal y Correccional Federal</t>
  </si>
  <si>
    <t>Contencioso Administrativo Federal</t>
  </si>
  <si>
    <t>Penal Económico</t>
  </si>
  <si>
    <t>Electoral</t>
  </si>
  <si>
    <t>Civil y Comercial Federal</t>
  </si>
  <si>
    <t>Seguridad Social</t>
  </si>
  <si>
    <t>Trabajo</t>
  </si>
  <si>
    <t>Consejo de la Magistratura</t>
  </si>
  <si>
    <t>Jurado de Enjuiciamiento</t>
  </si>
  <si>
    <t>Buenos Aires</t>
  </si>
  <si>
    <t>La Pampa</t>
  </si>
  <si>
    <t>Chubut</t>
  </si>
  <si>
    <t>Santa Cruz</t>
  </si>
  <si>
    <t>La Rioja</t>
  </si>
  <si>
    <t xml:space="preserve">Neuquen </t>
  </si>
  <si>
    <t>Rio Negro</t>
  </si>
  <si>
    <t>San Juan</t>
  </si>
  <si>
    <t>San Luis</t>
  </si>
  <si>
    <t>Entre Rios</t>
  </si>
  <si>
    <t>Misiones</t>
  </si>
  <si>
    <t>Formosa</t>
  </si>
  <si>
    <t>Chaco</t>
  </si>
  <si>
    <t>Santa Fe</t>
  </si>
  <si>
    <t>Jujuy</t>
  </si>
  <si>
    <t>Tucuman</t>
  </si>
  <si>
    <t>Tierra del Fuego</t>
  </si>
  <si>
    <t>Santiago del Estero</t>
  </si>
  <si>
    <t>Jurisdicción</t>
  </si>
  <si>
    <t>Catamarca</t>
  </si>
  <si>
    <t>Provincias SUBDIVIDIDAS</t>
  </si>
  <si>
    <t>Total</t>
  </si>
  <si>
    <t>Partido</t>
  </si>
  <si>
    <t>Control</t>
  </si>
  <si>
    <t>Cámara</t>
  </si>
  <si>
    <t>Belgrano</t>
  </si>
  <si>
    <t>Caseros</t>
  </si>
  <si>
    <t>Castellanos</t>
  </si>
  <si>
    <t>Constitución</t>
  </si>
  <si>
    <t>Garay</t>
  </si>
  <si>
    <t>General López</t>
  </si>
  <si>
    <t>General Obligado</t>
  </si>
  <si>
    <t>Iriondo</t>
  </si>
  <si>
    <t>La Capital</t>
  </si>
  <si>
    <t>Las Colonias</t>
  </si>
  <si>
    <t>9 de Julio</t>
  </si>
  <si>
    <t>San Cristóbal</t>
  </si>
  <si>
    <t>San Javier</t>
  </si>
  <si>
    <t>San Jerónimo</t>
  </si>
  <si>
    <t>San Justo</t>
  </si>
  <si>
    <t>San Lorenzo</t>
  </si>
  <si>
    <t>Vera</t>
  </si>
  <si>
    <t>Biedma</t>
  </si>
  <si>
    <t>Cushamen</t>
  </si>
  <si>
    <t>Escalante</t>
  </si>
  <si>
    <t>Florentino Ameghino</t>
  </si>
  <si>
    <t>Futaleufú</t>
  </si>
  <si>
    <t>Gaiman</t>
  </si>
  <si>
    <t>Gastre</t>
  </si>
  <si>
    <t>Languiñeo</t>
  </si>
  <si>
    <t>Mártires</t>
  </si>
  <si>
    <t>Paso de Indios</t>
  </si>
  <si>
    <t>Rawson</t>
  </si>
  <si>
    <t>Río Senguer</t>
  </si>
  <si>
    <t>Sarmiento</t>
  </si>
  <si>
    <t>Tehuelches</t>
  </si>
  <si>
    <t>Telsen</t>
  </si>
  <si>
    <t>Gral Roca</t>
  </si>
  <si>
    <t>Cdro. Rivad.</t>
  </si>
  <si>
    <t>Cañuelas</t>
  </si>
  <si>
    <t>Carlos Tejedor</t>
  </si>
  <si>
    <t>Leandro N. Alem</t>
  </si>
  <si>
    <t>Magdalena</t>
  </si>
  <si>
    <t>Pellegrini</t>
  </si>
  <si>
    <t>Pilar</t>
  </si>
  <si>
    <t>Presidente Perón</t>
  </si>
  <si>
    <t>San Vicente</t>
  </si>
  <si>
    <t>Tordillo (General Conesa)</t>
  </si>
  <si>
    <t>Trenque Lauquen</t>
  </si>
  <si>
    <t>Tres Arroyos</t>
  </si>
  <si>
    <t>Villa Gesell</t>
  </si>
  <si>
    <t>Villarino</t>
  </si>
  <si>
    <t>Berisso</t>
  </si>
  <si>
    <t>Capitán Sarmiento</t>
  </si>
  <si>
    <t>Cnel Mar. Leonardo Rosales</t>
  </si>
  <si>
    <t>Monte Hermoso</t>
  </si>
  <si>
    <t>Punta Indio</t>
  </si>
  <si>
    <t>Tres Lomas</t>
  </si>
  <si>
    <t>Veinticinco de Mayo</t>
  </si>
  <si>
    <t>Almirante Brown</t>
  </si>
  <si>
    <t>Avellaneda</t>
  </si>
  <si>
    <t>Berazategui</t>
  </si>
  <si>
    <t>Esteban Echeverría</t>
  </si>
  <si>
    <t>Ezeiza</t>
  </si>
  <si>
    <t>Florencio Varela</t>
  </si>
  <si>
    <t>General San Martín</t>
  </si>
  <si>
    <t>Hurlingham</t>
  </si>
  <si>
    <t>Ituzaingó</t>
  </si>
  <si>
    <t>José C. Paz</t>
  </si>
  <si>
    <t>La Matanza</t>
  </si>
  <si>
    <t>Lanús</t>
  </si>
  <si>
    <t>Lomas de Zamora</t>
  </si>
  <si>
    <t>Malvinas Argentinas</t>
  </si>
  <si>
    <t>Merlo</t>
  </si>
  <si>
    <t>Moreno</t>
  </si>
  <si>
    <t>Morón</t>
  </si>
  <si>
    <t>Quilmes</t>
  </si>
  <si>
    <t>San Fernando</t>
  </si>
  <si>
    <t>San Isidro</t>
  </si>
  <si>
    <t>San Miguel</t>
  </si>
  <si>
    <t>Tigre</t>
  </si>
  <si>
    <t>Tres de Febrero</t>
  </si>
  <si>
    <t>Vicente López</t>
  </si>
  <si>
    <t>Adolfo Alsina</t>
  </si>
  <si>
    <t>Adolfo Gonzales Chaves</t>
  </si>
  <si>
    <t>Alberti</t>
  </si>
  <si>
    <t>Ayacucho</t>
  </si>
  <si>
    <t>Azul</t>
  </si>
  <si>
    <t>Balcarce</t>
  </si>
  <si>
    <t>Baradero</t>
  </si>
  <si>
    <t>Benito Juárez</t>
  </si>
  <si>
    <t>Bolívar</t>
  </si>
  <si>
    <t>Bragado</t>
  </si>
  <si>
    <t>Brandsen</t>
  </si>
  <si>
    <t>Campana</t>
  </si>
  <si>
    <t>Carlos Casares</t>
  </si>
  <si>
    <t>Carmen de Areco</t>
  </si>
  <si>
    <t>Castelli</t>
  </si>
  <si>
    <t>Chacabuco</t>
  </si>
  <si>
    <t>Chascomús</t>
  </si>
  <si>
    <t>Chivilcoy</t>
  </si>
  <si>
    <t>Colón</t>
  </si>
  <si>
    <t>Coronel Dorrego</t>
  </si>
  <si>
    <t>Coronel Pringles</t>
  </si>
  <si>
    <t>Coronel Suárez</t>
  </si>
  <si>
    <t>Daireaux</t>
  </si>
  <si>
    <t>Dolores</t>
  </si>
  <si>
    <t>Ensenada</t>
  </si>
  <si>
    <t>Escobar</t>
  </si>
  <si>
    <t>Exaltación de la Cruz</t>
  </si>
  <si>
    <t>General Alvarado</t>
  </si>
  <si>
    <t>General Alvear</t>
  </si>
  <si>
    <t>General Arenales</t>
  </si>
  <si>
    <t>General Belgrano</t>
  </si>
  <si>
    <t>General Guido</t>
  </si>
  <si>
    <t>General Juan Madariaga</t>
  </si>
  <si>
    <t>General La Madrid</t>
  </si>
  <si>
    <t>General Las Heras</t>
  </si>
  <si>
    <t>General Lavalle</t>
  </si>
  <si>
    <t>General Paz</t>
  </si>
  <si>
    <t>General Pinto</t>
  </si>
  <si>
    <t>General Pueyrredón</t>
  </si>
  <si>
    <t>General Rodríguez</t>
  </si>
  <si>
    <t>General Viamonte</t>
  </si>
  <si>
    <t>General Villegas</t>
  </si>
  <si>
    <t>Guaminí</t>
  </si>
  <si>
    <t>Hipólito Yrigoyen</t>
  </si>
  <si>
    <t>Junín</t>
  </si>
  <si>
    <t>La Costa</t>
  </si>
  <si>
    <t>Laprida</t>
  </si>
  <si>
    <t>Las Flores</t>
  </si>
  <si>
    <t>Lincoln</t>
  </si>
  <si>
    <t>Lobería</t>
  </si>
  <si>
    <t>Lobos</t>
  </si>
  <si>
    <t>Luján</t>
  </si>
  <si>
    <t>Maipú</t>
  </si>
  <si>
    <t>Mar Chiquita</t>
  </si>
  <si>
    <t>Marcos Paz</t>
  </si>
  <si>
    <t>Mercedes</t>
  </si>
  <si>
    <t>Monte</t>
  </si>
  <si>
    <t>Navarro</t>
  </si>
  <si>
    <t>Necochea</t>
  </si>
  <si>
    <t>Nueve de Julio</t>
  </si>
  <si>
    <t>Olavarría</t>
  </si>
  <si>
    <t>Patagones</t>
  </si>
  <si>
    <t>Pehuajó</t>
  </si>
  <si>
    <t>Pergamino</t>
  </si>
  <si>
    <t>Pila</t>
  </si>
  <si>
    <t>Pinamar</t>
  </si>
  <si>
    <t>Puán</t>
  </si>
  <si>
    <t>Ramallo</t>
  </si>
  <si>
    <t>Rauch</t>
  </si>
  <si>
    <t>Rivadavia</t>
  </si>
  <si>
    <t>Rojas</t>
  </si>
  <si>
    <t>Roque Pérez</t>
  </si>
  <si>
    <t>Saavedra</t>
  </si>
  <si>
    <t>Saladillo</t>
  </si>
  <si>
    <t>Salto</t>
  </si>
  <si>
    <t>Salliqueló</t>
  </si>
  <si>
    <t>San Andrés de Giles</t>
  </si>
  <si>
    <t>San Antonio de Areco</t>
  </si>
  <si>
    <t>San Cayetano</t>
  </si>
  <si>
    <t>San Nicolás</t>
  </si>
  <si>
    <t>San Pedro</t>
  </si>
  <si>
    <t>Suipacha</t>
  </si>
  <si>
    <t>Tandil</t>
  </si>
  <si>
    <t>Tapalqué</t>
  </si>
  <si>
    <t>Tornquist</t>
  </si>
  <si>
    <t>Zárate</t>
  </si>
  <si>
    <t>TOTAL PAIS</t>
  </si>
  <si>
    <t>Subtotal Poderes Judiciales Provinciales</t>
  </si>
  <si>
    <t>Arrecifes</t>
  </si>
  <si>
    <t>Subtotal PROVINCIAS</t>
  </si>
  <si>
    <t>Sutotal C.A.B.A.</t>
  </si>
  <si>
    <t>TOTAL NACIONAL</t>
  </si>
  <si>
    <t>Poder Judicial de la Nación</t>
  </si>
  <si>
    <t>República Argentina: estimación de datos poblacionales para el año 2012</t>
  </si>
  <si>
    <t>Poderes Judiciales Locales de la República Argentina</t>
  </si>
  <si>
    <t>S/D</t>
  </si>
  <si>
    <t>JURISDICCIÓN FEDERAL o NACIONAL</t>
  </si>
  <si>
    <t>Subtotal Jurisdicciones Federales del Interior</t>
  </si>
  <si>
    <t>TOTAL                                       PODER JUDICIAL                              DE LA NACION</t>
  </si>
  <si>
    <t>Total                          Poderes Judiciales  Locales Argentinos</t>
  </si>
  <si>
    <t>Dotación del Poder Judicial Local</t>
  </si>
  <si>
    <r>
      <rPr>
        <sz val="10"/>
        <rFont val="Arial"/>
        <family val="2"/>
      </rPr>
      <t>Proporción</t>
    </r>
    <r>
      <rPr>
        <b/>
        <sz val="10"/>
        <rFont val="Arial"/>
        <family val="2"/>
      </rPr>
      <t xml:space="preserve">    </t>
    </r>
    <r>
      <rPr>
        <b/>
        <u/>
        <sz val="10"/>
        <rFont val="Arial"/>
        <family val="2"/>
      </rPr>
      <t xml:space="preserve">  F E D E R A L</t>
    </r>
    <r>
      <rPr>
        <b/>
        <sz val="10"/>
        <rFont val="Arial"/>
        <family val="2"/>
      </rPr>
      <t xml:space="preserve">       L O C A L</t>
    </r>
  </si>
  <si>
    <t>Subtotal Jurisdicciones                  con asiento en la C.A.B.A.</t>
  </si>
  <si>
    <t>Poder Judicial de la Nación: análisis por Jurisdicción Federal y Nacional</t>
  </si>
  <si>
    <t>Comparación con la población provincial y los Poderes Judiciales locales</t>
  </si>
  <si>
    <t>Poder Judicial de la Nación: estimación de habitantes por jurisdicción federal y nacional</t>
  </si>
  <si>
    <t>evolución según los censos nacionales y estimación actualizada</t>
  </si>
  <si>
    <t>Totales provinciales</t>
  </si>
  <si>
    <t>Datos poblacionales 2001</t>
  </si>
  <si>
    <t>Datos poblacionales 2010</t>
  </si>
  <si>
    <t>Cámara Federal</t>
  </si>
  <si>
    <t>Partidos/Jurisdicciones con mayoría de mujeres en la población censada</t>
  </si>
  <si>
    <r>
      <t xml:space="preserve">Partidos/Jurisdicciones que </t>
    </r>
    <r>
      <rPr>
        <i/>
        <u/>
        <sz val="10"/>
        <rFont val="Arial"/>
        <family val="2"/>
      </rPr>
      <t>cambiaron</t>
    </r>
    <r>
      <rPr>
        <sz val="10"/>
        <rFont val="Arial"/>
        <family val="2"/>
      </rPr>
      <t xml:space="preserve"> género mayoritario de 2001 a 2010</t>
    </r>
  </si>
  <si>
    <t>proporción de mujeres y varones por jurisdicción judicial y política</t>
  </si>
  <si>
    <t>territorios donde la proporción de mujeres sobre varones</t>
  </si>
  <si>
    <t xml:space="preserve"> creció de 2001 a 2010</t>
  </si>
  <si>
    <r>
      <t xml:space="preserve">al modificar el valor del año consignado en color </t>
    </r>
    <r>
      <rPr>
        <i/>
        <sz val="10"/>
        <color rgb="FF0000FF"/>
        <rFont val="Arial"/>
        <family val="2"/>
      </rPr>
      <t xml:space="preserve">azul </t>
    </r>
    <r>
      <rPr>
        <i/>
        <sz val="10"/>
        <rFont val="Arial"/>
        <family val="2"/>
      </rPr>
      <t>se recalcularán las estimaciones de población para cada territorio</t>
    </r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</si>
</sst>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 * #,##0_ ;_ * \-#,##0_ ;_ * &quot;-&quot;??_ ;_ @_ "/>
  </numFmts>
  <fonts count="34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u/>
      <sz val="16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i/>
      <sz val="10"/>
      <color rgb="FF0000FF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theme="9" tint="-0.249977111117893"/>
      <name val="Arial"/>
      <family val="2"/>
    </font>
    <font>
      <b/>
      <i/>
      <sz val="10"/>
      <color rgb="FF0070C0"/>
      <name val="Arial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sz val="10"/>
      <name val="Arial"/>
      <family val="2"/>
    </font>
    <font>
      <b/>
      <i/>
      <sz val="10"/>
      <color rgb="FF0000FF"/>
      <name val="Arial"/>
      <family val="2"/>
    </font>
    <font>
      <sz val="10"/>
      <color rgb="FFC00000"/>
      <name val="Arial"/>
      <family val="2"/>
    </font>
    <font>
      <i/>
      <sz val="10"/>
      <color rgb="FFC00000"/>
      <name val="Arial"/>
      <family val="2"/>
    </font>
    <font>
      <u/>
      <sz val="14"/>
      <name val="Arial"/>
      <family val="2"/>
    </font>
    <font>
      <u/>
      <sz val="10"/>
      <name val="Arial"/>
      <family val="2"/>
    </font>
    <font>
      <b/>
      <u/>
      <sz val="10"/>
      <color rgb="FF0000FF"/>
      <name val="Arial"/>
      <family val="2"/>
    </font>
    <font>
      <sz val="14"/>
      <name val="Arial"/>
      <family val="2"/>
    </font>
    <font>
      <i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25" fillId="0" borderId="0" applyFont="0" applyFill="0" applyBorder="0" applyAlignment="0" applyProtection="0"/>
  </cellStyleXfs>
  <cellXfs count="341">
    <xf numFmtId="0" fontId="0" fillId="0" borderId="0" xfId="0"/>
    <xf numFmtId="0" fontId="0" fillId="0" borderId="6" xfId="0" applyBorder="1"/>
    <xf numFmtId="3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3" fontId="0" fillId="0" borderId="0" xfId="0" applyNumberFormat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1" xfId="0" applyNumberFormat="1" applyBorder="1" applyAlignment="1">
      <alignment horizontal="centerContinuous"/>
    </xf>
    <xf numFmtId="3" fontId="0" fillId="0" borderId="2" xfId="0" applyNumberFormat="1" applyBorder="1" applyAlignment="1">
      <alignment horizontal="centerContinuous"/>
    </xf>
    <xf numFmtId="3" fontId="0" fillId="0" borderId="3" xfId="0" applyNumberFormat="1" applyBorder="1" applyAlignment="1">
      <alignment horizontal="centerContinuous"/>
    </xf>
    <xf numFmtId="4" fontId="0" fillId="0" borderId="6" xfId="0" applyNumberFormat="1" applyBorder="1" applyAlignment="1">
      <alignment horizontal="center"/>
    </xf>
    <xf numFmtId="0" fontId="0" fillId="0" borderId="0" xfId="0" applyBorder="1"/>
    <xf numFmtId="4" fontId="0" fillId="0" borderId="0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6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quotePrefix="1"/>
    <xf numFmtId="0" fontId="7" fillId="0" borderId="0" xfId="0" applyFont="1" applyAlignment="1">
      <alignment horizontal="centerContinuous"/>
    </xf>
    <xf numFmtId="0" fontId="0" fillId="0" borderId="0" xfId="0" applyAlignment="1">
      <alignment vertical="center"/>
    </xf>
    <xf numFmtId="3" fontId="0" fillId="0" borderId="7" xfId="0" applyNumberFormat="1" applyBorder="1" applyAlignment="1">
      <alignment horizontal="right" vertical="center"/>
    </xf>
    <xf numFmtId="3" fontId="0" fillId="0" borderId="6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4" xfId="0" applyFont="1" applyBorder="1" applyAlignment="1">
      <alignment horizontal="center"/>
    </xf>
    <xf numFmtId="2" fontId="8" fillId="0" borderId="6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Continuous" vertical="center"/>
    </xf>
    <xf numFmtId="0" fontId="0" fillId="0" borderId="2" xfId="0" applyBorder="1" applyAlignment="1">
      <alignment horizontal="centerContinuous" vertical="center"/>
    </xf>
    <xf numFmtId="0" fontId="0" fillId="0" borderId="3" xfId="0" applyBorder="1" applyAlignment="1">
      <alignment horizontal="centerContinuous" vertical="center"/>
    </xf>
    <xf numFmtId="0" fontId="9" fillId="0" borderId="0" xfId="0" applyFont="1"/>
    <xf numFmtId="0" fontId="8" fillId="0" borderId="6" xfId="0" applyFont="1" applyBorder="1" applyAlignment="1">
      <alignment horizontal="center" vertical="center"/>
    </xf>
    <xf numFmtId="164" fontId="0" fillId="0" borderId="0" xfId="1" applyNumberFormat="1" applyFont="1"/>
    <xf numFmtId="3" fontId="11" fillId="0" borderId="7" xfId="0" applyNumberFormat="1" applyFont="1" applyBorder="1" applyAlignment="1">
      <alignment horizontal="right" vertical="center"/>
    </xf>
    <xf numFmtId="3" fontId="11" fillId="0" borderId="6" xfId="0" applyNumberFormat="1" applyFont="1" applyBorder="1" applyAlignment="1">
      <alignment horizontal="right" vertical="center"/>
    </xf>
    <xf numFmtId="0" fontId="11" fillId="0" borderId="0" xfId="0" applyFont="1"/>
    <xf numFmtId="2" fontId="8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8" fillId="0" borderId="6" xfId="0" applyFont="1" applyBorder="1" applyAlignment="1">
      <alignment horizontal="center" vertical="center" wrapText="1"/>
    </xf>
    <xf numFmtId="2" fontId="12" fillId="0" borderId="6" xfId="0" applyNumberFormat="1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top"/>
    </xf>
    <xf numFmtId="0" fontId="9" fillId="0" borderId="7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Continuous" vertical="center"/>
    </xf>
    <xf numFmtId="2" fontId="8" fillId="0" borderId="0" xfId="0" applyNumberFormat="1" applyFont="1" applyBorder="1" applyAlignment="1">
      <alignment horizontal="center" vertical="center"/>
    </xf>
    <xf numFmtId="3" fontId="0" fillId="0" borderId="7" xfId="0" applyNumberFormat="1" applyBorder="1" applyAlignment="1">
      <alignment horizontal="right" vertical="center"/>
    </xf>
    <xf numFmtId="3" fontId="0" fillId="2" borderId="6" xfId="0" applyNumberFormat="1" applyFill="1" applyBorder="1" applyAlignment="1">
      <alignment horizontal="right" vertical="center"/>
    </xf>
    <xf numFmtId="2" fontId="8" fillId="2" borderId="6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Continuous" vertical="center"/>
    </xf>
    <xf numFmtId="0" fontId="0" fillId="0" borderId="16" xfId="0" applyBorder="1" applyAlignment="1">
      <alignment horizontal="centerContinuous" vertical="center"/>
    </xf>
    <xf numFmtId="3" fontId="15" fillId="0" borderId="7" xfId="0" applyNumberFormat="1" applyFont="1" applyBorder="1" applyAlignment="1">
      <alignment horizontal="right" vertical="center"/>
    </xf>
    <xf numFmtId="3" fontId="14" fillId="0" borderId="7" xfId="0" applyNumberFormat="1" applyFont="1" applyBorder="1" applyAlignment="1">
      <alignment horizontal="right" vertical="center"/>
    </xf>
    <xf numFmtId="3" fontId="15" fillId="0" borderId="6" xfId="0" applyNumberFormat="1" applyFont="1" applyBorder="1" applyAlignment="1">
      <alignment horizontal="right" vertical="center"/>
    </xf>
    <xf numFmtId="3" fontId="14" fillId="0" borderId="6" xfId="0" applyNumberFormat="1" applyFont="1" applyBorder="1" applyAlignment="1">
      <alignment horizontal="right" vertical="center"/>
    </xf>
    <xf numFmtId="3" fontId="12" fillId="0" borderId="6" xfId="0" applyNumberFormat="1" applyFont="1" applyBorder="1" applyAlignment="1">
      <alignment horizontal="right" vertical="center"/>
    </xf>
    <xf numFmtId="3" fontId="8" fillId="0" borderId="6" xfId="0" applyNumberFormat="1" applyFont="1" applyBorder="1" applyAlignment="1">
      <alignment horizontal="right" vertical="center"/>
    </xf>
    <xf numFmtId="3" fontId="11" fillId="0" borderId="0" xfId="0" applyNumberFormat="1" applyFont="1"/>
    <xf numFmtId="3" fontId="0" fillId="0" borderId="0" xfId="0" applyNumberFormat="1"/>
    <xf numFmtId="3" fontId="16" fillId="0" borderId="0" xfId="0" applyNumberFormat="1" applyFont="1" applyBorder="1" applyAlignment="1">
      <alignment horizontal="right"/>
    </xf>
    <xf numFmtId="0" fontId="16" fillId="0" borderId="21" xfId="0" applyFont="1" applyBorder="1" applyAlignment="1">
      <alignment horizontal="left"/>
    </xf>
    <xf numFmtId="0" fontId="9" fillId="0" borderId="0" xfId="0" applyFont="1" applyBorder="1"/>
    <xf numFmtId="0" fontId="0" fillId="0" borderId="22" xfId="0" applyBorder="1"/>
    <xf numFmtId="0" fontId="16" fillId="0" borderId="23" xfId="0" applyFont="1" applyBorder="1" applyAlignment="1">
      <alignment horizontal="left"/>
    </xf>
    <xf numFmtId="0" fontId="9" fillId="0" borderId="21" xfId="0" applyFont="1" applyBorder="1"/>
    <xf numFmtId="0" fontId="17" fillId="0" borderId="21" xfId="0" applyFont="1" applyFill="1" applyBorder="1" applyAlignment="1">
      <alignment horizontal="left"/>
    </xf>
    <xf numFmtId="3" fontId="16" fillId="0" borderId="22" xfId="0" applyNumberFormat="1" applyFont="1" applyBorder="1" applyAlignment="1">
      <alignment horizontal="right"/>
    </xf>
    <xf numFmtId="0" fontId="8" fillId="0" borderId="21" xfId="0" applyFont="1" applyBorder="1"/>
    <xf numFmtId="0" fontId="9" fillId="0" borderId="19" xfId="0" applyFont="1" applyBorder="1"/>
    <xf numFmtId="3" fontId="0" fillId="0" borderId="18" xfId="0" applyNumberFormat="1" applyBorder="1"/>
    <xf numFmtId="0" fontId="0" fillId="0" borderId="18" xfId="0" applyBorder="1"/>
    <xf numFmtId="3" fontId="0" fillId="0" borderId="20" xfId="0" applyNumberFormat="1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3" fontId="16" fillId="0" borderId="17" xfId="0" applyNumberFormat="1" applyFont="1" applyBorder="1" applyAlignment="1">
      <alignment horizontal="right"/>
    </xf>
    <xf numFmtId="164" fontId="0" fillId="0" borderId="0" xfId="1" applyNumberFormat="1" applyFont="1" applyBorder="1"/>
    <xf numFmtId="164" fontId="0" fillId="0" borderId="22" xfId="1" applyNumberFormat="1" applyFont="1" applyBorder="1"/>
    <xf numFmtId="164" fontId="0" fillId="0" borderId="17" xfId="1" applyNumberFormat="1" applyFont="1" applyBorder="1"/>
    <xf numFmtId="164" fontId="0" fillId="0" borderId="30" xfId="1" applyNumberFormat="1" applyFont="1" applyBorder="1"/>
    <xf numFmtId="0" fontId="18" fillId="0" borderId="7" xfId="0" applyFont="1" applyBorder="1" applyAlignment="1">
      <alignment vertical="center"/>
    </xf>
    <xf numFmtId="3" fontId="18" fillId="0" borderId="6" xfId="0" applyNumberFormat="1" applyFont="1" applyBorder="1" applyAlignment="1">
      <alignment horizontal="right" vertical="center"/>
    </xf>
    <xf numFmtId="2" fontId="19" fillId="0" borderId="6" xfId="0" applyNumberFormat="1" applyFont="1" applyBorder="1" applyAlignment="1">
      <alignment horizontal="center" vertical="center"/>
    </xf>
    <xf numFmtId="2" fontId="19" fillId="0" borderId="7" xfId="0" applyNumberFormat="1" applyFont="1" applyBorder="1" applyAlignment="1">
      <alignment horizontal="center" vertical="center"/>
    </xf>
    <xf numFmtId="3" fontId="20" fillId="0" borderId="6" xfId="0" applyNumberFormat="1" applyFont="1" applyBorder="1" applyAlignment="1">
      <alignment horizontal="right" vertical="center"/>
    </xf>
    <xf numFmtId="2" fontId="21" fillId="0" borderId="6" xfId="0" applyNumberFormat="1" applyFont="1" applyBorder="1" applyAlignment="1">
      <alignment horizontal="center" vertical="center"/>
    </xf>
    <xf numFmtId="3" fontId="21" fillId="0" borderId="6" xfId="0" applyNumberFormat="1" applyFont="1" applyBorder="1" applyAlignment="1">
      <alignment horizontal="right" vertical="center"/>
    </xf>
    <xf numFmtId="3" fontId="19" fillId="0" borderId="6" xfId="0" applyNumberFormat="1" applyFont="1" applyBorder="1" applyAlignment="1">
      <alignment horizontal="right" vertical="center"/>
    </xf>
    <xf numFmtId="3" fontId="18" fillId="0" borderId="7" xfId="0" applyNumberFormat="1" applyFont="1" applyBorder="1" applyAlignment="1">
      <alignment horizontal="right" vertical="center"/>
    </xf>
    <xf numFmtId="3" fontId="20" fillId="0" borderId="7" xfId="0" applyNumberFormat="1" applyFont="1" applyBorder="1" applyAlignment="1">
      <alignment horizontal="right" vertical="center"/>
    </xf>
    <xf numFmtId="3" fontId="21" fillId="0" borderId="7" xfId="0" applyNumberFormat="1" applyFont="1" applyBorder="1" applyAlignment="1">
      <alignment horizontal="right" vertical="center"/>
    </xf>
    <xf numFmtId="3" fontId="19" fillId="0" borderId="7" xfId="0" applyNumberFormat="1" applyFont="1" applyBorder="1" applyAlignment="1">
      <alignment horizontal="right" vertical="center"/>
    </xf>
    <xf numFmtId="0" fontId="11" fillId="0" borderId="17" xfId="0" applyFont="1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2" fontId="12" fillId="0" borderId="17" xfId="0" applyNumberFormat="1" applyFont="1" applyBorder="1" applyAlignment="1">
      <alignment horizontal="center" vertical="center"/>
    </xf>
    <xf numFmtId="2" fontId="8" fillId="0" borderId="17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23" fillId="0" borderId="0" xfId="0" applyFont="1"/>
    <xf numFmtId="3" fontId="22" fillId="0" borderId="6" xfId="0" applyNumberFormat="1" applyFont="1" applyBorder="1" applyAlignment="1">
      <alignment horizontal="right" vertical="center"/>
    </xf>
    <xf numFmtId="3" fontId="24" fillId="0" borderId="6" xfId="0" applyNumberFormat="1" applyFont="1" applyBorder="1" applyAlignment="1">
      <alignment horizontal="right" vertical="center"/>
    </xf>
    <xf numFmtId="3" fontId="22" fillId="0" borderId="4" xfId="0" applyNumberFormat="1" applyFont="1" applyBorder="1" applyAlignment="1">
      <alignment horizontal="right" vertical="center"/>
    </xf>
    <xf numFmtId="3" fontId="24" fillId="0" borderId="4" xfId="0" applyNumberFormat="1" applyFont="1" applyBorder="1" applyAlignment="1">
      <alignment horizontal="right" vertical="center"/>
    </xf>
    <xf numFmtId="164" fontId="11" fillId="0" borderId="0" xfId="1" applyNumberFormat="1" applyFont="1"/>
    <xf numFmtId="0" fontId="9" fillId="0" borderId="17" xfId="0" applyFont="1" applyBorder="1"/>
    <xf numFmtId="0" fontId="14" fillId="0" borderId="4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3" fontId="15" fillId="0" borderId="4" xfId="0" applyNumberFormat="1" applyFont="1" applyBorder="1" applyAlignment="1">
      <alignment horizontal="center" vertical="center"/>
    </xf>
    <xf numFmtId="0" fontId="14" fillId="0" borderId="5" xfId="0" applyFont="1" applyBorder="1"/>
    <xf numFmtId="0" fontId="14" fillId="0" borderId="7" xfId="0" applyFont="1" applyBorder="1"/>
    <xf numFmtId="3" fontId="0" fillId="0" borderId="7" xfId="0" applyNumberFormat="1" applyBorder="1" applyAlignment="1">
      <alignment horizontal="right" vertical="center"/>
    </xf>
    <xf numFmtId="0" fontId="1" fillId="0" borderId="0" xfId="0" applyFont="1"/>
    <xf numFmtId="0" fontId="12" fillId="0" borderId="2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3" fontId="26" fillId="0" borderId="6" xfId="0" applyNumberFormat="1" applyFont="1" applyBorder="1" applyAlignment="1">
      <alignment horizontal="right" vertical="center"/>
    </xf>
    <xf numFmtId="3" fontId="13" fillId="0" borderId="6" xfId="0" applyNumberFormat="1" applyFont="1" applyBorder="1" applyAlignment="1">
      <alignment horizontal="right" vertical="center"/>
    </xf>
    <xf numFmtId="1" fontId="0" fillId="0" borderId="0" xfId="0" applyNumberFormat="1"/>
    <xf numFmtId="10" fontId="0" fillId="0" borderId="0" xfId="2" applyNumberFormat="1" applyFont="1"/>
    <xf numFmtId="3" fontId="8" fillId="0" borderId="7" xfId="0" applyNumberFormat="1" applyFont="1" applyBorder="1" applyAlignment="1">
      <alignment horizontal="right" vertical="center"/>
    </xf>
    <xf numFmtId="3" fontId="8" fillId="2" borderId="6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Continuous" vertical="center"/>
    </xf>
    <xf numFmtId="0" fontId="11" fillId="0" borderId="2" xfId="0" applyFont="1" applyBorder="1" applyAlignment="1">
      <alignment horizontal="centerContinuous" vertical="center"/>
    </xf>
    <xf numFmtId="3" fontId="0" fillId="0" borderId="25" xfId="0" applyNumberFormat="1" applyBorder="1" applyAlignment="1">
      <alignment horizontal="right" vertical="center"/>
    </xf>
    <xf numFmtId="0" fontId="9" fillId="0" borderId="35" xfId="0" applyFont="1" applyBorder="1" applyAlignment="1">
      <alignment horizontal="center" vertical="center"/>
    </xf>
    <xf numFmtId="2" fontId="8" fillId="0" borderId="41" xfId="0" applyNumberFormat="1" applyFont="1" applyBorder="1" applyAlignment="1">
      <alignment horizontal="center" vertical="center"/>
    </xf>
    <xf numFmtId="3" fontId="0" fillId="0" borderId="28" xfId="0" applyNumberFormat="1" applyBorder="1" applyAlignment="1">
      <alignment horizontal="right" vertical="center"/>
    </xf>
    <xf numFmtId="2" fontId="8" fillId="0" borderId="29" xfId="0" applyNumberFormat="1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2" fontId="8" fillId="0" borderId="26" xfId="0" applyNumberFormat="1" applyFont="1" applyBorder="1" applyAlignment="1">
      <alignment horizontal="center" vertical="center"/>
    </xf>
    <xf numFmtId="0" fontId="11" fillId="0" borderId="42" xfId="0" applyFont="1" applyBorder="1" applyAlignment="1">
      <alignment vertical="center"/>
    </xf>
    <xf numFmtId="3" fontId="8" fillId="2" borderId="41" xfId="0" applyNumberFormat="1" applyFont="1" applyFill="1" applyBorder="1" applyAlignment="1">
      <alignment horizontal="center" vertical="center"/>
    </xf>
    <xf numFmtId="0" fontId="9" fillId="0" borderId="42" xfId="0" applyFont="1" applyBorder="1" applyAlignment="1">
      <alignment vertical="center"/>
    </xf>
    <xf numFmtId="0" fontId="8" fillId="0" borderId="43" xfId="0" applyFont="1" applyBorder="1" applyAlignment="1">
      <alignment horizontal="center" vertical="center" wrapText="1"/>
    </xf>
    <xf numFmtId="3" fontId="0" fillId="0" borderId="44" xfId="0" applyNumberFormat="1" applyBorder="1" applyAlignment="1">
      <alignment horizontal="right" vertical="center"/>
    </xf>
    <xf numFmtId="2" fontId="8" fillId="0" borderId="45" xfId="0" applyNumberFormat="1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3" fontId="0" fillId="0" borderId="7" xfId="0" applyNumberFormat="1" applyBorder="1" applyAlignment="1">
      <alignment horizontal="right" vertical="center"/>
    </xf>
    <xf numFmtId="2" fontId="12" fillId="0" borderId="6" xfId="0" applyNumberFormat="1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3" fontId="15" fillId="0" borderId="4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3" fontId="1" fillId="0" borderId="6" xfId="0" applyNumberFormat="1" applyFont="1" applyBorder="1" applyAlignment="1">
      <alignment horizontal="right" vertical="center"/>
    </xf>
    <xf numFmtId="3" fontId="8" fillId="0" borderId="44" xfId="0" applyNumberFormat="1" applyFont="1" applyBorder="1" applyAlignment="1">
      <alignment horizontal="right" vertical="center"/>
    </xf>
    <xf numFmtId="0" fontId="27" fillId="0" borderId="7" xfId="0" applyFont="1" applyBorder="1" applyAlignment="1">
      <alignment vertical="center"/>
    </xf>
    <xf numFmtId="3" fontId="28" fillId="0" borderId="7" xfId="0" applyNumberFormat="1" applyFont="1" applyBorder="1" applyAlignment="1">
      <alignment horizontal="right" vertical="center"/>
    </xf>
    <xf numFmtId="3" fontId="28" fillId="0" borderId="6" xfId="0" applyNumberFormat="1" applyFont="1" applyBorder="1" applyAlignment="1">
      <alignment horizontal="right" vertical="center"/>
    </xf>
    <xf numFmtId="3" fontId="27" fillId="0" borderId="7" xfId="0" applyNumberFormat="1" applyFont="1" applyBorder="1" applyAlignment="1">
      <alignment horizontal="right" vertical="center"/>
    </xf>
    <xf numFmtId="3" fontId="27" fillId="0" borderId="6" xfId="0" applyNumberFormat="1" applyFont="1" applyBorder="1" applyAlignment="1">
      <alignment horizontal="right" vertical="center"/>
    </xf>
    <xf numFmtId="0" fontId="8" fillId="0" borderId="19" xfId="0" applyFont="1" applyBorder="1" applyAlignment="1">
      <alignment horizontal="center" vertical="center" wrapText="1"/>
    </xf>
    <xf numFmtId="3" fontId="8" fillId="0" borderId="8" xfId="0" applyNumberFormat="1" applyFont="1" applyBorder="1" applyAlignment="1">
      <alignment horizontal="right" vertical="center"/>
    </xf>
    <xf numFmtId="3" fontId="0" fillId="0" borderId="8" xfId="0" applyNumberFormat="1" applyBorder="1" applyAlignment="1">
      <alignment horizontal="right" vertical="center"/>
    </xf>
    <xf numFmtId="2" fontId="8" fillId="0" borderId="46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3" fontId="12" fillId="0" borderId="7" xfId="0" applyNumberFormat="1" applyFont="1" applyBorder="1" applyAlignment="1">
      <alignment horizontal="right" vertical="center"/>
    </xf>
    <xf numFmtId="0" fontId="9" fillId="0" borderId="8" xfId="0" applyFont="1" applyBorder="1" applyAlignment="1">
      <alignment vertical="center"/>
    </xf>
    <xf numFmtId="3" fontId="11" fillId="0" borderId="28" xfId="0" applyNumberFormat="1" applyFont="1" applyBorder="1" applyAlignment="1">
      <alignment horizontal="right" vertical="center"/>
    </xf>
    <xf numFmtId="2" fontId="12" fillId="0" borderId="28" xfId="0" applyNumberFormat="1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3" fontId="1" fillId="0" borderId="28" xfId="0" applyNumberFormat="1" applyFont="1" applyBorder="1" applyAlignment="1">
      <alignment horizontal="right" vertical="center"/>
    </xf>
    <xf numFmtId="2" fontId="8" fillId="0" borderId="28" xfId="0" applyNumberFormat="1" applyFont="1" applyBorder="1" applyAlignment="1">
      <alignment horizontal="center" vertical="center"/>
    </xf>
    <xf numFmtId="0" fontId="9" fillId="0" borderId="27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0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 vertical="top"/>
    </xf>
    <xf numFmtId="0" fontId="31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 vertical="top"/>
    </xf>
    <xf numFmtId="4" fontId="1" fillId="0" borderId="7" xfId="0" applyNumberFormat="1" applyFont="1" applyBorder="1" applyAlignment="1">
      <alignment horizontal="center" vertical="center"/>
    </xf>
    <xf numFmtId="4" fontId="1" fillId="0" borderId="6" xfId="0" applyNumberFormat="1" applyFont="1" applyBorder="1" applyAlignment="1">
      <alignment horizontal="center" vertical="center"/>
    </xf>
    <xf numFmtId="4" fontId="8" fillId="0" borderId="7" xfId="0" applyNumberFormat="1" applyFont="1" applyBorder="1" applyAlignment="1">
      <alignment horizontal="center" vertical="center"/>
    </xf>
    <xf numFmtId="4" fontId="14" fillId="0" borderId="7" xfId="0" applyNumberFormat="1" applyFont="1" applyBorder="1" applyAlignment="1">
      <alignment horizontal="center" vertical="center"/>
    </xf>
    <xf numFmtId="4" fontId="14" fillId="0" borderId="6" xfId="0" applyNumberFormat="1" applyFont="1" applyBorder="1" applyAlignment="1">
      <alignment horizontal="center" vertical="center"/>
    </xf>
    <xf numFmtId="0" fontId="0" fillId="0" borderId="21" xfId="0" applyBorder="1"/>
    <xf numFmtId="0" fontId="1" fillId="0" borderId="21" xfId="0" applyFont="1" applyBorder="1"/>
    <xf numFmtId="0" fontId="8" fillId="0" borderId="38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4" fillId="0" borderId="0" xfId="0" applyFont="1"/>
    <xf numFmtId="0" fontId="26" fillId="0" borderId="0" xfId="0" applyFont="1" applyAlignment="1">
      <alignment horizontal="center"/>
    </xf>
    <xf numFmtId="3" fontId="13" fillId="0" borderId="4" xfId="0" applyNumberFormat="1" applyFont="1" applyBorder="1" applyAlignment="1">
      <alignment horizontal="right" vertical="center"/>
    </xf>
    <xf numFmtId="3" fontId="26" fillId="0" borderId="4" xfId="0" applyNumberFormat="1" applyFont="1" applyBorder="1" applyAlignment="1">
      <alignment horizontal="right" vertical="center"/>
    </xf>
    <xf numFmtId="0" fontId="0" fillId="3" borderId="0" xfId="0" applyFill="1"/>
    <xf numFmtId="0" fontId="11" fillId="0" borderId="21" xfId="0" applyFont="1" applyBorder="1" applyAlignment="1">
      <alignment horizontal="center"/>
    </xf>
    <xf numFmtId="0" fontId="0" fillId="0" borderId="23" xfId="0" applyBorder="1"/>
    <xf numFmtId="0" fontId="0" fillId="0" borderId="17" xfId="0" applyBorder="1"/>
    <xf numFmtId="0" fontId="33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4" borderId="0" xfId="0" applyFill="1"/>
    <xf numFmtId="0" fontId="5" fillId="0" borderId="0" xfId="0" applyFont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3" fontId="0" fillId="0" borderId="4" xfId="0" applyNumberFormat="1" applyBorder="1" applyAlignment="1">
      <alignment horizontal="right" vertical="center"/>
    </xf>
    <xf numFmtId="3" fontId="0" fillId="0" borderId="5" xfId="0" applyNumberFormat="1" applyBorder="1" applyAlignment="1">
      <alignment horizontal="right" vertical="center"/>
    </xf>
    <xf numFmtId="3" fontId="0" fillId="0" borderId="7" xfId="0" applyNumberFormat="1" applyBorder="1" applyAlignment="1">
      <alignment horizontal="right" vertical="center"/>
    </xf>
    <xf numFmtId="2" fontId="8" fillId="0" borderId="38" xfId="0" applyNumberFormat="1" applyFont="1" applyBorder="1" applyAlignment="1">
      <alignment horizontal="center" vertical="center"/>
    </xf>
    <xf numFmtId="2" fontId="8" fillId="0" borderId="40" xfId="0" applyNumberFormat="1" applyFont="1" applyBorder="1" applyAlignment="1">
      <alignment horizontal="center" vertical="center"/>
    </xf>
    <xf numFmtId="2" fontId="8" fillId="0" borderId="36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3" fontId="0" fillId="0" borderId="8" xfId="0" applyNumberFormat="1" applyBorder="1" applyAlignment="1">
      <alignment horizontal="right" vertical="center"/>
    </xf>
    <xf numFmtId="0" fontId="0" fillId="0" borderId="46" xfId="0" applyBorder="1"/>
    <xf numFmtId="2" fontId="8" fillId="0" borderId="5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12" fillId="0" borderId="6" xfId="0" applyNumberFormat="1" applyFont="1" applyBorder="1" applyAlignment="1">
      <alignment horizontal="center" vertical="center"/>
    </xf>
    <xf numFmtId="3" fontId="11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3" fontId="0" fillId="0" borderId="9" xfId="0" applyNumberFormat="1" applyBorder="1" applyAlignment="1">
      <alignment horizontal="right" vertical="center"/>
    </xf>
    <xf numFmtId="2" fontId="8" fillId="0" borderId="34" xfId="0" applyNumberFormat="1" applyFont="1" applyBorder="1" applyAlignment="1">
      <alignment horizontal="center" vertical="center"/>
    </xf>
    <xf numFmtId="0" fontId="0" fillId="0" borderId="36" xfId="0" applyBorder="1"/>
    <xf numFmtId="3" fontId="0" fillId="0" borderId="4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2" fontId="12" fillId="0" borderId="14" xfId="0" applyNumberFormat="1" applyFont="1" applyBorder="1" applyAlignment="1">
      <alignment horizontal="center" vertical="center"/>
    </xf>
    <xf numFmtId="2" fontId="12" fillId="0" borderId="15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8" fillId="0" borderId="31" xfId="0" applyFont="1" applyBorder="1" applyAlignment="1">
      <alignment horizontal="center" vertical="top"/>
    </xf>
    <xf numFmtId="0" fontId="8" fillId="0" borderId="32" xfId="0" applyFont="1" applyBorder="1" applyAlignment="1">
      <alignment horizontal="center" vertical="top"/>
    </xf>
    <xf numFmtId="0" fontId="11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7" xfId="0" applyBorder="1"/>
    <xf numFmtId="2" fontId="8" fillId="0" borderId="10" xfId="0" applyNumberFormat="1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2" fontId="8" fillId="0" borderId="12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 vertical="center"/>
    </xf>
    <xf numFmtId="3" fontId="11" fillId="0" borderId="4" xfId="0" applyNumberFormat="1" applyFont="1" applyBorder="1" applyAlignment="1">
      <alignment horizontal="center" vertical="center"/>
    </xf>
    <xf numFmtId="3" fontId="11" fillId="0" borderId="5" xfId="0" applyNumberFormat="1" applyFont="1" applyBorder="1" applyAlignment="1">
      <alignment horizontal="center" vertical="center"/>
    </xf>
    <xf numFmtId="3" fontId="11" fillId="0" borderId="7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3" fontId="12" fillId="0" borderId="4" xfId="0" applyNumberFormat="1" applyFont="1" applyBorder="1" applyAlignment="1">
      <alignment horizontal="center" vertical="center"/>
    </xf>
    <xf numFmtId="3" fontId="12" fillId="0" borderId="5" xfId="0" applyNumberFormat="1" applyFont="1" applyBorder="1" applyAlignment="1">
      <alignment horizontal="center" vertical="center"/>
    </xf>
    <xf numFmtId="3" fontId="12" fillId="0" borderId="7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3" fontId="8" fillId="0" borderId="4" xfId="0" applyNumberFormat="1" applyFont="1" applyBorder="1" applyAlignment="1">
      <alignment horizontal="center" vertical="center"/>
    </xf>
    <xf numFmtId="3" fontId="8" fillId="0" borderId="5" xfId="0" applyNumberFormat="1" applyFont="1" applyBorder="1" applyAlignment="1">
      <alignment horizontal="center" vertical="center"/>
    </xf>
    <xf numFmtId="3" fontId="8" fillId="0" borderId="7" xfId="0" applyNumberFormat="1" applyFont="1" applyBorder="1" applyAlignment="1">
      <alignment horizontal="center" vertical="center"/>
    </xf>
    <xf numFmtId="3" fontId="14" fillId="0" borderId="4" xfId="0" applyNumberFormat="1" applyFont="1" applyBorder="1" applyAlignment="1">
      <alignment horizontal="center" vertical="center"/>
    </xf>
    <xf numFmtId="3" fontId="14" fillId="0" borderId="5" xfId="0" applyNumberFormat="1" applyFont="1" applyBorder="1" applyAlignment="1">
      <alignment horizontal="center" vertical="center"/>
    </xf>
    <xf numFmtId="3" fontId="14" fillId="0" borderId="7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3" fontId="15" fillId="0" borderId="4" xfId="0" applyNumberFormat="1" applyFont="1" applyBorder="1" applyAlignment="1">
      <alignment horizontal="center" vertical="center"/>
    </xf>
    <xf numFmtId="3" fontId="15" fillId="0" borderId="5" xfId="0" applyNumberFormat="1" applyFont="1" applyBorder="1" applyAlignment="1">
      <alignment horizontal="center" vertical="center"/>
    </xf>
    <xf numFmtId="3" fontId="15" fillId="0" borderId="7" xfId="0" applyNumberFormat="1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4" fontId="8" fillId="0" borderId="4" xfId="0" applyNumberFormat="1" applyFont="1" applyBorder="1" applyAlignment="1">
      <alignment horizontal="center" vertical="center"/>
    </xf>
    <xf numFmtId="4" fontId="8" fillId="0" borderId="5" xfId="0" applyNumberFormat="1" applyFont="1" applyBorder="1" applyAlignment="1">
      <alignment horizontal="center" vertical="center"/>
    </xf>
    <xf numFmtId="4" fontId="8" fillId="0" borderId="7" xfId="0" applyNumberFormat="1" applyFont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4" fontId="14" fillId="0" borderId="4" xfId="0" applyNumberFormat="1" applyFont="1" applyBorder="1" applyAlignment="1">
      <alignment horizontal="center" vertical="center"/>
    </xf>
    <xf numFmtId="4" fontId="14" fillId="0" borderId="5" xfId="0" applyNumberFormat="1" applyFont="1" applyBorder="1" applyAlignment="1">
      <alignment horizontal="center" vertical="center"/>
    </xf>
    <xf numFmtId="4" fontId="14" fillId="0" borderId="7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2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/>
    </xf>
  </cellXfs>
  <cellStyles count="3">
    <cellStyle name="Millares" xfId="1" builtinId="3"/>
    <cellStyle name="Normal" xfId="0" builtinId="0"/>
    <cellStyle name="Porcentual" xfId="2" builtinId="5"/>
  </cellStyles>
  <dxfs count="142">
    <dxf>
      <fill>
        <gradientFill>
          <stop position="0">
            <color theme="0"/>
          </stop>
          <stop position="0.5">
            <color rgb="FFCCFFCC"/>
          </stop>
          <stop position="1">
            <color theme="0"/>
          </stop>
        </gradientFill>
      </fill>
    </dxf>
    <dxf>
      <fill>
        <gradientFill>
          <stop position="0">
            <color theme="0"/>
          </stop>
          <stop position="0.5">
            <color rgb="FFCCFFCC"/>
          </stop>
          <stop position="1">
            <color theme="0"/>
          </stop>
        </gradientFill>
      </fill>
    </dxf>
    <dxf>
      <fill>
        <gradientFill>
          <stop position="0">
            <color theme="0"/>
          </stop>
          <stop position="0.5">
            <color rgb="FFCCFFCC"/>
          </stop>
          <stop position="1">
            <color theme="0"/>
          </stop>
        </gradientFill>
      </fill>
    </dxf>
    <dxf>
      <font>
        <b val="0"/>
        <i/>
        <u/>
      </font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00B050"/>
        </patternFill>
      </fill>
    </dxf>
    <dxf>
      <fill>
        <patternFill>
          <bgColor rgb="FFCCFFCC"/>
        </patternFill>
      </fill>
    </dxf>
    <dxf>
      <fill>
        <patternFill>
          <bgColor rgb="FF00B050"/>
        </patternFill>
      </fill>
    </dxf>
    <dxf>
      <fill>
        <patternFill>
          <bgColor rgb="FFCCFFCC"/>
        </patternFill>
      </fill>
    </dxf>
    <dxf>
      <fill>
        <patternFill>
          <bgColor rgb="FF00B050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66FF99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66FF99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CCFFCC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66FF99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66FF99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</font>
      <fill>
        <patternFill>
          <bgColor rgb="FF66FF99"/>
        </patternFill>
      </fill>
    </dxf>
    <dxf>
      <font>
        <b/>
        <i val="0"/>
      </font>
      <fill>
        <patternFill>
          <bgColor rgb="FF66FF99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66FF99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</font>
      <fill>
        <patternFill>
          <bgColor rgb="FF66FF99"/>
        </patternFill>
      </fill>
    </dxf>
    <dxf>
      <font>
        <b/>
        <i val="0"/>
      </font>
      <fill>
        <patternFill>
          <bgColor rgb="FF66FF99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66FF99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66FF99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66FF99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</font>
      <fill>
        <patternFill>
          <bgColor rgb="FF66FF99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66FF99"/>
        </patternFill>
      </fill>
    </dxf>
    <dxf>
      <font>
        <b/>
        <i val="0"/>
      </font>
      <fill>
        <patternFill>
          <bgColor rgb="FF66FF99"/>
        </patternFill>
      </fill>
    </dxf>
    <dxf>
      <font>
        <b/>
        <i val="0"/>
        <color rgb="FF009900"/>
      </font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66FF99"/>
        </patternFill>
      </fill>
    </dxf>
    <dxf>
      <font>
        <b/>
        <i val="0"/>
      </font>
      <fill>
        <patternFill>
          <bgColor rgb="FF66FF99"/>
        </patternFill>
      </fill>
    </dxf>
    <dxf>
      <font>
        <b/>
        <i val="0"/>
        <color rgb="FF009900"/>
      </font>
    </dxf>
    <dxf>
      <font>
        <b/>
        <i val="0"/>
        <color rgb="FF0066FF"/>
      </font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0000FF"/>
      </font>
    </dxf>
    <dxf>
      <font>
        <b/>
        <i val="0"/>
      </font>
      <fill>
        <patternFill>
          <bgColor rgb="FF66FF99"/>
        </patternFill>
      </fill>
    </dxf>
  </dxfs>
  <tableStyles count="0" defaultTableStyle="TableStyleMedium9" defaultPivotStyle="PivotStyleLight16"/>
  <colors>
    <mruColors>
      <color rgb="FFCCFFCC"/>
      <color rgb="FF0000FF"/>
      <color rgb="FF009900"/>
      <color rgb="FF66FF99"/>
      <color rgb="FF0066FF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 sz="14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JUSTICIA PROVINCIAL
 PERSONAL PODER JUDICIAL LOCAL 
</a:t>
            </a:r>
          </a:p>
        </c:rich>
      </c:tx>
      <c:layout>
        <c:manualLayout>
          <c:xMode val="edge"/>
          <c:yMode val="edge"/>
          <c:x val="0.32395833333333468"/>
          <c:y val="1.6835016835016841E-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6875000000000044E-2"/>
          <c:y val="0.14478114478114554"/>
          <c:w val="0.89062500000000233"/>
          <c:h val="0.61952861952862226"/>
        </c:manualLayout>
      </c:layout>
      <c:barChart>
        <c:barDir val="col"/>
        <c:grouping val="clustered"/>
        <c:ser>
          <c:idx val="0"/>
          <c:order val="0"/>
          <c:tx>
            <c:v>Mujeres</c:v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Cámaras!#REF!</c:f>
            </c:multiLvlStrRef>
          </c:cat>
          <c:val>
            <c:numRef>
              <c:f>Cámaras!$S$10:$S$38</c:f>
              <c:numCache>
                <c:formatCode>#,##0</c:formatCode>
                <c:ptCount val="29"/>
                <c:pt idx="0">
                  <c:v>481.7961941680943</c:v>
                </c:pt>
                <c:pt idx="1">
                  <c:v>534</c:v>
                </c:pt>
                <c:pt idx="2">
                  <c:v>834.51383107190804</c:v>
                </c:pt>
                <c:pt idx="3">
                  <c:v>564</c:v>
                </c:pt>
                <c:pt idx="4">
                  <c:v>237</c:v>
                </c:pt>
                <c:pt idx="5">
                  <c:v>4286</c:v>
                </c:pt>
                <c:pt idx="6">
                  <c:v>337</c:v>
                </c:pt>
                <c:pt idx="7">
                  <c:v>1319</c:v>
                </c:pt>
                <c:pt idx="8">
                  <c:v>120.48616892809194</c:v>
                </c:pt>
                <c:pt idx="9">
                  <c:v>1075</c:v>
                </c:pt>
                <c:pt idx="10">
                  <c:v>1034</c:v>
                </c:pt>
                <c:pt idx="11">
                  <c:v>4342.1385737982982</c:v>
                </c:pt>
                <c:pt idx="12">
                  <c:v>1351.8660900615025</c:v>
                </c:pt>
                <c:pt idx="13">
                  <c:v>2781</c:v>
                </c:pt>
                <c:pt idx="14">
                  <c:v>449</c:v>
                </c:pt>
                <c:pt idx="15">
                  <c:v>712</c:v>
                </c:pt>
                <c:pt idx="16">
                  <c:v>1359</c:v>
                </c:pt>
                <c:pt idx="17">
                  <c:v>1879</c:v>
                </c:pt>
                <c:pt idx="18">
                  <c:v>629</c:v>
                </c:pt>
                <c:pt idx="19">
                  <c:v>1783</c:v>
                </c:pt>
                <c:pt idx="20">
                  <c:v>199.37201539698611</c:v>
                </c:pt>
                <c:pt idx="21">
                  <c:v>331.35419004188213</c:v>
                </c:pt>
                <c:pt idx="22">
                  <c:v>1622.6279846030141</c:v>
                </c:pt>
                <c:pt idx="23">
                  <c:v>656</c:v>
                </c:pt>
                <c:pt idx="24">
                  <c:v>1770</c:v>
                </c:pt>
                <c:pt idx="25">
                  <c:v>6169.844951930223</c:v>
                </c:pt>
                <c:pt idx="26">
                  <c:v>712</c:v>
                </c:pt>
                <c:pt idx="27">
                  <c:v>989</c:v>
                </c:pt>
                <c:pt idx="28">
                  <c:v>1238</c:v>
                </c:pt>
              </c:numCache>
            </c:numRef>
          </c:val>
        </c:ser>
        <c:ser>
          <c:idx val="1"/>
          <c:order val="1"/>
          <c:tx>
            <c:v>Varones</c:v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Cámaras!#REF!</c:f>
            </c:multiLvlStrRef>
          </c:cat>
          <c:val>
            <c:numRef>
              <c:f>Cámaras!$T$10:$T$38</c:f>
              <c:numCache>
                <c:formatCode>#,##0</c:formatCode>
                <c:ptCount val="29"/>
                <c:pt idx="0">
                  <c:v>388.94327984235463</c:v>
                </c:pt>
                <c:pt idx="1">
                  <c:v>404</c:v>
                </c:pt>
                <c:pt idx="2">
                  <c:v>556.40839746186032</c:v>
                </c:pt>
                <c:pt idx="3">
                  <c:v>414</c:v>
                </c:pt>
                <c:pt idx="4">
                  <c:v>257</c:v>
                </c:pt>
                <c:pt idx="5">
                  <c:v>2765</c:v>
                </c:pt>
                <c:pt idx="6">
                  <c:v>422</c:v>
                </c:pt>
                <c:pt idx="7">
                  <c:v>933</c:v>
                </c:pt>
                <c:pt idx="8">
                  <c:v>77.591602538139597</c:v>
                </c:pt>
                <c:pt idx="9">
                  <c:v>546</c:v>
                </c:pt>
                <c:pt idx="10">
                  <c:v>541</c:v>
                </c:pt>
                <c:pt idx="11">
                  <c:v>3503.1802569132992</c:v>
                </c:pt>
                <c:pt idx="12">
                  <c:v>1085.9977031794435</c:v>
                </c:pt>
                <c:pt idx="13">
                  <c:v>1964</c:v>
                </c:pt>
                <c:pt idx="14">
                  <c:v>458</c:v>
                </c:pt>
                <c:pt idx="15">
                  <c:v>371</c:v>
                </c:pt>
                <c:pt idx="16">
                  <c:v>1002</c:v>
                </c:pt>
                <c:pt idx="17">
                  <c:v>1500</c:v>
                </c:pt>
                <c:pt idx="18">
                  <c:v>529</c:v>
                </c:pt>
                <c:pt idx="19">
                  <c:v>1400</c:v>
                </c:pt>
                <c:pt idx="20">
                  <c:v>195.25208956698245</c:v>
                </c:pt>
                <c:pt idx="21">
                  <c:v>263.95553825206736</c:v>
                </c:pt>
                <c:pt idx="22">
                  <c:v>1519.7479104330175</c:v>
                </c:pt>
                <c:pt idx="23">
                  <c:v>523</c:v>
                </c:pt>
                <c:pt idx="24">
                  <c:v>1109</c:v>
                </c:pt>
                <c:pt idx="25">
                  <c:v>4991.9232218128354</c:v>
                </c:pt>
                <c:pt idx="26">
                  <c:v>743</c:v>
                </c:pt>
                <c:pt idx="27">
                  <c:v>884</c:v>
                </c:pt>
                <c:pt idx="28">
                  <c:v>1580</c:v>
                </c:pt>
              </c:numCache>
            </c:numRef>
          </c:val>
        </c:ser>
        <c:axId val="88713856"/>
        <c:axId val="124695296"/>
      </c:barChart>
      <c:catAx>
        <c:axId val="88713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Provincias</a:t>
                </a:r>
              </a:p>
            </c:rich>
          </c:tx>
          <c:layout>
            <c:manualLayout>
              <c:xMode val="edge"/>
              <c:yMode val="edge"/>
              <c:x val="0.5052083333333337"/>
              <c:y val="0.9444444444444446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24695296"/>
        <c:crosses val="autoZero"/>
        <c:auto val="1"/>
        <c:lblAlgn val="ctr"/>
        <c:lblOffset val="100"/>
        <c:tickLblSkip val="1"/>
        <c:tickMarkSkip val="1"/>
      </c:catAx>
      <c:valAx>
        <c:axId val="1246952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Personal</a:t>
                </a:r>
              </a:p>
            </c:rich>
          </c:tx>
          <c:layout>
            <c:manualLayout>
              <c:xMode val="edge"/>
              <c:yMode val="edge"/>
              <c:x val="1.0416666666666666E-2"/>
              <c:y val="0.40909090909091039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88713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6562500000000001"/>
          <c:y val="0.94612794612794548"/>
          <c:w val="0.15625000000000044"/>
          <c:h val="4.377104377104376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 sz="14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MAPA DE GENERO DE LA JUSTICIA ARGENTINA
 SISTEMA JUDICIAL ARGENTINO </a:t>
            </a:r>
          </a:p>
        </c:rich>
      </c:tx>
      <c:layout>
        <c:manualLayout>
          <c:xMode val="edge"/>
          <c:yMode val="edge"/>
          <c:x val="0.26680455015511895"/>
          <c:y val="2.03389830508474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4105480868666491E-2"/>
          <c:y val="0.12711864406779674"/>
          <c:w val="0.89555325749741466"/>
          <c:h val="0.70169491525423955"/>
        </c:manualLayout>
      </c:layout>
      <c:barChart>
        <c:barDir val="col"/>
        <c:grouping val="clustered"/>
        <c:ser>
          <c:idx val="0"/>
          <c:order val="0"/>
          <c:tx>
            <c:strRef>
              <c:f>Hoja2!$D$11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Hoja2!$C$12:$C$15</c:f>
              <c:strCache>
                <c:ptCount val="4"/>
                <c:pt idx="0">
                  <c:v>Magistrados (*)</c:v>
                </c:pt>
                <c:pt idx="1">
                  <c:v>Funcionarios</c:v>
                </c:pt>
                <c:pt idx="2">
                  <c:v>Personal Administrativo</c:v>
                </c:pt>
                <c:pt idx="3">
                  <c:v>Personal de Servicio</c:v>
                </c:pt>
              </c:strCache>
            </c:strRef>
          </c:cat>
          <c:val>
            <c:numRef>
              <c:f>Hoja2!$D$12:$D$15</c:f>
              <c:numCache>
                <c:formatCode>#,##0</c:formatCode>
                <c:ptCount val="4"/>
                <c:pt idx="0">
                  <c:v>3397</c:v>
                </c:pt>
                <c:pt idx="1">
                  <c:v>14033</c:v>
                </c:pt>
                <c:pt idx="2">
                  <c:v>33377</c:v>
                </c:pt>
                <c:pt idx="3">
                  <c:v>3729</c:v>
                </c:pt>
              </c:numCache>
            </c:numRef>
          </c:val>
        </c:ser>
        <c:ser>
          <c:idx val="1"/>
          <c:order val="1"/>
          <c:tx>
            <c:strRef>
              <c:f>Hoja2!$E$11</c:f>
              <c:strCache>
                <c:ptCount val="1"/>
                <c:pt idx="0">
                  <c:v>Varones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Hoja2!$C$12:$C$15</c:f>
              <c:strCache>
                <c:ptCount val="4"/>
                <c:pt idx="0">
                  <c:v>Magistrados (*)</c:v>
                </c:pt>
                <c:pt idx="1">
                  <c:v>Funcionarios</c:v>
                </c:pt>
                <c:pt idx="2">
                  <c:v>Personal Administrativo</c:v>
                </c:pt>
                <c:pt idx="3">
                  <c:v>Personal de Servicio</c:v>
                </c:pt>
              </c:strCache>
            </c:strRef>
          </c:cat>
          <c:val>
            <c:numRef>
              <c:f>Hoja2!$E$12:$E$15</c:f>
              <c:numCache>
                <c:formatCode>#,##0</c:formatCode>
                <c:ptCount val="4"/>
                <c:pt idx="0">
                  <c:v>5012</c:v>
                </c:pt>
                <c:pt idx="1">
                  <c:v>9421</c:v>
                </c:pt>
                <c:pt idx="2">
                  <c:v>22169</c:v>
                </c:pt>
                <c:pt idx="3">
                  <c:v>7866</c:v>
                </c:pt>
              </c:numCache>
            </c:numRef>
          </c:val>
        </c:ser>
        <c:gapWidth val="100"/>
        <c:axId val="132103168"/>
        <c:axId val="88761472"/>
      </c:barChart>
      <c:catAx>
        <c:axId val="132103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Categorías</a:t>
                </a:r>
              </a:p>
            </c:rich>
          </c:tx>
          <c:layout>
            <c:manualLayout>
              <c:xMode val="edge"/>
              <c:yMode val="edge"/>
              <c:x val="0.50051706308169341"/>
              <c:y val="0.881355932203392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88761472"/>
        <c:crosses val="autoZero"/>
        <c:auto val="1"/>
        <c:lblAlgn val="ctr"/>
        <c:lblOffset val="100"/>
        <c:tickLblSkip val="1"/>
        <c:tickMarkSkip val="1"/>
      </c:catAx>
      <c:valAx>
        <c:axId val="88761472"/>
        <c:scaling>
          <c:orientation val="minMax"/>
          <c:max val="40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Personal</a:t>
                </a:r>
              </a:p>
            </c:rich>
          </c:tx>
          <c:layout>
            <c:manualLayout>
              <c:xMode val="edge"/>
              <c:yMode val="edge"/>
              <c:x val="1.2409513960703202E-2"/>
              <c:y val="0.42203389830508481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2103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53567735263715"/>
          <c:y val="0.95084745762712253"/>
          <c:w val="0.15511892450879067"/>
          <c:h val="4.406779661016951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indexed="10"/>
  </sheetPr>
  <sheetViews>
    <sheetView zoomScale="96" workbookViewId="0"/>
  </sheetViews>
  <pageMargins left="0.78740157480314965" right="0.78740157480314965" top="0.98425196850393704" bottom="0.98425196850393704" header="0" footer="0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indexed="12"/>
  </sheetPr>
  <sheetViews>
    <sheetView zoomScale="96" workbookViewId="0"/>
  </sheetViews>
  <pageMargins left="0.75" right="0.75" top="1" bottom="1" header="0" footer="0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785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0"/>
    <pageSetUpPr fitToPage="1"/>
  </sheetPr>
  <dimension ref="D4:Q49"/>
  <sheetViews>
    <sheetView topLeftCell="D16" workbookViewId="0">
      <selection activeCell="E42" sqref="E42"/>
    </sheetView>
  </sheetViews>
  <sheetFormatPr baseColWidth="10" defaultRowHeight="12.75"/>
  <cols>
    <col min="1" max="3" width="0" hidden="1" customWidth="1"/>
    <col min="4" max="4" width="23.140625" customWidth="1"/>
    <col min="5" max="6" width="10.28515625" customWidth="1"/>
    <col min="7" max="7" width="10.28515625" hidden="1" customWidth="1"/>
    <col min="8" max="10" width="10.28515625" customWidth="1"/>
    <col min="11" max="11" width="10.28515625" hidden="1" customWidth="1"/>
    <col min="12" max="12" width="10.28515625" customWidth="1"/>
    <col min="13" max="13" width="13" customWidth="1"/>
    <col min="14" max="14" width="3.42578125" customWidth="1"/>
    <col min="15" max="15" width="4" bestFit="1" customWidth="1"/>
    <col min="16" max="16" width="8.42578125" bestFit="1" customWidth="1"/>
    <col min="17" max="17" width="8" customWidth="1"/>
  </cols>
  <sheetData>
    <row r="4" spans="4:17" ht="22.5" customHeight="1">
      <c r="D4" s="197" t="s">
        <v>42</v>
      </c>
      <c r="E4" s="197"/>
      <c r="F4" s="197"/>
      <c r="G4" s="197"/>
      <c r="H4" s="197"/>
      <c r="I4" s="197"/>
      <c r="J4" s="197"/>
      <c r="K4" s="197"/>
      <c r="L4" s="197"/>
      <c r="M4" s="197"/>
    </row>
    <row r="5" spans="4:17" ht="15.95" customHeight="1"/>
    <row r="6" spans="4:17" ht="15.95" customHeight="1">
      <c r="D6" s="18" t="s">
        <v>54</v>
      </c>
      <c r="E6" s="8"/>
      <c r="F6" s="8"/>
      <c r="G6" s="8"/>
      <c r="H6" s="8"/>
      <c r="I6" s="8"/>
      <c r="J6" s="8"/>
      <c r="K6" s="8"/>
      <c r="L6" s="8"/>
      <c r="M6" s="8"/>
    </row>
    <row r="7" spans="4:17" ht="15.95" customHeight="1">
      <c r="D7" s="18"/>
      <c r="E7" s="7"/>
      <c r="F7" s="7"/>
      <c r="G7" s="7"/>
      <c r="H7" s="7"/>
      <c r="I7" s="7"/>
      <c r="J7" s="7"/>
      <c r="K7" s="7"/>
      <c r="L7" s="7"/>
      <c r="M7" s="7"/>
    </row>
    <row r="8" spans="4:17" ht="18.75" customHeight="1">
      <c r="D8" s="18" t="s">
        <v>61</v>
      </c>
      <c r="E8" s="8"/>
      <c r="F8" s="8"/>
      <c r="G8" s="8"/>
      <c r="H8" s="8"/>
      <c r="I8" s="19"/>
      <c r="J8" s="8"/>
      <c r="K8" s="8"/>
      <c r="L8" s="8"/>
      <c r="M8" s="8"/>
    </row>
    <row r="9" spans="4:17" ht="17.100000000000001" customHeight="1">
      <c r="E9" s="31"/>
    </row>
    <row r="10" spans="4:17" ht="15" customHeight="1">
      <c r="D10" s="198" t="s">
        <v>53</v>
      </c>
      <c r="E10" s="28" t="s">
        <v>59</v>
      </c>
      <c r="F10" s="29"/>
      <c r="G10" s="29"/>
      <c r="H10" s="30"/>
      <c r="I10" s="28" t="s">
        <v>55</v>
      </c>
      <c r="J10" s="29"/>
      <c r="K10" s="29"/>
      <c r="L10" s="30"/>
      <c r="M10" s="201" t="s">
        <v>60</v>
      </c>
    </row>
    <row r="11" spans="4:17" ht="15" customHeight="1">
      <c r="D11" s="199"/>
      <c r="E11" s="204" t="s">
        <v>24</v>
      </c>
      <c r="F11" s="204" t="s">
        <v>25</v>
      </c>
      <c r="G11" s="204" t="s">
        <v>0</v>
      </c>
      <c r="H11" s="26" t="s">
        <v>24</v>
      </c>
      <c r="I11" s="204" t="s">
        <v>24</v>
      </c>
      <c r="J11" s="204" t="s">
        <v>25</v>
      </c>
      <c r="K11" s="204" t="s">
        <v>0</v>
      </c>
      <c r="L11" s="26" t="s">
        <v>24</v>
      </c>
      <c r="M11" s="202"/>
    </row>
    <row r="12" spans="4:17" ht="15" customHeight="1" thickBot="1">
      <c r="D12" s="200"/>
      <c r="E12" s="205"/>
      <c r="F12" s="205"/>
      <c r="G12" s="205"/>
      <c r="H12" s="43" t="s">
        <v>25</v>
      </c>
      <c r="I12" s="205"/>
      <c r="J12" s="205"/>
      <c r="K12" s="205"/>
      <c r="L12" s="43" t="s">
        <v>25</v>
      </c>
      <c r="M12" s="203"/>
    </row>
    <row r="13" spans="4:17" ht="16.5" customHeight="1">
      <c r="D13" s="44" t="s">
        <v>17</v>
      </c>
      <c r="E13" s="23">
        <v>12677</v>
      </c>
      <c r="F13" s="23">
        <v>10234</v>
      </c>
      <c r="G13" s="23">
        <f t="shared" ref="G13:G35" si="0">+E13+F13</f>
        <v>22911</v>
      </c>
      <c r="H13" s="27">
        <f t="shared" ref="H13:H36" si="1">+E13/F13</f>
        <v>1.2387140902872777</v>
      </c>
      <c r="I13" s="34">
        <v>7973275</v>
      </c>
      <c r="J13" s="34">
        <v>7598411</v>
      </c>
      <c r="K13" s="23">
        <v>15571686</v>
      </c>
      <c r="L13" s="41">
        <f t="shared" ref="L13:L36" si="2">+I13/J13</f>
        <v>1.0493345253369422</v>
      </c>
      <c r="M13" s="27">
        <f t="shared" ref="M13:M36" si="3">+H13/L13</f>
        <v>1.1804758734013119</v>
      </c>
      <c r="O13">
        <f t="shared" ref="O13:O35" si="4">RANK(M13,JERARQUIAS1,1)</f>
        <v>9</v>
      </c>
      <c r="P13" s="33">
        <f>I13/J13*F13-E13</f>
        <v>-1938.1104677017338</v>
      </c>
      <c r="Q13" s="33">
        <f>I13/(I13+J13)*(E13+F13)-E13</f>
        <v>-945.72674384777747</v>
      </c>
    </row>
    <row r="14" spans="4:17" ht="16.5" customHeight="1">
      <c r="D14" s="44" t="s">
        <v>4</v>
      </c>
      <c r="E14" s="24">
        <v>712</v>
      </c>
      <c r="F14" s="24">
        <v>743</v>
      </c>
      <c r="G14" s="24">
        <f t="shared" si="0"/>
        <v>1455</v>
      </c>
      <c r="H14" s="27">
        <f t="shared" si="1"/>
        <v>0.95827725437415878</v>
      </c>
      <c r="I14" s="35">
        <v>209296</v>
      </c>
      <c r="J14" s="35">
        <v>211018</v>
      </c>
      <c r="K14" s="24">
        <v>420314</v>
      </c>
      <c r="L14" s="41">
        <f t="shared" si="2"/>
        <v>0.99183955871063134</v>
      </c>
      <c r="M14" s="27">
        <f t="shared" si="3"/>
        <v>0.9661615590528545</v>
      </c>
      <c r="O14">
        <f t="shared" si="4"/>
        <v>6</v>
      </c>
      <c r="P14" s="33">
        <f t="shared" ref="P14:P40" si="5">I14/J14*F14-E14</f>
        <v>24.936792121999133</v>
      </c>
      <c r="Q14" s="33">
        <f t="shared" ref="Q14:Q44" si="6">I14/(I14+J14)*(E14+F14)-E14</f>
        <v>12.51947829479866</v>
      </c>
    </row>
    <row r="15" spans="4:17" ht="16.5" customHeight="1">
      <c r="D15" s="44" t="s">
        <v>7</v>
      </c>
      <c r="E15" s="24">
        <v>1783</v>
      </c>
      <c r="F15" s="24">
        <v>1400</v>
      </c>
      <c r="G15" s="24">
        <f t="shared" si="0"/>
        <v>3183</v>
      </c>
      <c r="H15" s="27">
        <f t="shared" si="1"/>
        <v>1.2735714285714286</v>
      </c>
      <c r="I15" s="35">
        <v>546428</v>
      </c>
      <c r="J15" s="35">
        <v>544023</v>
      </c>
      <c r="K15" s="24">
        <v>1090451</v>
      </c>
      <c r="L15" s="41">
        <f t="shared" si="2"/>
        <v>1.0044207689748412</v>
      </c>
      <c r="M15" s="27">
        <f t="shared" si="3"/>
        <v>1.2679660436246207</v>
      </c>
      <c r="O15">
        <f t="shared" si="4"/>
        <v>12</v>
      </c>
      <c r="P15" s="33">
        <f t="shared" si="5"/>
        <v>-376.81092343522232</v>
      </c>
      <c r="Q15" s="33">
        <f t="shared" si="6"/>
        <v>-187.98993168881498</v>
      </c>
    </row>
    <row r="16" spans="4:17" ht="16.5" customHeight="1">
      <c r="D16" s="44" t="s">
        <v>20</v>
      </c>
      <c r="E16" s="24">
        <v>955</v>
      </c>
      <c r="F16" s="24">
        <v>634</v>
      </c>
      <c r="G16" s="24">
        <f t="shared" si="0"/>
        <v>1589</v>
      </c>
      <c r="H16" s="27">
        <f t="shared" si="1"/>
        <v>1.5063091482649842</v>
      </c>
      <c r="I16" s="35">
        <v>240563</v>
      </c>
      <c r="J16" s="35">
        <v>240029</v>
      </c>
      <c r="K16" s="24">
        <v>480592</v>
      </c>
      <c r="L16" s="41">
        <f t="shared" si="2"/>
        <v>1.0022247311783159</v>
      </c>
      <c r="M16" s="27">
        <f t="shared" si="3"/>
        <v>1.5029654541591846</v>
      </c>
      <c r="O16">
        <f t="shared" si="4"/>
        <v>20</v>
      </c>
      <c r="P16" s="33">
        <f t="shared" si="5"/>
        <v>-319.58952043294767</v>
      </c>
      <c r="Q16" s="33">
        <f t="shared" si="6"/>
        <v>-159.6172075273829</v>
      </c>
    </row>
    <row r="17" spans="4:17" ht="16.5" customHeight="1">
      <c r="D17" s="44" t="s">
        <v>12</v>
      </c>
      <c r="E17" s="24">
        <v>4286</v>
      </c>
      <c r="F17" s="24">
        <v>2765</v>
      </c>
      <c r="G17" s="24">
        <f t="shared" si="0"/>
        <v>7051</v>
      </c>
      <c r="H17" s="27">
        <f t="shared" si="1"/>
        <v>1.5500904159132007</v>
      </c>
      <c r="I17" s="35">
        <v>1767408</v>
      </c>
      <c r="J17" s="35">
        <v>1684502</v>
      </c>
      <c r="K17" s="24">
        <v>3451910</v>
      </c>
      <c r="L17" s="41">
        <f t="shared" si="2"/>
        <v>1.0492169198968004</v>
      </c>
      <c r="M17" s="27">
        <f t="shared" si="3"/>
        <v>1.4773784014707516</v>
      </c>
      <c r="O17">
        <f t="shared" si="4"/>
        <v>19</v>
      </c>
      <c r="P17" s="33">
        <f t="shared" si="5"/>
        <v>-1384.9152164853467</v>
      </c>
      <c r="Q17" s="33">
        <f t="shared" si="6"/>
        <v>-675.82655747108129</v>
      </c>
    </row>
    <row r="18" spans="4:17" ht="16.5" customHeight="1">
      <c r="D18" s="44" t="s">
        <v>10</v>
      </c>
      <c r="E18" s="24">
        <v>1319</v>
      </c>
      <c r="F18" s="24">
        <v>933</v>
      </c>
      <c r="G18" s="24">
        <f t="shared" si="0"/>
        <v>2252</v>
      </c>
      <c r="H18" s="27">
        <f t="shared" si="1"/>
        <v>1.4137191854233655</v>
      </c>
      <c r="I18" s="35">
        <v>533752</v>
      </c>
      <c r="J18" s="35">
        <v>524409</v>
      </c>
      <c r="K18" s="24">
        <v>1058161</v>
      </c>
      <c r="L18" s="41">
        <f t="shared" si="2"/>
        <v>1.0178162464793701</v>
      </c>
      <c r="M18" s="27">
        <f t="shared" si="3"/>
        <v>1.3889729018508252</v>
      </c>
      <c r="O18">
        <f t="shared" si="4"/>
        <v>18</v>
      </c>
      <c r="P18" s="33">
        <f t="shared" si="5"/>
        <v>-369.37744203474767</v>
      </c>
      <c r="Q18" s="33">
        <f t="shared" si="6"/>
        <v>-183.05801763625755</v>
      </c>
    </row>
    <row r="19" spans="4:17" ht="16.5" customHeight="1">
      <c r="D19" s="44" t="s">
        <v>11</v>
      </c>
      <c r="E19" s="24">
        <v>1359</v>
      </c>
      <c r="F19" s="24">
        <v>1002</v>
      </c>
      <c r="G19" s="24">
        <f t="shared" si="0"/>
        <v>2361</v>
      </c>
      <c r="H19" s="27">
        <f t="shared" si="1"/>
        <v>1.3562874251497006</v>
      </c>
      <c r="I19" s="35">
        <v>663915</v>
      </c>
      <c r="J19" s="35">
        <v>643825</v>
      </c>
      <c r="K19" s="24">
        <v>1307740</v>
      </c>
      <c r="L19" s="41">
        <f t="shared" si="2"/>
        <v>1.0312041315574885</v>
      </c>
      <c r="M19" s="27">
        <f t="shared" si="3"/>
        <v>1.3152463063750721</v>
      </c>
      <c r="O19">
        <f t="shared" si="4"/>
        <v>15</v>
      </c>
      <c r="P19" s="33">
        <f t="shared" si="5"/>
        <v>-325.73346017939662</v>
      </c>
      <c r="Q19" s="33">
        <f t="shared" si="6"/>
        <v>-160.36470934589443</v>
      </c>
    </row>
    <row r="20" spans="4:17" ht="16.5" customHeight="1">
      <c r="D20" s="44" t="s">
        <v>6</v>
      </c>
      <c r="E20" s="24">
        <v>629</v>
      </c>
      <c r="F20" s="24">
        <v>529</v>
      </c>
      <c r="G20" s="24">
        <f t="shared" si="0"/>
        <v>1158</v>
      </c>
      <c r="H20" s="27">
        <f t="shared" si="1"/>
        <v>1.1890359168241966</v>
      </c>
      <c r="I20" s="35">
        <v>284312</v>
      </c>
      <c r="J20" s="35">
        <v>287748</v>
      </c>
      <c r="K20" s="24">
        <v>572060</v>
      </c>
      <c r="L20" s="41">
        <f t="shared" si="2"/>
        <v>0.98805899606600223</v>
      </c>
      <c r="M20" s="27">
        <f t="shared" si="3"/>
        <v>1.203405790097952</v>
      </c>
      <c r="O20">
        <f t="shared" si="4"/>
        <v>10</v>
      </c>
      <c r="P20" s="33">
        <f t="shared" si="5"/>
        <v>-106.31679108108483</v>
      </c>
      <c r="Q20" s="33">
        <f t="shared" si="6"/>
        <v>-53.477684159004298</v>
      </c>
    </row>
    <row r="21" spans="4:17" ht="16.5" customHeight="1">
      <c r="D21" s="44" t="s">
        <v>1</v>
      </c>
      <c r="E21" s="24">
        <v>656</v>
      </c>
      <c r="F21" s="24">
        <v>523</v>
      </c>
      <c r="G21" s="24">
        <f t="shared" si="0"/>
        <v>1179</v>
      </c>
      <c r="H21" s="27">
        <f t="shared" si="1"/>
        <v>1.254302103250478</v>
      </c>
      <c r="I21" s="35">
        <v>361069</v>
      </c>
      <c r="J21" s="35">
        <v>355909</v>
      </c>
      <c r="K21" s="24">
        <v>716978</v>
      </c>
      <c r="L21" s="41">
        <f t="shared" si="2"/>
        <v>1.014498087994403</v>
      </c>
      <c r="M21" s="27">
        <f t="shared" si="3"/>
        <v>1.2363770007000723</v>
      </c>
      <c r="O21">
        <f t="shared" si="4"/>
        <v>11</v>
      </c>
      <c r="P21" s="33">
        <f t="shared" si="5"/>
        <v>-125.41749997892725</v>
      </c>
      <c r="Q21" s="33">
        <f t="shared" si="6"/>
        <v>-62.257443045672176</v>
      </c>
    </row>
    <row r="22" spans="4:17" ht="16.5" customHeight="1">
      <c r="D22" s="44" t="s">
        <v>16</v>
      </c>
      <c r="E22" s="24">
        <v>534</v>
      </c>
      <c r="F22" s="24">
        <v>404</v>
      </c>
      <c r="G22" s="24">
        <f t="shared" si="0"/>
        <v>938</v>
      </c>
      <c r="H22" s="27">
        <f t="shared" si="1"/>
        <v>1.3217821782178218</v>
      </c>
      <c r="I22" s="35">
        <v>175082</v>
      </c>
      <c r="J22" s="35">
        <v>174158</v>
      </c>
      <c r="K22" s="24">
        <v>349240</v>
      </c>
      <c r="L22" s="41">
        <f t="shared" si="2"/>
        <v>1.0053055271649882</v>
      </c>
      <c r="M22" s="27">
        <f t="shared" si="3"/>
        <v>1.3148064369498829</v>
      </c>
      <c r="O22">
        <f t="shared" si="4"/>
        <v>14</v>
      </c>
      <c r="P22" s="33">
        <f t="shared" si="5"/>
        <v>-127.85656702534476</v>
      </c>
      <c r="Q22" s="33">
        <f t="shared" si="6"/>
        <v>-63.75914557324478</v>
      </c>
    </row>
    <row r="23" spans="4:17" ht="16.5" customHeight="1">
      <c r="D23" s="44" t="s">
        <v>13</v>
      </c>
      <c r="E23" s="24">
        <v>337</v>
      </c>
      <c r="F23" s="24">
        <v>422</v>
      </c>
      <c r="G23" s="24">
        <f t="shared" si="0"/>
        <v>759</v>
      </c>
      <c r="H23" s="27">
        <f t="shared" si="1"/>
        <v>0.79857819905213268</v>
      </c>
      <c r="I23" s="35">
        <v>183848</v>
      </c>
      <c r="J23" s="35">
        <v>185879</v>
      </c>
      <c r="K23" s="24">
        <v>369727</v>
      </c>
      <c r="L23" s="41">
        <f t="shared" si="2"/>
        <v>0.9890735370859538</v>
      </c>
      <c r="M23" s="27">
        <f t="shared" si="3"/>
        <v>0.80740022769685482</v>
      </c>
      <c r="O23">
        <f t="shared" si="4"/>
        <v>2</v>
      </c>
      <c r="P23" s="33">
        <f t="shared" si="5"/>
        <v>80.389032650272497</v>
      </c>
      <c r="Q23" s="33">
        <f t="shared" si="6"/>
        <v>40.415314542892474</v>
      </c>
    </row>
    <row r="24" spans="4:17" ht="16.5" customHeight="1">
      <c r="D24" s="44" t="s">
        <v>23</v>
      </c>
      <c r="E24" s="24">
        <v>2781</v>
      </c>
      <c r="F24" s="24">
        <v>1964</v>
      </c>
      <c r="G24" s="24">
        <f t="shared" si="0"/>
        <v>4745</v>
      </c>
      <c r="H24" s="27">
        <f t="shared" si="1"/>
        <v>1.4159877800407332</v>
      </c>
      <c r="I24" s="35">
        <v>918476</v>
      </c>
      <c r="J24" s="35">
        <v>882419</v>
      </c>
      <c r="K24" s="24">
        <v>1800895</v>
      </c>
      <c r="L24" s="41">
        <f t="shared" si="2"/>
        <v>1.0408615408326429</v>
      </c>
      <c r="M24" s="27">
        <f t="shared" si="3"/>
        <v>1.360399750103175</v>
      </c>
      <c r="O24">
        <f t="shared" si="4"/>
        <v>16</v>
      </c>
      <c r="P24" s="33">
        <f t="shared" si="5"/>
        <v>-736.74793380468918</v>
      </c>
      <c r="Q24" s="33">
        <f t="shared" si="6"/>
        <v>-360.99848963987324</v>
      </c>
    </row>
    <row r="25" spans="4:17" ht="16.5" customHeight="1">
      <c r="D25" s="44" t="s">
        <v>9</v>
      </c>
      <c r="E25" s="24">
        <v>1879</v>
      </c>
      <c r="F25" s="24">
        <v>1500</v>
      </c>
      <c r="G25" s="24">
        <f t="shared" si="0"/>
        <v>3379</v>
      </c>
      <c r="H25" s="27">
        <f t="shared" si="1"/>
        <v>1.2526666666666666</v>
      </c>
      <c r="I25" s="35">
        <v>568123</v>
      </c>
      <c r="J25" s="35">
        <v>577477</v>
      </c>
      <c r="K25" s="24">
        <v>1145600</v>
      </c>
      <c r="L25" s="41">
        <f t="shared" si="2"/>
        <v>0.98380195228554557</v>
      </c>
      <c r="M25" s="27">
        <f t="shared" si="3"/>
        <v>1.2732915031897434</v>
      </c>
      <c r="O25">
        <f t="shared" si="4"/>
        <v>13</v>
      </c>
      <c r="P25" s="33">
        <f t="shared" si="5"/>
        <v>-403.29707157168173</v>
      </c>
      <c r="Q25" s="33">
        <f t="shared" si="6"/>
        <v>-203.29502706005587</v>
      </c>
    </row>
    <row r="26" spans="4:17" ht="16.5" customHeight="1">
      <c r="D26" s="44" t="s">
        <v>18</v>
      </c>
      <c r="E26" s="24">
        <v>1075</v>
      </c>
      <c r="F26" s="24">
        <v>546</v>
      </c>
      <c r="G26" s="24">
        <f t="shared" si="0"/>
        <v>1621</v>
      </c>
      <c r="H26" s="27">
        <f t="shared" si="1"/>
        <v>1.968864468864469</v>
      </c>
      <c r="I26" s="35">
        <v>293227</v>
      </c>
      <c r="J26" s="35">
        <v>289333</v>
      </c>
      <c r="K26" s="24">
        <v>582560</v>
      </c>
      <c r="L26" s="41">
        <f t="shared" si="2"/>
        <v>1.0134585408508534</v>
      </c>
      <c r="M26" s="27">
        <f t="shared" si="3"/>
        <v>1.9427183150595391</v>
      </c>
      <c r="O26">
        <f t="shared" si="4"/>
        <v>24</v>
      </c>
      <c r="P26" s="33">
        <f t="shared" si="5"/>
        <v>-521.65163669543404</v>
      </c>
      <c r="Q26" s="33">
        <f t="shared" si="6"/>
        <v>-259.08238293051352</v>
      </c>
    </row>
    <row r="27" spans="4:17" ht="16.5" customHeight="1">
      <c r="D27" s="44" t="s">
        <v>19</v>
      </c>
      <c r="E27" s="24">
        <v>1034</v>
      </c>
      <c r="F27" s="24">
        <v>541</v>
      </c>
      <c r="G27" s="24">
        <f t="shared" si="0"/>
        <v>1575</v>
      </c>
      <c r="H27" s="27">
        <f t="shared" si="1"/>
        <v>1.911275415896488</v>
      </c>
      <c r="I27" s="35">
        <v>304930</v>
      </c>
      <c r="J27" s="35">
        <v>304623</v>
      </c>
      <c r="K27" s="24">
        <v>609553</v>
      </c>
      <c r="L27" s="41">
        <f t="shared" si="2"/>
        <v>1.0010078030877512</v>
      </c>
      <c r="M27" s="27">
        <f t="shared" si="3"/>
        <v>1.9093511658958968</v>
      </c>
      <c r="O27">
        <f t="shared" si="4"/>
        <v>22</v>
      </c>
      <c r="P27" s="33">
        <f t="shared" si="5"/>
        <v>-492.45477852952661</v>
      </c>
      <c r="Q27" s="33">
        <f t="shared" si="6"/>
        <v>-246.10337739294209</v>
      </c>
    </row>
    <row r="28" spans="4:17" ht="16.5" customHeight="1">
      <c r="D28" s="44" t="s">
        <v>2</v>
      </c>
      <c r="E28" s="24">
        <v>1770</v>
      </c>
      <c r="F28" s="24">
        <v>1109</v>
      </c>
      <c r="G28" s="24">
        <f t="shared" si="0"/>
        <v>2879</v>
      </c>
      <c r="H28" s="27">
        <f t="shared" si="1"/>
        <v>1.5960324616771866</v>
      </c>
      <c r="I28" s="35">
        <v>658846</v>
      </c>
      <c r="J28" s="35">
        <v>652653</v>
      </c>
      <c r="K28" s="24">
        <v>1311499</v>
      </c>
      <c r="L28" s="41">
        <f t="shared" si="2"/>
        <v>1.0094889627413035</v>
      </c>
      <c r="M28" s="27">
        <f t="shared" si="3"/>
        <v>1.5810301257213384</v>
      </c>
      <c r="O28">
        <f t="shared" si="4"/>
        <v>21</v>
      </c>
      <c r="P28" s="33">
        <f t="shared" si="5"/>
        <v>-650.47674031989436</v>
      </c>
      <c r="Q28" s="33">
        <f t="shared" si="6"/>
        <v>-323.70256935003385</v>
      </c>
    </row>
    <row r="29" spans="4:17" ht="16.5" customHeight="1">
      <c r="D29" s="44" t="s">
        <v>14</v>
      </c>
      <c r="E29" s="24">
        <v>449</v>
      </c>
      <c r="F29" s="24">
        <v>458</v>
      </c>
      <c r="G29" s="24">
        <f t="shared" si="0"/>
        <v>907</v>
      </c>
      <c r="H29" s="27">
        <f t="shared" si="1"/>
        <v>0.98034934497816595</v>
      </c>
      <c r="I29" s="35">
        <v>371173</v>
      </c>
      <c r="J29" s="35">
        <v>363128</v>
      </c>
      <c r="K29" s="24">
        <v>734301</v>
      </c>
      <c r="L29" s="41">
        <f t="shared" si="2"/>
        <v>1.022154722301778</v>
      </c>
      <c r="M29" s="27">
        <f t="shared" si="3"/>
        <v>0.95910073454489264</v>
      </c>
      <c r="O29">
        <f t="shared" si="4"/>
        <v>5</v>
      </c>
      <c r="P29" s="33">
        <f t="shared" si="5"/>
        <v>19.146862814214273</v>
      </c>
      <c r="Q29" s="33">
        <f t="shared" si="6"/>
        <v>9.4685449155046513</v>
      </c>
    </row>
    <row r="30" spans="4:17" ht="16.5" customHeight="1">
      <c r="D30" s="44" t="s">
        <v>15</v>
      </c>
      <c r="E30" s="24">
        <v>712</v>
      </c>
      <c r="F30" s="24">
        <v>371</v>
      </c>
      <c r="G30" s="24">
        <f t="shared" si="0"/>
        <v>1083</v>
      </c>
      <c r="H30" s="27">
        <f t="shared" si="1"/>
        <v>1.9191374663072776</v>
      </c>
      <c r="I30" s="35">
        <v>237462</v>
      </c>
      <c r="J30" s="35">
        <v>238729</v>
      </c>
      <c r="K30" s="24">
        <v>476191</v>
      </c>
      <c r="L30" s="41">
        <f t="shared" si="2"/>
        <v>0.9946927268995388</v>
      </c>
      <c r="M30" s="27">
        <f t="shared" si="3"/>
        <v>1.9293771980109242</v>
      </c>
      <c r="O30">
        <f t="shared" si="4"/>
        <v>23</v>
      </c>
      <c r="P30" s="33">
        <f t="shared" si="5"/>
        <v>-342.96899832027111</v>
      </c>
      <c r="Q30" s="33">
        <f t="shared" si="6"/>
        <v>-171.94076746515577</v>
      </c>
    </row>
    <row r="31" spans="4:17" ht="16.5" customHeight="1">
      <c r="D31" s="44" t="s">
        <v>21</v>
      </c>
      <c r="E31" s="24">
        <v>564</v>
      </c>
      <c r="F31" s="24">
        <v>414</v>
      </c>
      <c r="G31" s="24">
        <f t="shared" si="0"/>
        <v>978</v>
      </c>
      <c r="H31" s="27">
        <f t="shared" si="1"/>
        <v>1.3623188405797102</v>
      </c>
      <c r="I31" s="35">
        <v>120020</v>
      </c>
      <c r="J31" s="35">
        <v>122255</v>
      </c>
      <c r="K31" s="24">
        <v>242275</v>
      </c>
      <c r="L31" s="41">
        <f t="shared" si="2"/>
        <v>0.98171853911905449</v>
      </c>
      <c r="M31" s="27">
        <f t="shared" si="3"/>
        <v>1.3876878008254663</v>
      </c>
      <c r="O31">
        <f t="shared" si="4"/>
        <v>17</v>
      </c>
      <c r="P31" s="33">
        <f t="shared" si="5"/>
        <v>-157.56852480471144</v>
      </c>
      <c r="Q31" s="33">
        <f t="shared" si="6"/>
        <v>-79.511051491074227</v>
      </c>
    </row>
    <row r="32" spans="4:17" ht="16.5" customHeight="1">
      <c r="D32" s="44" t="s">
        <v>8</v>
      </c>
      <c r="E32" s="24">
        <v>1822</v>
      </c>
      <c r="F32" s="24">
        <v>1715</v>
      </c>
      <c r="G32" s="24">
        <f t="shared" si="0"/>
        <v>3537</v>
      </c>
      <c r="H32" s="27">
        <f t="shared" si="1"/>
        <v>1.0623906705539359</v>
      </c>
      <c r="I32" s="35">
        <v>1703629</v>
      </c>
      <c r="J32" s="35">
        <v>1622882</v>
      </c>
      <c r="K32" s="24">
        <v>3326511</v>
      </c>
      <c r="L32" s="41">
        <f t="shared" si="2"/>
        <v>1.0497553118464558</v>
      </c>
      <c r="M32" s="27">
        <f t="shared" si="3"/>
        <v>1.0120364798966868</v>
      </c>
      <c r="O32">
        <f t="shared" si="4"/>
        <v>7</v>
      </c>
      <c r="P32" s="33">
        <f t="shared" si="5"/>
        <v>-21.669640183328283</v>
      </c>
      <c r="Q32" s="33">
        <f t="shared" si="6"/>
        <v>-10.571818039982645</v>
      </c>
    </row>
    <row r="33" spans="4:17" ht="16.5" customHeight="1">
      <c r="D33" s="44" t="s">
        <v>5</v>
      </c>
      <c r="E33" s="24">
        <v>989</v>
      </c>
      <c r="F33" s="24">
        <v>884</v>
      </c>
      <c r="G33" s="24">
        <f t="shared" si="0"/>
        <v>1873</v>
      </c>
      <c r="H33" s="27">
        <f t="shared" si="1"/>
        <v>1.1187782805429864</v>
      </c>
      <c r="I33" s="35">
        <v>446005</v>
      </c>
      <c r="J33" s="35">
        <v>456058</v>
      </c>
      <c r="K33" s="24">
        <v>902063</v>
      </c>
      <c r="L33" s="41">
        <f t="shared" si="2"/>
        <v>0.97795675111498981</v>
      </c>
      <c r="M33" s="27">
        <f t="shared" si="3"/>
        <v>1.1439956616357962</v>
      </c>
      <c r="O33">
        <f t="shared" si="4"/>
        <v>8</v>
      </c>
      <c r="P33" s="33">
        <f t="shared" si="5"/>
        <v>-124.48623201434896</v>
      </c>
      <c r="Q33" s="33">
        <f t="shared" si="6"/>
        <v>-62.936781577339957</v>
      </c>
    </row>
    <row r="34" spans="4:17" ht="16.5" customHeight="1">
      <c r="D34" s="44" t="s">
        <v>22</v>
      </c>
      <c r="E34" s="24">
        <v>237</v>
      </c>
      <c r="F34" s="24">
        <v>257</v>
      </c>
      <c r="G34" s="24">
        <f t="shared" si="0"/>
        <v>494</v>
      </c>
      <c r="H34" s="27">
        <f t="shared" si="1"/>
        <v>0.9221789883268483</v>
      </c>
      <c r="I34" s="35">
        <v>69783</v>
      </c>
      <c r="J34" s="35">
        <v>71520</v>
      </c>
      <c r="K34" s="24">
        <v>141303</v>
      </c>
      <c r="L34" s="41">
        <f t="shared" si="2"/>
        <v>0.97571308724832218</v>
      </c>
      <c r="M34" s="27">
        <f t="shared" si="3"/>
        <v>0.94513335977438906</v>
      </c>
      <c r="O34">
        <f t="shared" si="4"/>
        <v>3</v>
      </c>
      <c r="P34" s="33">
        <f t="shared" si="5"/>
        <v>13.7582634228188</v>
      </c>
      <c r="Q34" s="33">
        <f t="shared" si="6"/>
        <v>6.9636950383219016</v>
      </c>
    </row>
    <row r="35" spans="4:17" ht="16.5" customHeight="1">
      <c r="D35" s="44" t="s">
        <v>3</v>
      </c>
      <c r="E35" s="24">
        <v>1238</v>
      </c>
      <c r="F35" s="24">
        <v>1580</v>
      </c>
      <c r="G35" s="24">
        <f t="shared" si="0"/>
        <v>2818</v>
      </c>
      <c r="H35" s="27">
        <f t="shared" si="1"/>
        <v>0.78354430379746831</v>
      </c>
      <c r="I35" s="35">
        <v>780447</v>
      </c>
      <c r="J35" s="35">
        <v>767148</v>
      </c>
      <c r="K35" s="24">
        <v>1547595</v>
      </c>
      <c r="L35" s="41">
        <f t="shared" si="2"/>
        <v>1.0173356379733767</v>
      </c>
      <c r="M35" s="27">
        <f t="shared" si="3"/>
        <v>0.77019252501402435</v>
      </c>
      <c r="O35">
        <f t="shared" si="4"/>
        <v>1</v>
      </c>
      <c r="P35" s="33">
        <f t="shared" si="5"/>
        <v>369.39030799793522</v>
      </c>
      <c r="Q35" s="33">
        <f t="shared" si="6"/>
        <v>183.10800693979991</v>
      </c>
    </row>
    <row r="36" spans="4:17" ht="16.5" customHeight="1">
      <c r="D36" s="32" t="s">
        <v>62</v>
      </c>
      <c r="E36" s="24">
        <f>SUM(E13:E35)</f>
        <v>39797</v>
      </c>
      <c r="F36" s="24">
        <f>SUM(F13:F35)</f>
        <v>30928</v>
      </c>
      <c r="G36" s="24">
        <f>SUM(G13:G35)</f>
        <v>70725</v>
      </c>
      <c r="H36" s="27">
        <f t="shared" si="1"/>
        <v>1.2867628039317123</v>
      </c>
      <c r="I36" s="35">
        <f>SUM(I13:I35)</f>
        <v>19411069</v>
      </c>
      <c r="J36" s="35">
        <f>SUM(J13:J35)</f>
        <v>18798136</v>
      </c>
      <c r="K36" s="24">
        <f>SUM(K13:K35)</f>
        <v>38209205</v>
      </c>
      <c r="L36" s="41">
        <f t="shared" si="2"/>
        <v>1.032606052004305</v>
      </c>
      <c r="M36" s="27">
        <f t="shared" si="3"/>
        <v>1.2461313793717217</v>
      </c>
      <c r="P36" s="33">
        <f t="shared" si="5"/>
        <v>-7860.5600236108548</v>
      </c>
      <c r="Q36" s="33">
        <f t="shared" si="6"/>
        <v>-3867.2324210880615</v>
      </c>
    </row>
    <row r="37" spans="4:17">
      <c r="D37" s="45"/>
      <c r="E37" s="25"/>
      <c r="F37" s="25"/>
      <c r="G37" s="25"/>
      <c r="H37" s="37"/>
      <c r="I37" s="38"/>
      <c r="J37" s="38"/>
      <c r="K37" s="39"/>
      <c r="L37" s="42"/>
      <c r="M37" s="37"/>
      <c r="P37" s="33"/>
      <c r="Q37" s="33"/>
    </row>
    <row r="38" spans="4:17" ht="16.5" customHeight="1">
      <c r="D38" s="46" t="s">
        <v>52</v>
      </c>
      <c r="E38" s="24">
        <f>1070+541</f>
        <v>1611</v>
      </c>
      <c r="F38" s="24">
        <f>943+516</f>
        <v>1459</v>
      </c>
      <c r="G38" s="24">
        <f>+E38+F38</f>
        <v>3070</v>
      </c>
      <c r="H38" s="27">
        <f>+E38/F38</f>
        <v>1.1041809458533243</v>
      </c>
      <c r="I38" s="35">
        <v>1647703</v>
      </c>
      <c r="J38" s="35">
        <v>1424723</v>
      </c>
      <c r="K38" s="24">
        <f>+I38+J38</f>
        <v>3072426</v>
      </c>
      <c r="L38" s="41">
        <f>+I38/J38</f>
        <v>1.1565076158663825</v>
      </c>
      <c r="M38" s="27">
        <f>+H38/L38</f>
        <v>0.95475458242109512</v>
      </c>
      <c r="O38">
        <f>RANK(M38,JERARQUIAS1,1)</f>
        <v>4</v>
      </c>
      <c r="P38" s="33">
        <f t="shared" si="5"/>
        <v>76.344611549052161</v>
      </c>
      <c r="Q38" s="33">
        <f t="shared" si="6"/>
        <v>35.401967044934736</v>
      </c>
    </row>
    <row r="39" spans="4:17">
      <c r="D39" s="22"/>
      <c r="E39" s="25"/>
      <c r="F39" s="25"/>
      <c r="G39" s="25"/>
      <c r="H39" s="37"/>
      <c r="I39" s="38"/>
      <c r="J39" s="38"/>
      <c r="K39" s="39"/>
      <c r="L39" s="42"/>
      <c r="M39" s="37"/>
      <c r="P39" s="33"/>
      <c r="Q39" s="33"/>
    </row>
    <row r="40" spans="4:17" ht="25.5">
      <c r="D40" s="40" t="s">
        <v>58</v>
      </c>
      <c r="E40" s="24">
        <f>SUM(E13:E35)+E38</f>
        <v>41408</v>
      </c>
      <c r="F40" s="24">
        <f>SUM(F13:F35)+F38</f>
        <v>32387</v>
      </c>
      <c r="G40" s="24">
        <f>SUM(G16:G39)</f>
        <v>116971</v>
      </c>
      <c r="H40" s="27">
        <f>+E40/F40</f>
        <v>1.2785376848735603</v>
      </c>
      <c r="I40" s="35">
        <f>SUM(I13:I35)+I38</f>
        <v>21058772</v>
      </c>
      <c r="J40" s="35">
        <f>SUM(J13:J35)+J38</f>
        <v>20222859</v>
      </c>
      <c r="K40" s="24">
        <f>SUM(K13:K35)+K38</f>
        <v>41281631</v>
      </c>
      <c r="L40" s="41">
        <f>+I40/J40</f>
        <v>1.0413350555428389</v>
      </c>
      <c r="M40" s="27">
        <f>+H40/L40</f>
        <v>1.2277870394049779</v>
      </c>
      <c r="P40" s="33">
        <f t="shared" si="5"/>
        <v>-7682.2815561340758</v>
      </c>
      <c r="Q40" s="33">
        <f t="shared" si="6"/>
        <v>-3763.3614017818254</v>
      </c>
    </row>
    <row r="41" spans="4:17">
      <c r="I41" s="36"/>
      <c r="J41" s="36"/>
      <c r="L41" s="36"/>
      <c r="Q41" s="33"/>
    </row>
    <row r="42" spans="4:17" ht="25.5">
      <c r="D42" s="40" t="s">
        <v>57</v>
      </c>
      <c r="E42" s="24">
        <v>10150</v>
      </c>
      <c r="F42" s="24">
        <v>9134</v>
      </c>
      <c r="G42" s="24">
        <f>SUM(G18:G41)</f>
        <v>225302</v>
      </c>
      <c r="H42" s="27">
        <f>+E42/F42</f>
        <v>1.1112327567330851</v>
      </c>
      <c r="I42" s="35">
        <f>I40</f>
        <v>21058772</v>
      </c>
      <c r="J42" s="35">
        <f>J40</f>
        <v>20222859</v>
      </c>
      <c r="K42" s="24">
        <f>SUM(K15:K37)+K40</f>
        <v>101708041</v>
      </c>
      <c r="L42" s="41">
        <f>+I42/J42</f>
        <v>1.0413350555428389</v>
      </c>
      <c r="M42" s="27">
        <f>+H42/L42</f>
        <v>1.0671231615782004</v>
      </c>
      <c r="P42" s="33">
        <f>I42/J42*F42-E42</f>
        <v>-638.44560267170891</v>
      </c>
      <c r="Q42" s="33">
        <f t="shared" si="6"/>
        <v>-312.7588491355873</v>
      </c>
    </row>
    <row r="43" spans="4:17">
      <c r="I43" s="36"/>
      <c r="J43" s="36"/>
      <c r="L43" s="36"/>
      <c r="Q43" s="33"/>
    </row>
    <row r="44" spans="4:17" ht="25.5">
      <c r="D44" s="40" t="s">
        <v>56</v>
      </c>
      <c r="E44" s="24">
        <f>E40+E42</f>
        <v>51558</v>
      </c>
      <c r="F44" s="24">
        <f>F40+F42</f>
        <v>41521</v>
      </c>
      <c r="G44" s="24">
        <f>SUM(G20:G43)</f>
        <v>445991</v>
      </c>
      <c r="H44" s="27">
        <f>+E44/F44</f>
        <v>1.2417330989138027</v>
      </c>
      <c r="I44" s="35">
        <f>I42</f>
        <v>21058772</v>
      </c>
      <c r="J44" s="35">
        <f>J42</f>
        <v>20222859</v>
      </c>
      <c r="K44" s="24">
        <f>SUM(K17:K39)+K42</f>
        <v>163635834</v>
      </c>
      <c r="L44" s="41">
        <f>+I44/J44</f>
        <v>1.0413350555428389</v>
      </c>
      <c r="M44" s="27">
        <f>+H44/L44</f>
        <v>1.1924433853487224</v>
      </c>
      <c r="P44" s="33">
        <f>I44/J44*F44-E44</f>
        <v>-8320.7271588057847</v>
      </c>
      <c r="Q44" s="33">
        <f t="shared" si="6"/>
        <v>-4076.1202509174109</v>
      </c>
    </row>
    <row r="46" spans="4:17">
      <c r="D46" t="s">
        <v>39</v>
      </c>
      <c r="E46" t="s">
        <v>40</v>
      </c>
    </row>
    <row r="47" spans="4:17">
      <c r="E47" t="s">
        <v>41</v>
      </c>
    </row>
    <row r="49" spans="4:5">
      <c r="D49" t="s">
        <v>44</v>
      </c>
      <c r="E49" s="20" t="s">
        <v>45</v>
      </c>
    </row>
  </sheetData>
  <mergeCells count="9">
    <mergeCell ref="D4:M4"/>
    <mergeCell ref="D10:D12"/>
    <mergeCell ref="M10:M12"/>
    <mergeCell ref="E11:E12"/>
    <mergeCell ref="F11:F12"/>
    <mergeCell ref="G11:G12"/>
    <mergeCell ref="I11:I12"/>
    <mergeCell ref="J11:J12"/>
    <mergeCell ref="K11:K12"/>
  </mergeCells>
  <conditionalFormatting sqref="H13:H36">
    <cfRule type="expression" dxfId="141" priority="35" stopIfTrue="1">
      <formula>H13&gt;=1</formula>
    </cfRule>
  </conditionalFormatting>
  <conditionalFormatting sqref="H13:H36">
    <cfRule type="expression" dxfId="140" priority="34" stopIfTrue="1">
      <formula>H13&lt;1</formula>
    </cfRule>
  </conditionalFormatting>
  <conditionalFormatting sqref="D13:D35">
    <cfRule type="expression" dxfId="139" priority="33" stopIfTrue="1">
      <formula>O13&lt;6</formula>
    </cfRule>
  </conditionalFormatting>
  <conditionalFormatting sqref="D38">
    <cfRule type="expression" dxfId="138" priority="32" stopIfTrue="1">
      <formula>O38&lt;6</formula>
    </cfRule>
  </conditionalFormatting>
  <conditionalFormatting sqref="D13:D35">
    <cfRule type="expression" dxfId="137" priority="31" stopIfTrue="1">
      <formula>O13&gt;19</formula>
    </cfRule>
  </conditionalFormatting>
  <conditionalFormatting sqref="L13:L36">
    <cfRule type="expression" dxfId="136" priority="30" stopIfTrue="1">
      <formula>L13&gt;=1</formula>
    </cfRule>
  </conditionalFormatting>
  <conditionalFormatting sqref="L38">
    <cfRule type="expression" dxfId="135" priority="29" stopIfTrue="1">
      <formula>L38&gt;=1</formula>
    </cfRule>
  </conditionalFormatting>
  <conditionalFormatting sqref="D38">
    <cfRule type="expression" dxfId="134" priority="28" stopIfTrue="1">
      <formula>O38&lt;6</formula>
    </cfRule>
  </conditionalFormatting>
  <conditionalFormatting sqref="D38">
    <cfRule type="expression" dxfId="133" priority="27" stopIfTrue="1">
      <formula>O38&gt;19</formula>
    </cfRule>
  </conditionalFormatting>
  <conditionalFormatting sqref="M40">
    <cfRule type="expression" dxfId="132" priority="26" stopIfTrue="1">
      <formula>M40&gt;=1</formula>
    </cfRule>
  </conditionalFormatting>
  <conditionalFormatting sqref="H38">
    <cfRule type="expression" dxfId="131" priority="25" stopIfTrue="1">
      <formula>H38&gt;=1</formula>
    </cfRule>
  </conditionalFormatting>
  <conditionalFormatting sqref="H38">
    <cfRule type="expression" dxfId="130" priority="24" stopIfTrue="1">
      <formula>H38&lt;1</formula>
    </cfRule>
  </conditionalFormatting>
  <conditionalFormatting sqref="H40">
    <cfRule type="expression" dxfId="129" priority="23" stopIfTrue="1">
      <formula>H40&gt;=1</formula>
    </cfRule>
  </conditionalFormatting>
  <conditionalFormatting sqref="H40">
    <cfRule type="expression" dxfId="128" priority="22" stopIfTrue="1">
      <formula>H40&lt;1</formula>
    </cfRule>
  </conditionalFormatting>
  <conditionalFormatting sqref="M40">
    <cfRule type="expression" dxfId="127" priority="21" stopIfTrue="1">
      <formula>M40&lt;1</formula>
    </cfRule>
  </conditionalFormatting>
  <conditionalFormatting sqref="L13:L36">
    <cfRule type="expression" dxfId="126" priority="20" stopIfTrue="1">
      <formula>L13&lt;1</formula>
    </cfRule>
  </conditionalFormatting>
  <conditionalFormatting sqref="L38">
    <cfRule type="expression" dxfId="125" priority="19" stopIfTrue="1">
      <formula>L38&lt;1</formula>
    </cfRule>
  </conditionalFormatting>
  <conditionalFormatting sqref="L40">
    <cfRule type="expression" dxfId="124" priority="18" stopIfTrue="1">
      <formula>L40&gt;=1</formula>
    </cfRule>
  </conditionalFormatting>
  <conditionalFormatting sqref="L40">
    <cfRule type="expression" dxfId="123" priority="17" stopIfTrue="1">
      <formula>L40&lt;1</formula>
    </cfRule>
  </conditionalFormatting>
  <conditionalFormatting sqref="M13:M36">
    <cfRule type="expression" dxfId="122" priority="16" stopIfTrue="1">
      <formula>M13&gt;=1</formula>
    </cfRule>
  </conditionalFormatting>
  <conditionalFormatting sqref="M13:M36">
    <cfRule type="expression" dxfId="121" priority="15" stopIfTrue="1">
      <formula>M13&lt;1</formula>
    </cfRule>
  </conditionalFormatting>
  <conditionalFormatting sqref="M38">
    <cfRule type="expression" dxfId="120" priority="14" stopIfTrue="1">
      <formula>M38&gt;=1</formula>
    </cfRule>
  </conditionalFormatting>
  <conditionalFormatting sqref="M38">
    <cfRule type="expression" dxfId="119" priority="13" stopIfTrue="1">
      <formula>M38&lt;1</formula>
    </cfRule>
  </conditionalFormatting>
  <conditionalFormatting sqref="M42">
    <cfRule type="expression" dxfId="118" priority="12" stopIfTrue="1">
      <formula>M42&gt;=1</formula>
    </cfRule>
  </conditionalFormatting>
  <conditionalFormatting sqref="H42">
    <cfRule type="expression" dxfId="117" priority="11" stopIfTrue="1">
      <formula>H42&gt;=1</formula>
    </cfRule>
  </conditionalFormatting>
  <conditionalFormatting sqref="H42">
    <cfRule type="expression" dxfId="116" priority="10" stopIfTrue="1">
      <formula>H42&lt;1</formula>
    </cfRule>
  </conditionalFormatting>
  <conditionalFormatting sqref="M42">
    <cfRule type="expression" dxfId="115" priority="9" stopIfTrue="1">
      <formula>M42&lt;1</formula>
    </cfRule>
  </conditionalFormatting>
  <conditionalFormatting sqref="L42">
    <cfRule type="expression" dxfId="114" priority="8" stopIfTrue="1">
      <formula>L42&gt;=1</formula>
    </cfRule>
  </conditionalFormatting>
  <conditionalFormatting sqref="L42">
    <cfRule type="expression" dxfId="113" priority="7" stopIfTrue="1">
      <formula>L42&lt;1</formula>
    </cfRule>
  </conditionalFormatting>
  <conditionalFormatting sqref="M44">
    <cfRule type="expression" dxfId="112" priority="6" stopIfTrue="1">
      <formula>M44&gt;=1</formula>
    </cfRule>
  </conditionalFormatting>
  <conditionalFormatting sqref="H44">
    <cfRule type="expression" dxfId="111" priority="5" stopIfTrue="1">
      <formula>H44&gt;=1</formula>
    </cfRule>
  </conditionalFormatting>
  <conditionalFormatting sqref="H44">
    <cfRule type="expression" dxfId="110" priority="4" stopIfTrue="1">
      <formula>H44&lt;1</formula>
    </cfRule>
  </conditionalFormatting>
  <conditionalFormatting sqref="M44">
    <cfRule type="expression" dxfId="109" priority="3" stopIfTrue="1">
      <formula>M44&lt;1</formula>
    </cfRule>
  </conditionalFormatting>
  <conditionalFormatting sqref="L44">
    <cfRule type="expression" dxfId="108" priority="2" stopIfTrue="1">
      <formula>L44&gt;=1</formula>
    </cfRule>
  </conditionalFormatting>
  <conditionalFormatting sqref="L44">
    <cfRule type="expression" dxfId="107" priority="1" stopIfTrue="1">
      <formula>L44&lt;1</formula>
    </cfRule>
  </conditionalFormatting>
  <printOptions horizontalCentered="1" verticalCentered="1"/>
  <pageMargins left="0" right="0" top="0" bottom="0" header="0" footer="0"/>
  <pageSetup paperSize="9" scale="8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D1:Y58"/>
  <sheetViews>
    <sheetView topLeftCell="D1" workbookViewId="0">
      <selection activeCell="H8" sqref="H8:H9"/>
    </sheetView>
  </sheetViews>
  <sheetFormatPr baseColWidth="10" defaultRowHeight="12.75"/>
  <cols>
    <col min="1" max="3" width="0" hidden="1" customWidth="1"/>
    <col min="4" max="4" width="30.7109375" customWidth="1"/>
    <col min="5" max="5" width="7.5703125" bestFit="1" customWidth="1"/>
    <col min="6" max="6" width="7.85546875" bestFit="1" customWidth="1"/>
    <col min="7" max="7" width="10.28515625" hidden="1" customWidth="1"/>
    <col min="8" max="8" width="10.28515625" customWidth="1"/>
    <col min="9" max="9" width="2.140625" customWidth="1"/>
    <col min="10" max="10" width="18.7109375" bestFit="1" customWidth="1"/>
    <col min="11" max="12" width="10.7109375" bestFit="1" customWidth="1"/>
    <col min="13" max="13" width="10.28515625" hidden="1" customWidth="1"/>
    <col min="14" max="14" width="10.28515625" customWidth="1"/>
    <col min="16" max="16" width="13" customWidth="1"/>
    <col min="17" max="17" width="2.140625" customWidth="1"/>
    <col min="18" max="18" width="22.140625" bestFit="1" customWidth="1"/>
    <col min="19" max="20" width="7.85546875" customWidth="1"/>
    <col min="21" max="21" width="7.85546875" hidden="1" customWidth="1"/>
    <col min="22" max="23" width="7.7109375" customWidth="1"/>
    <col min="24" max="24" width="2.140625" customWidth="1"/>
    <col min="25" max="25" width="13" customWidth="1"/>
  </cols>
  <sheetData>
    <row r="1" spans="4:25" ht="15.95" customHeight="1">
      <c r="D1" s="251" t="s">
        <v>54</v>
      </c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</row>
    <row r="2" spans="4:25" ht="15.95" customHeight="1">
      <c r="D2" s="18"/>
      <c r="E2" s="7"/>
      <c r="F2" s="7"/>
      <c r="G2" s="7"/>
      <c r="H2" s="7"/>
      <c r="K2" s="7"/>
      <c r="L2" s="7"/>
      <c r="M2" s="7"/>
      <c r="N2" s="7"/>
      <c r="P2" s="7"/>
      <c r="Y2" s="7"/>
    </row>
    <row r="3" spans="4:25" ht="18.75" customHeight="1">
      <c r="D3" s="249" t="s">
        <v>303</v>
      </c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</row>
    <row r="4" spans="4:25" ht="18.75" customHeight="1">
      <c r="D4" s="250" t="s">
        <v>304</v>
      </c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</row>
    <row r="5" spans="4:25" ht="17.100000000000001" customHeight="1">
      <c r="E5" s="31"/>
    </row>
    <row r="6" spans="4:25" ht="17.100000000000001" customHeight="1">
      <c r="D6" s="252" t="s">
        <v>292</v>
      </c>
      <c r="E6" s="252"/>
      <c r="F6" s="252"/>
      <c r="G6" s="252"/>
      <c r="H6" s="252"/>
      <c r="J6" s="253" t="s">
        <v>293</v>
      </c>
      <c r="K6" s="253"/>
      <c r="L6" s="253"/>
      <c r="M6" s="253"/>
      <c r="N6" s="253"/>
      <c r="O6" s="253"/>
      <c r="P6" s="253"/>
      <c r="R6" s="252" t="s">
        <v>294</v>
      </c>
      <c r="S6" s="252"/>
      <c r="T6" s="252"/>
      <c r="U6" s="252"/>
      <c r="V6" s="252"/>
      <c r="W6" s="252"/>
    </row>
    <row r="7" spans="4:25" ht="15" customHeight="1">
      <c r="D7" s="240" t="s">
        <v>296</v>
      </c>
      <c r="E7" s="124" t="s">
        <v>81</v>
      </c>
      <c r="F7" s="125"/>
      <c r="G7" s="29"/>
      <c r="H7" s="30"/>
      <c r="J7" s="240" t="s">
        <v>80</v>
      </c>
      <c r="K7" s="124" t="s">
        <v>55</v>
      </c>
      <c r="L7" s="125"/>
      <c r="M7" s="29"/>
      <c r="N7" s="30"/>
      <c r="O7" s="49"/>
      <c r="P7" s="201" t="s">
        <v>60</v>
      </c>
      <c r="R7" s="240" t="s">
        <v>115</v>
      </c>
      <c r="S7" s="124" t="s">
        <v>300</v>
      </c>
      <c r="T7" s="125"/>
      <c r="U7" s="29"/>
      <c r="V7" s="30"/>
      <c r="W7" s="49"/>
      <c r="Y7" s="201" t="s">
        <v>301</v>
      </c>
    </row>
    <row r="8" spans="4:25" ht="15" customHeight="1">
      <c r="D8" s="241"/>
      <c r="E8" s="243" t="s">
        <v>24</v>
      </c>
      <c r="F8" s="243" t="s">
        <v>25</v>
      </c>
      <c r="G8" s="204" t="s">
        <v>0</v>
      </c>
      <c r="H8" s="26" t="s">
        <v>24</v>
      </c>
      <c r="J8" s="241"/>
      <c r="K8" s="243" t="s">
        <v>24</v>
      </c>
      <c r="L8" s="243" t="s">
        <v>25</v>
      </c>
      <c r="M8" s="204" t="s">
        <v>0</v>
      </c>
      <c r="N8" s="254" t="s">
        <v>24</v>
      </c>
      <c r="O8" s="255"/>
      <c r="P8" s="202"/>
      <c r="R8" s="241"/>
      <c r="S8" s="243" t="s">
        <v>24</v>
      </c>
      <c r="T8" s="243" t="s">
        <v>25</v>
      </c>
      <c r="U8" s="204" t="s">
        <v>0</v>
      </c>
      <c r="V8" s="254" t="s">
        <v>24</v>
      </c>
      <c r="W8" s="255"/>
      <c r="Y8" s="202"/>
    </row>
    <row r="9" spans="4:25" ht="15" customHeight="1" thickBot="1">
      <c r="D9" s="242"/>
      <c r="E9" s="244"/>
      <c r="F9" s="244"/>
      <c r="G9" s="205"/>
      <c r="H9" s="43" t="s">
        <v>25</v>
      </c>
      <c r="J9" s="242"/>
      <c r="K9" s="244"/>
      <c r="L9" s="244"/>
      <c r="M9" s="205"/>
      <c r="N9" s="256" t="s">
        <v>25</v>
      </c>
      <c r="O9" s="257"/>
      <c r="P9" s="203"/>
      <c r="R9" s="242"/>
      <c r="S9" s="244"/>
      <c r="T9" s="244"/>
      <c r="U9" s="205"/>
      <c r="V9" s="256" t="s">
        <v>25</v>
      </c>
      <c r="W9" s="257"/>
      <c r="Y9" s="203"/>
    </row>
    <row r="10" spans="4:25" ht="16.5" customHeight="1">
      <c r="D10" s="230" t="s">
        <v>64</v>
      </c>
      <c r="E10" s="233">
        <v>96</v>
      </c>
      <c r="F10" s="233">
        <v>44</v>
      </c>
      <c r="G10" s="126">
        <f t="shared" ref="G10:G36" si="0">+E10+F10</f>
        <v>140</v>
      </c>
      <c r="H10" s="234">
        <f>+E10/F10</f>
        <v>2.1818181818181817</v>
      </c>
      <c r="J10" s="151" t="s">
        <v>97</v>
      </c>
      <c r="K10" s="152">
        <f>Poblaciones!X9</f>
        <v>313221</v>
      </c>
      <c r="L10" s="152">
        <f>Poblaciones!Z9</f>
        <v>297048</v>
      </c>
      <c r="M10" s="23">
        <v>15571686</v>
      </c>
      <c r="N10" s="41">
        <f t="shared" ref="N10:N39" si="1">+K10/L10</f>
        <v>1.0544457461420376</v>
      </c>
      <c r="O10" s="212">
        <f>SUM(K10:K11)/SUM(L10:L11)</f>
        <v>1.0440099030490622</v>
      </c>
      <c r="P10" s="239">
        <f>H10/O10</f>
        <v>2.089844335236779</v>
      </c>
      <c r="R10" s="151" t="s">
        <v>97</v>
      </c>
      <c r="S10" s="154">
        <f>K10/SUM(Poblaciones!$X$9,Poblaciones!$X$20,Poblaciones!$X$21,Poblaciones!$X$30,Poblaciones!$X$34)*Provincias!$E$13</f>
        <v>481.7961941680943</v>
      </c>
      <c r="T10" s="154">
        <f>L10/SUM(Poblaciones!$Z$9,Poblaciones!$Z$20,Poblaciones!$Z$21,Poblaciones!$Z$30,Poblaciones!$Z$34)*Provincias!$F$13</f>
        <v>388.94327984235463</v>
      </c>
      <c r="U10" s="122">
        <f t="shared" ref="U10:U38" si="2">+S10+T10</f>
        <v>870.73947401044893</v>
      </c>
      <c r="V10" s="27">
        <f t="shared" ref="V10:V39" si="3">+S10/T10</f>
        <v>1.2387312473000551</v>
      </c>
      <c r="W10" s="212">
        <f>SUM(S10:S11)/SUM(T10:T11)</f>
        <v>1.281045214696876</v>
      </c>
      <c r="Y10" s="239">
        <f>H10/W10</f>
        <v>1.7031547027279974</v>
      </c>
    </row>
    <row r="11" spans="4:25" ht="16.5" customHeight="1">
      <c r="D11" s="229"/>
      <c r="E11" s="208"/>
      <c r="F11" s="208"/>
      <c r="G11" s="24">
        <f t="shared" si="0"/>
        <v>0</v>
      </c>
      <c r="H11" s="211"/>
      <c r="J11" s="44" t="s">
        <v>98</v>
      </c>
      <c r="K11" s="35">
        <f>Poblaciones!X10</f>
        <v>163713</v>
      </c>
      <c r="L11" s="35">
        <f>Poblaciones!Z10</f>
        <v>159781</v>
      </c>
      <c r="M11" s="24">
        <v>349240</v>
      </c>
      <c r="N11" s="41">
        <f t="shared" si="1"/>
        <v>1.0246086831350412</v>
      </c>
      <c r="O11" s="213"/>
      <c r="P11" s="213"/>
      <c r="R11" s="148" t="s">
        <v>98</v>
      </c>
      <c r="S11" s="149">
        <v>534</v>
      </c>
      <c r="T11" s="149">
        <v>404</v>
      </c>
      <c r="U11" s="24">
        <f t="shared" si="2"/>
        <v>938</v>
      </c>
      <c r="V11" s="27">
        <f t="shared" si="3"/>
        <v>1.3217821782178218</v>
      </c>
      <c r="W11" s="213"/>
      <c r="Y11" s="213"/>
    </row>
    <row r="12" spans="4:25" ht="16.5" customHeight="1">
      <c r="D12" s="228" t="s">
        <v>77</v>
      </c>
      <c r="E12" s="206">
        <v>138</v>
      </c>
      <c r="F12" s="206">
        <v>94</v>
      </c>
      <c r="G12" s="24">
        <f t="shared" si="0"/>
        <v>232</v>
      </c>
      <c r="H12" s="209">
        <f>+E12/F12</f>
        <v>1.4680851063829787</v>
      </c>
      <c r="J12" s="151" t="s">
        <v>99</v>
      </c>
      <c r="K12" s="153">
        <f>Poblaciones!X11</f>
        <v>233005</v>
      </c>
      <c r="L12" s="153">
        <f>Poblaciones!Z11</f>
        <v>234018</v>
      </c>
      <c r="M12" s="24">
        <v>480592</v>
      </c>
      <c r="N12" s="41">
        <f t="shared" si="1"/>
        <v>0.99567127314992865</v>
      </c>
      <c r="O12" s="212">
        <f>SUM(K12:K14)/SUM(L12:L14)</f>
        <v>0.96910840417603727</v>
      </c>
      <c r="P12" s="212">
        <f>H12/O12</f>
        <v>1.5148822361428032</v>
      </c>
      <c r="R12" s="151" t="s">
        <v>99</v>
      </c>
      <c r="S12" s="155">
        <f>K12/SUM(Poblaciones!$X$11,Poblaciones!$X$17)*Provincias!$E$16</f>
        <v>834.51383107190804</v>
      </c>
      <c r="T12" s="155">
        <f>L12/SUM(Poblaciones!$Z$11,Poblaciones!$Z$17)*Provincias!$F$16</f>
        <v>556.40839746186032</v>
      </c>
      <c r="U12" s="61">
        <f t="shared" si="2"/>
        <v>1390.9222285337682</v>
      </c>
      <c r="V12" s="27">
        <f t="shared" si="3"/>
        <v>1.4998224952726578</v>
      </c>
      <c r="W12" s="212">
        <f>SUM(S12:S14)/SUM(T12:T14)</f>
        <v>1.3324935974480565</v>
      </c>
      <c r="Y12" s="212">
        <f>H12/W12</f>
        <v>1.1017577189073195</v>
      </c>
    </row>
    <row r="13" spans="4:25" ht="16.5" customHeight="1">
      <c r="D13" s="231"/>
      <c r="E13" s="207"/>
      <c r="F13" s="207"/>
      <c r="G13" s="24">
        <f t="shared" si="0"/>
        <v>0</v>
      </c>
      <c r="H13" s="210"/>
      <c r="J13" s="44" t="s">
        <v>100</v>
      </c>
      <c r="K13" s="35">
        <f>Poblaciones!X12</f>
        <v>142673</v>
      </c>
      <c r="L13" s="35">
        <f>Poblaciones!Z12</f>
        <v>152141</v>
      </c>
      <c r="M13" s="24">
        <v>242275</v>
      </c>
      <c r="N13" s="41">
        <f t="shared" si="1"/>
        <v>0.93776825444817635</v>
      </c>
      <c r="O13" s="216"/>
      <c r="P13" s="216"/>
      <c r="R13" s="148" t="s">
        <v>100</v>
      </c>
      <c r="S13" s="149">
        <v>564</v>
      </c>
      <c r="T13" s="149">
        <v>414</v>
      </c>
      <c r="U13" s="24">
        <f t="shared" si="2"/>
        <v>978</v>
      </c>
      <c r="V13" s="27">
        <f t="shared" si="3"/>
        <v>1.3623188405797102</v>
      </c>
      <c r="W13" s="216"/>
      <c r="Y13" s="216"/>
    </row>
    <row r="14" spans="4:25" ht="16.5" customHeight="1">
      <c r="D14" s="229"/>
      <c r="E14" s="208"/>
      <c r="F14" s="208"/>
      <c r="G14" s="24">
        <f t="shared" si="0"/>
        <v>0</v>
      </c>
      <c r="H14" s="211"/>
      <c r="J14" s="44" t="s">
        <v>113</v>
      </c>
      <c r="K14" s="35">
        <f>Poblaciones!X13</f>
        <v>65151</v>
      </c>
      <c r="L14" s="35">
        <f>Poblaciones!Z13</f>
        <v>68722</v>
      </c>
      <c r="M14" s="24">
        <v>141303</v>
      </c>
      <c r="N14" s="41">
        <f t="shared" si="1"/>
        <v>0.94803701871307589</v>
      </c>
      <c r="O14" s="213"/>
      <c r="P14" s="213"/>
      <c r="R14" s="148" t="s">
        <v>113</v>
      </c>
      <c r="S14" s="149">
        <v>237</v>
      </c>
      <c r="T14" s="149">
        <v>257</v>
      </c>
      <c r="U14" s="24">
        <f t="shared" si="2"/>
        <v>494</v>
      </c>
      <c r="V14" s="27">
        <f t="shared" si="3"/>
        <v>0.9221789883268483</v>
      </c>
      <c r="W14" s="213"/>
      <c r="Y14" s="213"/>
    </row>
    <row r="15" spans="4:25" ht="16.5" customHeight="1">
      <c r="D15" s="228" t="s">
        <v>78</v>
      </c>
      <c r="E15" s="206">
        <v>205</v>
      </c>
      <c r="F15" s="206">
        <v>204</v>
      </c>
      <c r="G15" s="24">
        <f t="shared" si="0"/>
        <v>409</v>
      </c>
      <c r="H15" s="209">
        <f>+E15/F15</f>
        <v>1.0049019607843137</v>
      </c>
      <c r="J15" s="44" t="s">
        <v>65</v>
      </c>
      <c r="K15" s="35">
        <f>Poblaciones!X14</f>
        <v>1733222</v>
      </c>
      <c r="L15" s="35">
        <f>Poblaciones!Z14</f>
        <v>1631992</v>
      </c>
      <c r="M15" s="24">
        <v>3451910</v>
      </c>
      <c r="N15" s="41">
        <f t="shared" si="1"/>
        <v>1.0620284903357369</v>
      </c>
      <c r="O15" s="212">
        <f>SUM(K15:K16)/SUM(L15:L16)</f>
        <v>1.0585187676263856</v>
      </c>
      <c r="P15" s="212">
        <f>H15/O15</f>
        <v>0.94934732526065468</v>
      </c>
      <c r="R15" s="148" t="s">
        <v>65</v>
      </c>
      <c r="S15" s="149">
        <v>4286</v>
      </c>
      <c r="T15" s="149">
        <v>2765</v>
      </c>
      <c r="U15" s="24">
        <f t="shared" si="2"/>
        <v>7051</v>
      </c>
      <c r="V15" s="27">
        <f t="shared" si="3"/>
        <v>1.5500904159132007</v>
      </c>
      <c r="W15" s="212">
        <f>SUM(S15:S16)/SUM(T15:T16)</f>
        <v>1.4505804832130531</v>
      </c>
      <c r="Y15" s="212">
        <f>H15/W15</f>
        <v>0.6927585007613255</v>
      </c>
    </row>
    <row r="16" spans="4:25" ht="16.5" customHeight="1">
      <c r="D16" s="229"/>
      <c r="E16" s="208"/>
      <c r="F16" s="208"/>
      <c r="G16" s="24">
        <f t="shared" si="0"/>
        <v>0</v>
      </c>
      <c r="H16" s="211"/>
      <c r="J16" s="44" t="s">
        <v>101</v>
      </c>
      <c r="K16" s="35">
        <f>Poblaciones!X15</f>
        <v>174214</v>
      </c>
      <c r="L16" s="35">
        <f>Poblaciones!Z15</f>
        <v>169994</v>
      </c>
      <c r="M16" s="24">
        <v>369727</v>
      </c>
      <c r="N16" s="41">
        <f t="shared" si="1"/>
        <v>1.0248244055672553</v>
      </c>
      <c r="O16" s="213"/>
      <c r="P16" s="213"/>
      <c r="R16" s="148" t="s">
        <v>101</v>
      </c>
      <c r="S16" s="149">
        <v>337</v>
      </c>
      <c r="T16" s="149">
        <v>422</v>
      </c>
      <c r="U16" s="24">
        <f t="shared" si="2"/>
        <v>759</v>
      </c>
      <c r="V16" s="27">
        <f t="shared" si="3"/>
        <v>0.79857819905213268</v>
      </c>
      <c r="W16" s="213"/>
      <c r="Y16" s="213"/>
    </row>
    <row r="17" spans="4:25" ht="16.5" customHeight="1">
      <c r="D17" s="127" t="s">
        <v>66</v>
      </c>
      <c r="E17" s="24">
        <v>80</v>
      </c>
      <c r="F17" s="24">
        <v>88</v>
      </c>
      <c r="G17" s="24">
        <f t="shared" si="0"/>
        <v>168</v>
      </c>
      <c r="H17" s="128">
        <f>+E17/F17</f>
        <v>0.90909090909090906</v>
      </c>
      <c r="J17" s="44" t="s">
        <v>66</v>
      </c>
      <c r="K17" s="35">
        <f>Poblaciones!X16</f>
        <v>515883</v>
      </c>
      <c r="L17" s="35">
        <f>Poblaciones!Z16</f>
        <v>490959</v>
      </c>
      <c r="M17" s="24">
        <v>1058161</v>
      </c>
      <c r="N17" s="218">
        <f t="shared" si="1"/>
        <v>1.0507659499062041</v>
      </c>
      <c r="O17" s="219"/>
      <c r="P17" s="143">
        <f>H17/N17</f>
        <v>0.86516974514834488</v>
      </c>
      <c r="R17" s="148" t="s">
        <v>66</v>
      </c>
      <c r="S17" s="149">
        <v>1319</v>
      </c>
      <c r="T17" s="149">
        <v>933</v>
      </c>
      <c r="U17" s="24">
        <f t="shared" si="2"/>
        <v>2252</v>
      </c>
      <c r="V17" s="220">
        <f t="shared" si="3"/>
        <v>1.4137191854233655</v>
      </c>
      <c r="W17" s="221"/>
      <c r="Y17" s="143">
        <f>H17/V17</f>
        <v>0.64304914191191676</v>
      </c>
    </row>
    <row r="18" spans="4:25" ht="16.5" customHeight="1">
      <c r="D18" s="228" t="s">
        <v>67</v>
      </c>
      <c r="E18" s="206">
        <v>128</v>
      </c>
      <c r="F18" s="236">
        <v>88</v>
      </c>
      <c r="G18" s="24">
        <f t="shared" si="0"/>
        <v>216</v>
      </c>
      <c r="H18" s="209">
        <f>+E18/F18</f>
        <v>1.4545454545454546</v>
      </c>
      <c r="J18" s="151" t="s">
        <v>99</v>
      </c>
      <c r="K18" s="153">
        <f>Poblaciones!X17</f>
        <v>33641</v>
      </c>
      <c r="L18" s="153">
        <f>Poblaciones!Z17</f>
        <v>32634</v>
      </c>
      <c r="M18" s="24">
        <v>480592</v>
      </c>
      <c r="N18" s="41">
        <f t="shared" si="1"/>
        <v>1.0308573880002452</v>
      </c>
      <c r="O18" s="212">
        <f>SUM(K18:K20)/SUM(L18:L20)</f>
        <v>1.0174408556949017</v>
      </c>
      <c r="P18" s="212">
        <f>H18/O18</f>
        <v>1.4296118014172086</v>
      </c>
      <c r="R18" s="151" t="s">
        <v>99</v>
      </c>
      <c r="S18" s="155">
        <f>K18/SUM(Poblaciones!$X$11,Poblaciones!$X$17)*Provincias!$E$16</f>
        <v>120.48616892809194</v>
      </c>
      <c r="T18" s="155">
        <f>L18/SUM(Poblaciones!$Z$11,Poblaciones!$Z$17)*Provincias!$F$16</f>
        <v>77.591602538139597</v>
      </c>
      <c r="U18" s="24">
        <f t="shared" si="2"/>
        <v>198.07777146623152</v>
      </c>
      <c r="V18" s="27">
        <f t="shared" si="3"/>
        <v>1.5528248545822705</v>
      </c>
      <c r="W18" s="212">
        <f>SUM(S18:S20)/SUM(T18:T20)</f>
        <v>1.9143931349574348</v>
      </c>
      <c r="Y18" s="212">
        <f>H18/W18</f>
        <v>0.75979454166700999</v>
      </c>
    </row>
    <row r="19" spans="4:25" ht="16.5" customHeight="1">
      <c r="D19" s="231"/>
      <c r="E19" s="207"/>
      <c r="F19" s="237"/>
      <c r="G19" s="24">
        <f t="shared" si="0"/>
        <v>0</v>
      </c>
      <c r="H19" s="210"/>
      <c r="J19" s="44" t="s">
        <v>102</v>
      </c>
      <c r="K19" s="35">
        <f>Poblaciones!X18</f>
        <v>287362</v>
      </c>
      <c r="L19" s="35">
        <f>Poblaciones!Z18</f>
        <v>282677</v>
      </c>
      <c r="M19" s="24">
        <v>582560</v>
      </c>
      <c r="N19" s="41">
        <f t="shared" si="1"/>
        <v>1.0165736865751369</v>
      </c>
      <c r="O19" s="216"/>
      <c r="P19" s="216"/>
      <c r="R19" s="148" t="s">
        <v>102</v>
      </c>
      <c r="S19" s="149">
        <v>1075</v>
      </c>
      <c r="T19" s="149">
        <v>546</v>
      </c>
      <c r="U19" s="24">
        <f t="shared" si="2"/>
        <v>1621</v>
      </c>
      <c r="V19" s="27">
        <f t="shared" si="3"/>
        <v>1.968864468864469</v>
      </c>
      <c r="W19" s="216"/>
      <c r="Y19" s="216"/>
    </row>
    <row r="20" spans="4:25" ht="16.5" customHeight="1">
      <c r="D20" s="229"/>
      <c r="E20" s="208"/>
      <c r="F20" s="238"/>
      <c r="G20" s="24">
        <f t="shared" si="0"/>
        <v>0</v>
      </c>
      <c r="H20" s="211"/>
      <c r="J20" s="44" t="s">
        <v>103</v>
      </c>
      <c r="K20" s="35">
        <f>Poblaciones!X19</f>
        <v>332484</v>
      </c>
      <c r="L20" s="35">
        <f>Poblaciones!Z19</f>
        <v>326974</v>
      </c>
      <c r="M20" s="24">
        <v>609553</v>
      </c>
      <c r="N20" s="41">
        <f t="shared" si="1"/>
        <v>1.0168514927792425</v>
      </c>
      <c r="O20" s="213"/>
      <c r="P20" s="213" t="e">
        <f t="shared" ref="P20" si="4">H20/O20</f>
        <v>#DIV/0!</v>
      </c>
      <c r="R20" s="148" t="s">
        <v>103</v>
      </c>
      <c r="S20" s="149">
        <v>1034</v>
      </c>
      <c r="T20" s="149">
        <v>541</v>
      </c>
      <c r="U20" s="24">
        <f t="shared" si="2"/>
        <v>1575</v>
      </c>
      <c r="V20" s="27">
        <f t="shared" si="3"/>
        <v>1.911275415896488</v>
      </c>
      <c r="W20" s="213"/>
      <c r="Y20" s="213"/>
    </row>
    <row r="21" spans="4:25" ht="16.5" customHeight="1">
      <c r="D21" s="127" t="s">
        <v>68</v>
      </c>
      <c r="E21" s="114">
        <v>320</v>
      </c>
      <c r="F21" s="114">
        <v>306</v>
      </c>
      <c r="G21" s="114">
        <f t="shared" si="0"/>
        <v>626</v>
      </c>
      <c r="H21" s="128">
        <f>+E21/F21</f>
        <v>1.0457516339869282</v>
      </c>
      <c r="J21" s="151" t="s">
        <v>97</v>
      </c>
      <c r="K21" s="152">
        <f>Poblaciones!X20</f>
        <v>2822872</v>
      </c>
      <c r="L21" s="152">
        <f>Poblaciones!Z20</f>
        <v>2675487</v>
      </c>
      <c r="M21" s="23">
        <v>15571686</v>
      </c>
      <c r="N21" s="218">
        <f t="shared" si="1"/>
        <v>1.055087167308232</v>
      </c>
      <c r="O21" s="219"/>
      <c r="P21" s="143">
        <f>H21/N21</f>
        <v>0.99115188430817436</v>
      </c>
      <c r="R21" s="151" t="s">
        <v>97</v>
      </c>
      <c r="S21" s="154">
        <f>K21/SUM(Poblaciones!$X$9,Poblaciones!$X$20,Poblaciones!$X$21,Poblaciones!$X$30,Poblaciones!$X$34)*Provincias!$E$13</f>
        <v>4342.1385737982982</v>
      </c>
      <c r="T21" s="154">
        <f>L21/SUM(Poblaciones!$Z$9,Poblaciones!$Z$20,Poblaciones!$Z$21,Poblaciones!$Z$30,Poblaciones!$Z$34)*Provincias!$F$13</f>
        <v>3503.1802569132992</v>
      </c>
      <c r="U21" s="23">
        <f t="shared" si="2"/>
        <v>7845.3188307115979</v>
      </c>
      <c r="V21" s="220">
        <f t="shared" si="3"/>
        <v>1.2394847696544786</v>
      </c>
      <c r="W21" s="221"/>
      <c r="Y21" s="143">
        <f>H21/V21</f>
        <v>0.84369865575552339</v>
      </c>
    </row>
    <row r="22" spans="4:25" ht="16.5" customHeight="1">
      <c r="D22" s="127" t="s">
        <v>69</v>
      </c>
      <c r="E22" s="114">
        <v>154</v>
      </c>
      <c r="F22" s="114">
        <v>136</v>
      </c>
      <c r="G22" s="114">
        <f t="shared" si="0"/>
        <v>290</v>
      </c>
      <c r="H22" s="128">
        <f>+E22/F22</f>
        <v>1.1323529411764706</v>
      </c>
      <c r="J22" s="151" t="s">
        <v>97</v>
      </c>
      <c r="K22" s="152">
        <f>Poblaciones!X21</f>
        <v>878863</v>
      </c>
      <c r="L22" s="152">
        <f>Poblaciones!Z21</f>
        <v>829410</v>
      </c>
      <c r="M22" s="23">
        <v>15571686</v>
      </c>
      <c r="N22" s="218">
        <f t="shared" si="1"/>
        <v>1.0596243112573998</v>
      </c>
      <c r="O22" s="219"/>
      <c r="P22" s="143">
        <f>H22/N22</f>
        <v>1.0686362413040218</v>
      </c>
      <c r="R22" s="151" t="s">
        <v>97</v>
      </c>
      <c r="S22" s="154">
        <f>K22/SUM(Poblaciones!$X$9,Poblaciones!$X$20,Poblaciones!$X$21,Poblaciones!$X$30,Poblaciones!$X$34)*Provincias!$E$13</f>
        <v>1351.8660900615025</v>
      </c>
      <c r="T22" s="154">
        <f>L22/SUM(Poblaciones!$Z$9,Poblaciones!$Z$20,Poblaciones!$Z$21,Poblaciones!$Z$30,Poblaciones!$Z$34)*Provincias!$F$13</f>
        <v>1085.9977031794435</v>
      </c>
      <c r="U22" s="23">
        <f t="shared" si="2"/>
        <v>2437.8637932409461</v>
      </c>
      <c r="V22" s="220">
        <f t="shared" si="3"/>
        <v>1.2448148703295447</v>
      </c>
      <c r="W22" s="221"/>
      <c r="Y22" s="143">
        <f>H22/V22</f>
        <v>0.90965569914560729</v>
      </c>
    </row>
    <row r="23" spans="4:25" ht="16.5" customHeight="1">
      <c r="D23" s="228" t="s">
        <v>70</v>
      </c>
      <c r="E23" s="206">
        <v>232</v>
      </c>
      <c r="F23" s="206">
        <v>197</v>
      </c>
      <c r="G23" s="24">
        <f t="shared" si="0"/>
        <v>429</v>
      </c>
      <c r="H23" s="209">
        <f>+E23/F23</f>
        <v>1.1776649746192893</v>
      </c>
      <c r="J23" s="44" t="s">
        <v>70</v>
      </c>
      <c r="K23" s="35">
        <f>Poblaciones!X22</f>
        <v>911347</v>
      </c>
      <c r="L23" s="35">
        <f>Poblaciones!Z22</f>
        <v>865103</v>
      </c>
      <c r="M23" s="24">
        <v>1800895</v>
      </c>
      <c r="N23" s="41">
        <f t="shared" si="1"/>
        <v>1.0534549065255814</v>
      </c>
      <c r="O23" s="212">
        <f>SUM(K23:K25)/SUM(L23:L25)</f>
        <v>1.0472530600626246</v>
      </c>
      <c r="P23" s="212">
        <f>H23/O23</f>
        <v>1.1245276041961303</v>
      </c>
      <c r="R23" s="148" t="s">
        <v>70</v>
      </c>
      <c r="S23" s="149">
        <v>2781</v>
      </c>
      <c r="T23" s="149">
        <v>1964</v>
      </c>
      <c r="U23" s="24">
        <f t="shared" si="2"/>
        <v>4745</v>
      </c>
      <c r="V23" s="27">
        <f t="shared" si="3"/>
        <v>1.4159877800407332</v>
      </c>
      <c r="W23" s="212">
        <f>SUM(S23:S25)/SUM(T23:T25)</f>
        <v>1.4113856068743287</v>
      </c>
      <c r="Y23" s="212">
        <f>H23/W23</f>
        <v>0.83440341809022711</v>
      </c>
    </row>
    <row r="24" spans="4:25" ht="16.5" customHeight="1">
      <c r="D24" s="231"/>
      <c r="E24" s="207"/>
      <c r="F24" s="207"/>
      <c r="G24" s="24">
        <f t="shared" si="0"/>
        <v>0</v>
      </c>
      <c r="H24" s="210"/>
      <c r="J24" s="44" t="s">
        <v>104</v>
      </c>
      <c r="K24" s="35">
        <f>Poblaciones!X23</f>
        <v>354953</v>
      </c>
      <c r="L24" s="35">
        <f>Poblaciones!Z23</f>
        <v>340462</v>
      </c>
      <c r="M24" s="24">
        <v>734301</v>
      </c>
      <c r="N24" s="41">
        <f t="shared" si="1"/>
        <v>1.0425627529650887</v>
      </c>
      <c r="O24" s="216"/>
      <c r="P24" s="216" t="e">
        <f t="shared" ref="P24" si="5">H24/O24</f>
        <v>#DIV/0!</v>
      </c>
      <c r="R24" s="148" t="s">
        <v>104</v>
      </c>
      <c r="S24" s="149">
        <v>449</v>
      </c>
      <c r="T24" s="149">
        <v>458</v>
      </c>
      <c r="U24" s="24">
        <f t="shared" si="2"/>
        <v>907</v>
      </c>
      <c r="V24" s="27">
        <f t="shared" si="3"/>
        <v>0.98034934497816595</v>
      </c>
      <c r="W24" s="216"/>
      <c r="Y24" s="216"/>
    </row>
    <row r="25" spans="4:25" ht="16.5" customHeight="1">
      <c r="D25" s="229"/>
      <c r="E25" s="208"/>
      <c r="F25" s="208"/>
      <c r="G25" s="24">
        <f t="shared" si="0"/>
        <v>0</v>
      </c>
      <c r="H25" s="211"/>
      <c r="J25" s="44" t="s">
        <v>105</v>
      </c>
      <c r="K25" s="35">
        <f>Poblaciones!X24</f>
        <v>227374</v>
      </c>
      <c r="L25" s="35">
        <f>Poblaciones!Z24</f>
        <v>220713</v>
      </c>
      <c r="M25" s="24">
        <v>476191</v>
      </c>
      <c r="N25" s="41">
        <f t="shared" si="1"/>
        <v>1.0301794638285919</v>
      </c>
      <c r="O25" s="213"/>
      <c r="P25" s="213"/>
      <c r="R25" s="148" t="s">
        <v>105</v>
      </c>
      <c r="S25" s="149">
        <v>712</v>
      </c>
      <c r="T25" s="149">
        <v>371</v>
      </c>
      <c r="U25" s="24">
        <f t="shared" si="2"/>
        <v>1083</v>
      </c>
      <c r="V25" s="27">
        <f t="shared" si="3"/>
        <v>1.9191374663072776</v>
      </c>
      <c r="W25" s="213"/>
      <c r="Y25" s="213"/>
    </row>
    <row r="26" spans="4:25" ht="16.5" customHeight="1">
      <c r="D26" s="127" t="s">
        <v>79</v>
      </c>
      <c r="E26" s="24">
        <v>85</v>
      </c>
      <c r="F26" s="24">
        <v>73</v>
      </c>
      <c r="G26" s="24">
        <f t="shared" si="0"/>
        <v>158</v>
      </c>
      <c r="H26" s="128">
        <f>+E26/F26</f>
        <v>1.1643835616438356</v>
      </c>
      <c r="J26" s="44" t="s">
        <v>106</v>
      </c>
      <c r="K26" s="35">
        <f>Poblaciones!X25</f>
        <v>641053</v>
      </c>
      <c r="L26" s="35">
        <f>Poblaciones!Z25</f>
        <v>612940</v>
      </c>
      <c r="M26" s="24">
        <v>1307740</v>
      </c>
      <c r="N26" s="218">
        <f t="shared" si="1"/>
        <v>1.0458658269977485</v>
      </c>
      <c r="O26" s="219"/>
      <c r="P26" s="143">
        <f>H26/N26</f>
        <v>1.113320209520855</v>
      </c>
      <c r="R26" s="148" t="s">
        <v>106</v>
      </c>
      <c r="S26" s="149">
        <v>1359</v>
      </c>
      <c r="T26" s="149">
        <v>1002</v>
      </c>
      <c r="U26" s="24">
        <f t="shared" si="2"/>
        <v>2361</v>
      </c>
      <c r="V26" s="220">
        <f t="shared" si="3"/>
        <v>1.3562874251497006</v>
      </c>
      <c r="W26" s="221"/>
      <c r="Y26" s="143">
        <f>H26/V26</f>
        <v>0.85850796818772868</v>
      </c>
    </row>
    <row r="27" spans="4:25" ht="16.5" customHeight="1">
      <c r="D27" s="127" t="s">
        <v>71</v>
      </c>
      <c r="E27" s="24">
        <v>110</v>
      </c>
      <c r="F27" s="24">
        <v>80</v>
      </c>
      <c r="G27" s="24">
        <f t="shared" si="0"/>
        <v>190</v>
      </c>
      <c r="H27" s="128">
        <f>+E27/F27</f>
        <v>1.375</v>
      </c>
      <c r="J27" s="44" t="s">
        <v>107</v>
      </c>
      <c r="K27" s="35">
        <f>Poblaciones!X26</f>
        <v>571944</v>
      </c>
      <c r="L27" s="35">
        <f>Poblaciones!Z26</f>
        <v>562415</v>
      </c>
      <c r="M27" s="24">
        <v>1145600</v>
      </c>
      <c r="N27" s="218">
        <f t="shared" si="1"/>
        <v>1.0169430047207133</v>
      </c>
      <c r="O27" s="219"/>
      <c r="P27" s="143">
        <f>H27/N27</f>
        <v>1.3520915072104962</v>
      </c>
      <c r="R27" s="148" t="s">
        <v>107</v>
      </c>
      <c r="S27" s="149">
        <v>1879</v>
      </c>
      <c r="T27" s="149">
        <v>1500</v>
      </c>
      <c r="U27" s="24">
        <f t="shared" si="2"/>
        <v>3379</v>
      </c>
      <c r="V27" s="220">
        <f t="shared" si="3"/>
        <v>1.2526666666666666</v>
      </c>
      <c r="W27" s="221"/>
      <c r="Y27" s="143">
        <f>H27/V27</f>
        <v>1.0976583288983504</v>
      </c>
    </row>
    <row r="28" spans="4:25" ht="16.5" customHeight="1">
      <c r="D28" s="228" t="s">
        <v>72</v>
      </c>
      <c r="E28" s="206">
        <v>99</v>
      </c>
      <c r="F28" s="206">
        <v>105</v>
      </c>
      <c r="G28" s="24">
        <f t="shared" si="0"/>
        <v>204</v>
      </c>
      <c r="H28" s="209">
        <f>+E28/F28</f>
        <v>0.94285714285714284</v>
      </c>
      <c r="J28" s="44" t="s">
        <v>108</v>
      </c>
      <c r="K28" s="35">
        <f>Poblaciones!X27</f>
        <v>273756</v>
      </c>
      <c r="L28" s="35">
        <f>Poblaciones!Z27</f>
        <v>266629</v>
      </c>
      <c r="M28" s="24">
        <v>572060</v>
      </c>
      <c r="N28" s="41">
        <f t="shared" si="1"/>
        <v>1.0267300256161183</v>
      </c>
      <c r="O28" s="212">
        <f>SUM(K28:K30)/SUM(L28:L30)</f>
        <v>1.0306529731531815</v>
      </c>
      <c r="P28" s="212">
        <f>H28/O28</f>
        <v>0.91481533301414153</v>
      </c>
      <c r="R28" s="148" t="s">
        <v>108</v>
      </c>
      <c r="S28" s="149">
        <v>629</v>
      </c>
      <c r="T28" s="149">
        <v>529</v>
      </c>
      <c r="U28" s="24">
        <f t="shared" si="2"/>
        <v>1158</v>
      </c>
      <c r="V28" s="27">
        <f t="shared" si="3"/>
        <v>1.1890359168241966</v>
      </c>
      <c r="W28" s="212">
        <f>SUM(S28:S30)/SUM(T28:T30)</f>
        <v>1.229313615000045</v>
      </c>
      <c r="Y28" s="212">
        <f>H28/W28</f>
        <v>0.76697852472504202</v>
      </c>
    </row>
    <row r="29" spans="4:25" ht="16.5" customHeight="1">
      <c r="D29" s="231"/>
      <c r="E29" s="207"/>
      <c r="F29" s="207"/>
      <c r="G29" s="24">
        <f t="shared" si="0"/>
        <v>0</v>
      </c>
      <c r="H29" s="210"/>
      <c r="J29" s="44" t="s">
        <v>109</v>
      </c>
      <c r="K29" s="35">
        <f>Poblaciones!X28</f>
        <v>545120</v>
      </c>
      <c r="L29" s="35">
        <f>Poblaciones!Z28</f>
        <v>526576</v>
      </c>
      <c r="M29" s="24">
        <v>1090451</v>
      </c>
      <c r="N29" s="41">
        <f t="shared" si="1"/>
        <v>1.0352161891161009</v>
      </c>
      <c r="O29" s="216"/>
      <c r="P29" s="216"/>
      <c r="R29" s="148" t="s">
        <v>109</v>
      </c>
      <c r="S29" s="149">
        <v>1783</v>
      </c>
      <c r="T29" s="149">
        <v>1400</v>
      </c>
      <c r="U29" s="24">
        <f t="shared" si="2"/>
        <v>3183</v>
      </c>
      <c r="V29" s="27">
        <f t="shared" si="3"/>
        <v>1.2735714285714286</v>
      </c>
      <c r="W29" s="216"/>
      <c r="Y29" s="216"/>
    </row>
    <row r="30" spans="4:25" ht="16.5" customHeight="1">
      <c r="D30" s="229"/>
      <c r="E30" s="208"/>
      <c r="F30" s="208"/>
      <c r="G30" s="24">
        <f t="shared" si="0"/>
        <v>0</v>
      </c>
      <c r="H30" s="211"/>
      <c r="J30" s="151" t="s">
        <v>110</v>
      </c>
      <c r="K30" s="153">
        <f>Poblaciones!X29</f>
        <v>182761</v>
      </c>
      <c r="L30" s="153">
        <f>Poblaciones!Z29</f>
        <v>178642</v>
      </c>
      <c r="M30" s="24">
        <v>3326511</v>
      </c>
      <c r="N30" s="41">
        <f t="shared" si="1"/>
        <v>1.0230572877598774</v>
      </c>
      <c r="O30" s="213"/>
      <c r="P30" s="213" t="e">
        <f t="shared" ref="P30" si="6">H30/O30</f>
        <v>#DIV/0!</v>
      </c>
      <c r="R30" s="151" t="s">
        <v>110</v>
      </c>
      <c r="S30" s="155">
        <f>K30/SUM(Poblaciones!$X$29,Poblaciones!$X$31)*Provincias!$E$32</f>
        <v>199.37201539698611</v>
      </c>
      <c r="T30" s="155">
        <f>L30/SUM(Poblaciones!$Z$29,Poblaciones!$Z$31)*Provincias!$F$32</f>
        <v>195.25208956698245</v>
      </c>
      <c r="U30" s="61">
        <f t="shared" si="2"/>
        <v>394.62410496396853</v>
      </c>
      <c r="V30" s="27">
        <f t="shared" si="3"/>
        <v>1.0211005466786069</v>
      </c>
      <c r="W30" s="213"/>
      <c r="Y30" s="213"/>
    </row>
    <row r="31" spans="4:25" ht="16.5" customHeight="1">
      <c r="D31" s="228" t="s">
        <v>73</v>
      </c>
      <c r="E31" s="206">
        <v>221</v>
      </c>
      <c r="F31" s="206">
        <v>163</v>
      </c>
      <c r="G31" s="114">
        <f t="shared" si="0"/>
        <v>384</v>
      </c>
      <c r="H31" s="209">
        <f>+E31/F31</f>
        <v>1.3558282208588956</v>
      </c>
      <c r="J31" s="151" t="s">
        <v>97</v>
      </c>
      <c r="K31" s="152">
        <f>Poblaciones!X30</f>
        <v>215417</v>
      </c>
      <c r="L31" s="152">
        <f>Poblaciones!Z30</f>
        <v>201591</v>
      </c>
      <c r="M31" s="23">
        <v>15571686</v>
      </c>
      <c r="N31" s="41">
        <f t="shared" si="1"/>
        <v>1.0685844110104121</v>
      </c>
      <c r="O31" s="212">
        <f>SUM(K31:K32)/SUM(L31:L32)</f>
        <v>1.0695950011745832</v>
      </c>
      <c r="P31" s="212">
        <f>H31/O31</f>
        <v>1.2676089729009423</v>
      </c>
      <c r="R31" s="151" t="s">
        <v>97</v>
      </c>
      <c r="S31" s="154">
        <f>K31/SUM(Poblaciones!$X$9,Poblaciones!$X$20,Poblaciones!$X$21,Poblaciones!$X$30,Poblaciones!$X$34)*Provincias!$E$13</f>
        <v>331.35419004188213</v>
      </c>
      <c r="T31" s="154">
        <f>L31/SUM(Poblaciones!$Z$9,Poblaciones!$Z$20,Poblaciones!$Z$21,Poblaciones!$Z$30,Poblaciones!$Z$34)*Provincias!$F$13</f>
        <v>263.95553825206736</v>
      </c>
      <c r="U31" s="23">
        <f t="shared" si="2"/>
        <v>595.30972829394955</v>
      </c>
      <c r="V31" s="27">
        <f t="shared" si="3"/>
        <v>1.2553409268702356</v>
      </c>
      <c r="W31" s="212">
        <f>SUM(S31:S32)/SUM(T31:T32)</f>
        <v>1.0954635850961312</v>
      </c>
      <c r="Y31" s="212">
        <f>H31/W31</f>
        <v>1.237675299576404</v>
      </c>
    </row>
    <row r="32" spans="4:25" ht="16.5" customHeight="1">
      <c r="D32" s="229"/>
      <c r="E32" s="208"/>
      <c r="F32" s="208"/>
      <c r="G32" s="24">
        <f t="shared" si="0"/>
        <v>0</v>
      </c>
      <c r="H32" s="235"/>
      <c r="J32" s="151" t="s">
        <v>110</v>
      </c>
      <c r="K32" s="153">
        <f>Poblaciones!X31</f>
        <v>1487436</v>
      </c>
      <c r="L32" s="153">
        <f>Poblaciones!Z31</f>
        <v>1390463</v>
      </c>
      <c r="M32" s="24">
        <v>3326511</v>
      </c>
      <c r="N32" s="41">
        <f t="shared" si="1"/>
        <v>1.0697415177534391</v>
      </c>
      <c r="O32" s="213"/>
      <c r="P32" s="213"/>
      <c r="R32" s="151" t="s">
        <v>110</v>
      </c>
      <c r="S32" s="155">
        <f>K32/SUM(Poblaciones!$X$29,Poblaciones!$X$31)*Provincias!$E$32</f>
        <v>1622.6279846030141</v>
      </c>
      <c r="T32" s="155">
        <f>L32/SUM(Poblaciones!$Z$29,Poblaciones!$Z$31)*Provincias!$F$32</f>
        <v>1519.7479104330175</v>
      </c>
      <c r="U32" s="24">
        <f t="shared" si="2"/>
        <v>3142.3758950360316</v>
      </c>
      <c r="V32" s="27">
        <f t="shared" si="3"/>
        <v>1.0676954865104458</v>
      </c>
      <c r="W32" s="213"/>
      <c r="Y32" s="213"/>
    </row>
    <row r="33" spans="4:25" ht="16.5" customHeight="1">
      <c r="D33" s="228" t="s">
        <v>74</v>
      </c>
      <c r="E33" s="206">
        <v>118</v>
      </c>
      <c r="F33" s="206">
        <v>126</v>
      </c>
      <c r="G33" s="24">
        <f t="shared" si="0"/>
        <v>244</v>
      </c>
      <c r="H33" s="209">
        <f>+E33/F33</f>
        <v>0.93650793650793651</v>
      </c>
      <c r="J33" s="44" t="s">
        <v>111</v>
      </c>
      <c r="K33" s="35">
        <f>Poblaciones!X32</f>
        <v>351099</v>
      </c>
      <c r="L33" s="35">
        <f>Poblaciones!Z32</f>
        <v>336676</v>
      </c>
      <c r="M33" s="24">
        <v>716978</v>
      </c>
      <c r="N33" s="41">
        <f t="shared" si="1"/>
        <v>1.042839406432297</v>
      </c>
      <c r="O33" s="212">
        <f>SUM(K33:K34)/SUM(L33:L34)</f>
        <v>1.0389139260464666</v>
      </c>
      <c r="P33" s="212">
        <f>H33/O33</f>
        <v>0.90142976528553165</v>
      </c>
      <c r="R33" s="148" t="s">
        <v>111</v>
      </c>
      <c r="S33" s="149">
        <v>656</v>
      </c>
      <c r="T33" s="149">
        <v>523</v>
      </c>
      <c r="U33" s="24">
        <f t="shared" si="2"/>
        <v>1179</v>
      </c>
      <c r="V33" s="27">
        <f t="shared" si="3"/>
        <v>1.254302103250478</v>
      </c>
      <c r="W33" s="212">
        <f>SUM(S33:S34)/SUM(T33:T34)</f>
        <v>1.4865196078431373</v>
      </c>
      <c r="Y33" s="212">
        <f>H33/W33</f>
        <v>0.63000039257252771</v>
      </c>
    </row>
    <row r="34" spans="4:25" ht="16.5" customHeight="1">
      <c r="D34" s="229"/>
      <c r="E34" s="208"/>
      <c r="F34" s="208"/>
      <c r="G34" s="24">
        <f t="shared" si="0"/>
        <v>0</v>
      </c>
      <c r="H34" s="235"/>
      <c r="J34" s="44" t="s">
        <v>74</v>
      </c>
      <c r="K34" s="35">
        <f>Poblaciones!X33</f>
        <v>634635</v>
      </c>
      <c r="L34" s="35">
        <f>Poblaciones!Z33</f>
        <v>612136</v>
      </c>
      <c r="M34" s="24">
        <v>1311499</v>
      </c>
      <c r="N34" s="41">
        <f t="shared" si="1"/>
        <v>1.0367549041389494</v>
      </c>
      <c r="O34" s="213"/>
      <c r="P34" s="213" t="e">
        <f t="shared" ref="P34" si="7">H34/O34</f>
        <v>#DIV/0!</v>
      </c>
      <c r="R34" s="148" t="s">
        <v>74</v>
      </c>
      <c r="S34" s="149">
        <v>1770</v>
      </c>
      <c r="T34" s="149">
        <v>1109</v>
      </c>
      <c r="U34" s="24">
        <f t="shared" si="2"/>
        <v>2879</v>
      </c>
      <c r="V34" s="27">
        <f t="shared" si="3"/>
        <v>1.5960324616771866</v>
      </c>
      <c r="W34" s="213"/>
      <c r="Y34" s="213"/>
    </row>
    <row r="35" spans="4:25" ht="16.5" customHeight="1">
      <c r="D35" s="127" t="s">
        <v>75</v>
      </c>
      <c r="E35" s="114">
        <v>382</v>
      </c>
      <c r="F35" s="114">
        <v>382</v>
      </c>
      <c r="G35" s="114">
        <f t="shared" si="0"/>
        <v>764</v>
      </c>
      <c r="H35" s="128">
        <f>+E35/F35</f>
        <v>1</v>
      </c>
      <c r="J35" s="151" t="s">
        <v>97</v>
      </c>
      <c r="K35" s="152">
        <f>Poblaciones!X34</f>
        <v>4011084</v>
      </c>
      <c r="L35" s="152">
        <f>Poblaciones!Z34</f>
        <v>3812486</v>
      </c>
      <c r="M35" s="23">
        <v>15571686</v>
      </c>
      <c r="N35" s="218">
        <f t="shared" si="1"/>
        <v>1.052091469975234</v>
      </c>
      <c r="O35" s="219"/>
      <c r="P35" s="143">
        <f>H35/N35</f>
        <v>0.95048769858721482</v>
      </c>
      <c r="R35" s="151" t="s">
        <v>97</v>
      </c>
      <c r="S35" s="154">
        <f>K35/SUM(Poblaciones!$X$9,Poblaciones!$X$20,Poblaciones!$X$21,Poblaciones!$X$30,Poblaciones!$X$34)*Provincias!$E$13</f>
        <v>6169.844951930223</v>
      </c>
      <c r="T35" s="154">
        <f>L35/SUM(Poblaciones!$Z$9,Poblaciones!$Z$20,Poblaciones!$Z$21,Poblaciones!$Z$30,Poblaciones!$Z$34)*Provincias!$F$13</f>
        <v>4991.9232218128354</v>
      </c>
      <c r="U35" s="23">
        <f t="shared" si="2"/>
        <v>11161.768173743058</v>
      </c>
      <c r="V35" s="220">
        <f t="shared" si="3"/>
        <v>1.2359655142471564</v>
      </c>
      <c r="W35" s="221"/>
      <c r="Y35" s="143">
        <f>H35/V35</f>
        <v>0.80908406300406677</v>
      </c>
    </row>
    <row r="36" spans="4:25" ht="16.5" customHeight="1">
      <c r="D36" s="228" t="s">
        <v>76</v>
      </c>
      <c r="E36" s="206">
        <v>193</v>
      </c>
      <c r="F36" s="206">
        <v>162</v>
      </c>
      <c r="G36" s="24">
        <f t="shared" si="0"/>
        <v>355</v>
      </c>
      <c r="H36" s="209">
        <f>+E36/F36</f>
        <v>1.191358024691358</v>
      </c>
      <c r="J36" s="46" t="s">
        <v>116</v>
      </c>
      <c r="K36" s="35">
        <f>Poblaciones!X35</f>
        <v>189648</v>
      </c>
      <c r="L36" s="35">
        <f>Poblaciones!Z35</f>
        <v>186010</v>
      </c>
      <c r="M36" s="24">
        <v>902063</v>
      </c>
      <c r="N36" s="141">
        <f t="shared" si="1"/>
        <v>1.0195580882748239</v>
      </c>
      <c r="O36" s="212">
        <f>SUM(K36:K38)/SUM(L36:L38)</f>
        <v>1.0377138164989952</v>
      </c>
      <c r="P36" s="212">
        <f>H36/O36</f>
        <v>1.1480602895996148</v>
      </c>
      <c r="R36" s="166" t="s">
        <v>116</v>
      </c>
      <c r="S36" s="149">
        <v>712</v>
      </c>
      <c r="T36" s="149">
        <v>743</v>
      </c>
      <c r="U36" s="24">
        <f t="shared" si="2"/>
        <v>1455</v>
      </c>
      <c r="V36" s="143">
        <f t="shared" si="3"/>
        <v>0.95827725437415878</v>
      </c>
      <c r="W36" s="212">
        <f>SUM(S36:S38)/SUM(T36:T38)</f>
        <v>0.9164328032429061</v>
      </c>
      <c r="Y36" s="212">
        <f>H36/W36</f>
        <v>1.2999949592327953</v>
      </c>
    </row>
    <row r="37" spans="4:25" ht="16.5" customHeight="1">
      <c r="D37" s="231"/>
      <c r="E37" s="207"/>
      <c r="F37" s="207"/>
      <c r="G37" s="24"/>
      <c r="H37" s="210"/>
      <c r="J37" s="44" t="s">
        <v>114</v>
      </c>
      <c r="K37" s="35">
        <f>Poblaciones!X36</f>
        <v>450760</v>
      </c>
      <c r="L37" s="35">
        <f>Poblaciones!Z36</f>
        <v>439517</v>
      </c>
      <c r="M37" s="24">
        <v>902063</v>
      </c>
      <c r="N37" s="141">
        <f t="shared" si="1"/>
        <v>1.0255803529783831</v>
      </c>
      <c r="O37" s="216"/>
      <c r="P37" s="216"/>
      <c r="R37" s="148" t="s">
        <v>114</v>
      </c>
      <c r="S37" s="149">
        <v>989</v>
      </c>
      <c r="T37" s="149">
        <v>884</v>
      </c>
      <c r="U37" s="24">
        <f t="shared" si="2"/>
        <v>1873</v>
      </c>
      <c r="V37" s="143">
        <f t="shared" si="3"/>
        <v>1.1187782805429864</v>
      </c>
      <c r="W37" s="216"/>
      <c r="Y37" s="216"/>
    </row>
    <row r="38" spans="4:25" ht="16.5" customHeight="1" thickBot="1">
      <c r="D38" s="232"/>
      <c r="E38" s="214"/>
      <c r="F38" s="214"/>
      <c r="G38" s="129">
        <f>+E38+F38</f>
        <v>0</v>
      </c>
      <c r="H38" s="215"/>
      <c r="J38" s="162" t="s">
        <v>112</v>
      </c>
      <c r="K38" s="163">
        <f>Poblaciones!X37</f>
        <v>754792</v>
      </c>
      <c r="L38" s="163">
        <f>Poblaciones!Z37</f>
        <v>718967</v>
      </c>
      <c r="M38" s="129">
        <v>1547595</v>
      </c>
      <c r="N38" s="164">
        <f t="shared" si="1"/>
        <v>1.049828434406586</v>
      </c>
      <c r="O38" s="217"/>
      <c r="P38" s="217" t="e">
        <f t="shared" ref="P38" si="8">H38/O38</f>
        <v>#DIV/0!</v>
      </c>
      <c r="R38" s="167" t="s">
        <v>112</v>
      </c>
      <c r="S38" s="168">
        <v>1238</v>
      </c>
      <c r="T38" s="168">
        <v>1580</v>
      </c>
      <c r="U38" s="129">
        <f t="shared" si="2"/>
        <v>2818</v>
      </c>
      <c r="V38" s="169">
        <f t="shared" si="3"/>
        <v>0.78354430379746831</v>
      </c>
      <c r="W38" s="217"/>
      <c r="Y38" s="217"/>
    </row>
    <row r="39" spans="4:25" ht="25.5" customHeight="1" thickBot="1">
      <c r="D39" s="156" t="s">
        <v>297</v>
      </c>
      <c r="E39" s="157">
        <f>SUM(E10:E38)</f>
        <v>2561</v>
      </c>
      <c r="F39" s="157">
        <f>SUM(F10:F38)</f>
        <v>2248</v>
      </c>
      <c r="G39" s="158">
        <f>SUM(G10:G38)</f>
        <v>4809</v>
      </c>
      <c r="H39" s="159">
        <f>+E39/F39</f>
        <v>1.1392348754448398</v>
      </c>
      <c r="J39" s="160" t="s">
        <v>62</v>
      </c>
      <c r="K39" s="161">
        <f>SUM(K10:K38)</f>
        <v>19499483</v>
      </c>
      <c r="L39" s="161">
        <f>SUM(L10:L38)</f>
        <v>18623163</v>
      </c>
      <c r="M39" s="140">
        <f>SUM(M10:M38)</f>
        <v>104784801</v>
      </c>
      <c r="N39" s="247">
        <f t="shared" si="1"/>
        <v>1.0470553793681556</v>
      </c>
      <c r="O39" s="248"/>
      <c r="P39" s="139">
        <f>H39/N39</f>
        <v>1.0880368869622825</v>
      </c>
      <c r="R39" s="165" t="s">
        <v>287</v>
      </c>
      <c r="S39" s="122">
        <f t="shared" ref="S39:T39" si="9">SUM(S10:S38)</f>
        <v>39797</v>
      </c>
      <c r="T39" s="122">
        <f t="shared" si="9"/>
        <v>30928</v>
      </c>
      <c r="U39" s="140">
        <f>SUM(U10:U38)-U18-U21-U22-U31-U32-U35</f>
        <v>45344.285807508189</v>
      </c>
      <c r="V39" s="245">
        <f t="shared" si="3"/>
        <v>1.2867628039317123</v>
      </c>
      <c r="W39" s="246"/>
      <c r="Y39" s="139">
        <f>H39/V39</f>
        <v>0.88534955468397136</v>
      </c>
    </row>
    <row r="40" spans="4:25" ht="13.5" thickBot="1">
      <c r="D40" s="45"/>
      <c r="E40" s="25"/>
      <c r="F40" s="25"/>
      <c r="G40" s="25"/>
      <c r="H40" s="50"/>
      <c r="J40" s="45"/>
      <c r="K40" s="38"/>
      <c r="L40" s="38"/>
      <c r="M40" s="39"/>
      <c r="N40" s="42"/>
      <c r="O40" s="50"/>
      <c r="P40" s="37"/>
      <c r="R40" s="45"/>
      <c r="S40" s="25"/>
      <c r="T40" s="25"/>
      <c r="U40" s="25"/>
      <c r="V40" s="37"/>
      <c r="W40" s="50"/>
      <c r="Y40" s="37"/>
    </row>
    <row r="41" spans="4:25" ht="16.5" customHeight="1">
      <c r="D41" s="131" t="s">
        <v>83</v>
      </c>
      <c r="E41" s="126">
        <v>1094</v>
      </c>
      <c r="F41" s="126">
        <v>1434</v>
      </c>
      <c r="G41" s="126">
        <f t="shared" ref="G41:G54" si="10">+E41+F41</f>
        <v>2528</v>
      </c>
      <c r="H41" s="132">
        <f t="shared" ref="H41:H54" si="11">+E41/F41</f>
        <v>0.76290097629009768</v>
      </c>
      <c r="J41" s="224" t="s">
        <v>52</v>
      </c>
      <c r="K41" s="223">
        <f>Poblaciones!X40</f>
        <v>1570142</v>
      </c>
      <c r="L41" s="223">
        <f>Poblaciones!Z40</f>
        <v>1346048</v>
      </c>
      <c r="M41" s="24">
        <f t="shared" ref="M41:M54" si="12">+K41+L41</f>
        <v>2916190</v>
      </c>
      <c r="N41" s="222">
        <f>+K41/L41</f>
        <v>1.1664829188855077</v>
      </c>
      <c r="O41" s="222"/>
      <c r="P41" s="143">
        <f>H41/$N$41</f>
        <v>0.65401812914585655</v>
      </c>
      <c r="R41" s="224" t="s">
        <v>52</v>
      </c>
      <c r="S41" s="226">
        <f>1070+541</f>
        <v>1611</v>
      </c>
      <c r="T41" s="226">
        <f>943+516</f>
        <v>1459</v>
      </c>
      <c r="U41" s="226">
        <f t="shared" ref="U41" si="13">+S41+T41</f>
        <v>3070</v>
      </c>
      <c r="V41" s="227">
        <f>+S41/T41</f>
        <v>1.1041809458533243</v>
      </c>
      <c r="W41" s="227"/>
      <c r="Y41" s="143">
        <f>H41/$V$41</f>
        <v>0.69092025102871035</v>
      </c>
    </row>
    <row r="42" spans="4:25" ht="16.5" customHeight="1">
      <c r="D42" s="133" t="s">
        <v>95</v>
      </c>
      <c r="E42" s="123" t="s">
        <v>295</v>
      </c>
      <c r="F42" s="123" t="s">
        <v>295</v>
      </c>
      <c r="G42" s="123" t="s">
        <v>295</v>
      </c>
      <c r="H42" s="134" t="s">
        <v>295</v>
      </c>
      <c r="J42" s="224"/>
      <c r="K42" s="223">
        <f>Poblaciones!X41</f>
        <v>0</v>
      </c>
      <c r="L42" s="223">
        <f>Poblaciones!Z41</f>
        <v>0</v>
      </c>
      <c r="M42" s="24">
        <f t="shared" si="12"/>
        <v>0</v>
      </c>
      <c r="N42" s="222"/>
      <c r="O42" s="222"/>
      <c r="P42" s="123" t="s">
        <v>295</v>
      </c>
      <c r="R42" s="224"/>
      <c r="S42" s="226"/>
      <c r="T42" s="226"/>
      <c r="U42" s="226"/>
      <c r="V42" s="227"/>
      <c r="W42" s="227"/>
      <c r="Y42" s="123" t="s">
        <v>295</v>
      </c>
    </row>
    <row r="43" spans="4:25" ht="16.5" customHeight="1">
      <c r="D43" s="133" t="s">
        <v>96</v>
      </c>
      <c r="E43" s="123" t="s">
        <v>295</v>
      </c>
      <c r="F43" s="123" t="s">
        <v>295</v>
      </c>
      <c r="G43" s="123" t="s">
        <v>295</v>
      </c>
      <c r="H43" s="134" t="s">
        <v>295</v>
      </c>
      <c r="J43" s="224"/>
      <c r="K43" s="223">
        <f>Poblaciones!X42</f>
        <v>0</v>
      </c>
      <c r="L43" s="223">
        <f>Poblaciones!Z42</f>
        <v>0</v>
      </c>
      <c r="M43" s="24">
        <f t="shared" si="12"/>
        <v>0</v>
      </c>
      <c r="N43" s="222"/>
      <c r="O43" s="222"/>
      <c r="P43" s="123" t="s">
        <v>295</v>
      </c>
      <c r="R43" s="224"/>
      <c r="S43" s="226"/>
      <c r="T43" s="226"/>
      <c r="U43" s="226"/>
      <c r="V43" s="227"/>
      <c r="W43" s="227"/>
      <c r="Y43" s="123" t="s">
        <v>295</v>
      </c>
    </row>
    <row r="44" spans="4:25" ht="16.5" customHeight="1">
      <c r="D44" s="135" t="s">
        <v>84</v>
      </c>
      <c r="E44" s="24">
        <v>513</v>
      </c>
      <c r="F44" s="24">
        <v>513</v>
      </c>
      <c r="G44" s="24">
        <f t="shared" si="10"/>
        <v>1026</v>
      </c>
      <c r="H44" s="128">
        <f t="shared" si="11"/>
        <v>1</v>
      </c>
      <c r="J44" s="224"/>
      <c r="K44" s="223">
        <f>Poblaciones!X43</f>
        <v>0</v>
      </c>
      <c r="L44" s="223">
        <f>Poblaciones!Z43</f>
        <v>0</v>
      </c>
      <c r="M44" s="24">
        <f t="shared" si="12"/>
        <v>0</v>
      </c>
      <c r="N44" s="222"/>
      <c r="O44" s="222"/>
      <c r="P44" s="143">
        <f t="shared" ref="P44:P55" si="14">H44/$N$41</f>
        <v>0.85727787677802392</v>
      </c>
      <c r="R44" s="224"/>
      <c r="S44" s="226"/>
      <c r="T44" s="226"/>
      <c r="U44" s="226"/>
      <c r="V44" s="227"/>
      <c r="W44" s="227"/>
      <c r="Y44" s="143">
        <f t="shared" ref="Y44:Y55" si="15">H44/$V$41</f>
        <v>0.90564866542520173</v>
      </c>
    </row>
    <row r="45" spans="4:25" ht="16.5" customHeight="1">
      <c r="D45" s="135" t="s">
        <v>92</v>
      </c>
      <c r="E45" s="24">
        <v>194</v>
      </c>
      <c r="F45" s="24">
        <v>154</v>
      </c>
      <c r="G45" s="24">
        <f t="shared" si="10"/>
        <v>348</v>
      </c>
      <c r="H45" s="128">
        <f t="shared" si="11"/>
        <v>1.2597402597402598</v>
      </c>
      <c r="J45" s="224"/>
      <c r="K45" s="223">
        <f>Poblaciones!X44</f>
        <v>0</v>
      </c>
      <c r="L45" s="223">
        <f>Poblaciones!Z44</f>
        <v>0</v>
      </c>
      <c r="M45" s="24">
        <f t="shared" si="12"/>
        <v>0</v>
      </c>
      <c r="N45" s="222"/>
      <c r="O45" s="222"/>
      <c r="P45" s="143">
        <f t="shared" si="14"/>
        <v>1.0799474551619264</v>
      </c>
      <c r="R45" s="224"/>
      <c r="S45" s="226"/>
      <c r="T45" s="226"/>
      <c r="U45" s="226"/>
      <c r="V45" s="227"/>
      <c r="W45" s="227"/>
      <c r="Y45" s="143">
        <f t="shared" si="15"/>
        <v>1.1408820850161632</v>
      </c>
    </row>
    <row r="46" spans="4:25" ht="16.5" customHeight="1">
      <c r="D46" s="135" t="s">
        <v>89</v>
      </c>
      <c r="E46" s="24">
        <v>269</v>
      </c>
      <c r="F46" s="24">
        <v>226</v>
      </c>
      <c r="G46" s="24">
        <f t="shared" si="10"/>
        <v>495</v>
      </c>
      <c r="H46" s="128">
        <f t="shared" si="11"/>
        <v>1.1902654867256637</v>
      </c>
      <c r="J46" s="224"/>
      <c r="K46" s="223">
        <f>Poblaciones!X45</f>
        <v>0</v>
      </c>
      <c r="L46" s="223">
        <f>Poblaciones!Z45</f>
        <v>0</v>
      </c>
      <c r="M46" s="24">
        <f t="shared" si="12"/>
        <v>0</v>
      </c>
      <c r="N46" s="222"/>
      <c r="O46" s="222"/>
      <c r="P46" s="143">
        <f t="shared" si="14"/>
        <v>1.0203882692623383</v>
      </c>
      <c r="R46" s="224"/>
      <c r="S46" s="226"/>
      <c r="T46" s="226"/>
      <c r="U46" s="226"/>
      <c r="V46" s="227"/>
      <c r="W46" s="227"/>
      <c r="Y46" s="143">
        <f t="shared" si="15"/>
        <v>1.0779623495547754</v>
      </c>
    </row>
    <row r="47" spans="4:25" ht="16.5" customHeight="1">
      <c r="D47" s="135" t="s">
        <v>88</v>
      </c>
      <c r="E47" s="24">
        <v>301</v>
      </c>
      <c r="F47" s="24">
        <v>331</v>
      </c>
      <c r="G47" s="24">
        <f t="shared" si="10"/>
        <v>632</v>
      </c>
      <c r="H47" s="128">
        <f t="shared" si="11"/>
        <v>0.90936555891238668</v>
      </c>
      <c r="J47" s="224"/>
      <c r="K47" s="223">
        <f>Poblaciones!X46</f>
        <v>0</v>
      </c>
      <c r="L47" s="223">
        <f>Poblaciones!Z46</f>
        <v>0</v>
      </c>
      <c r="M47" s="24">
        <f t="shared" si="12"/>
        <v>0</v>
      </c>
      <c r="N47" s="222"/>
      <c r="O47" s="222"/>
      <c r="P47" s="143">
        <f t="shared" si="14"/>
        <v>0.77957897555947198</v>
      </c>
      <c r="R47" s="224"/>
      <c r="S47" s="226"/>
      <c r="T47" s="226"/>
      <c r="U47" s="226"/>
      <c r="V47" s="227"/>
      <c r="W47" s="227"/>
      <c r="Y47" s="143">
        <f t="shared" si="15"/>
        <v>0.82356570481264557</v>
      </c>
    </row>
    <row r="48" spans="4:25" ht="16.5" customHeight="1">
      <c r="D48" s="135" t="s">
        <v>91</v>
      </c>
      <c r="E48" s="24">
        <v>1086</v>
      </c>
      <c r="F48" s="24">
        <v>891</v>
      </c>
      <c r="G48" s="24">
        <f t="shared" si="10"/>
        <v>1977</v>
      </c>
      <c r="H48" s="128">
        <f t="shared" si="11"/>
        <v>1.2188552188552189</v>
      </c>
      <c r="J48" s="224"/>
      <c r="K48" s="223">
        <f>Poblaciones!X47</f>
        <v>0</v>
      </c>
      <c r="L48" s="223">
        <f>Poblaciones!Z47</f>
        <v>0</v>
      </c>
      <c r="M48" s="24">
        <f t="shared" si="12"/>
        <v>0</v>
      </c>
      <c r="N48" s="222"/>
      <c r="O48" s="222"/>
      <c r="P48" s="143">
        <f t="shared" si="14"/>
        <v>1.0448976141200157</v>
      </c>
      <c r="R48" s="224"/>
      <c r="S48" s="226"/>
      <c r="T48" s="226"/>
      <c r="U48" s="226"/>
      <c r="V48" s="227"/>
      <c r="W48" s="227"/>
      <c r="Y48" s="143">
        <f t="shared" si="15"/>
        <v>1.1038546023027711</v>
      </c>
    </row>
    <row r="49" spans="4:25" ht="16.5" customHeight="1">
      <c r="D49" s="135" t="s">
        <v>90</v>
      </c>
      <c r="E49" s="24">
        <v>220</v>
      </c>
      <c r="F49" s="24">
        <v>216</v>
      </c>
      <c r="G49" s="24">
        <f t="shared" si="10"/>
        <v>436</v>
      </c>
      <c r="H49" s="128">
        <f t="shared" si="11"/>
        <v>1.0185185185185186</v>
      </c>
      <c r="J49" s="224"/>
      <c r="K49" s="223">
        <f>Poblaciones!X48</f>
        <v>0</v>
      </c>
      <c r="L49" s="223">
        <f>Poblaciones!Z48</f>
        <v>0</v>
      </c>
      <c r="M49" s="24">
        <f t="shared" si="12"/>
        <v>0</v>
      </c>
      <c r="N49" s="222"/>
      <c r="O49" s="222"/>
      <c r="P49" s="143">
        <f t="shared" si="14"/>
        <v>0.87315339301465411</v>
      </c>
      <c r="R49" s="224"/>
      <c r="S49" s="226"/>
      <c r="T49" s="226"/>
      <c r="U49" s="226"/>
      <c r="V49" s="227"/>
      <c r="W49" s="227"/>
      <c r="Y49" s="143">
        <f t="shared" si="15"/>
        <v>0.92241993700714997</v>
      </c>
    </row>
    <row r="50" spans="4:25" ht="16.5" customHeight="1">
      <c r="D50" s="135" t="s">
        <v>93</v>
      </c>
      <c r="E50" s="24">
        <v>284</v>
      </c>
      <c r="F50" s="24">
        <v>236</v>
      </c>
      <c r="G50" s="24">
        <f t="shared" si="10"/>
        <v>520</v>
      </c>
      <c r="H50" s="128">
        <f t="shared" si="11"/>
        <v>1.2033898305084745</v>
      </c>
      <c r="J50" s="224"/>
      <c r="K50" s="223">
        <f>Poblaciones!X49</f>
        <v>0</v>
      </c>
      <c r="L50" s="223">
        <f>Poblaciones!Z49</f>
        <v>0</v>
      </c>
      <c r="M50" s="24">
        <f t="shared" si="12"/>
        <v>0</v>
      </c>
      <c r="N50" s="222"/>
      <c r="O50" s="222"/>
      <c r="P50" s="143">
        <f t="shared" si="14"/>
        <v>1.0316394788345711</v>
      </c>
      <c r="R50" s="224"/>
      <c r="S50" s="226"/>
      <c r="T50" s="226"/>
      <c r="U50" s="226"/>
      <c r="V50" s="227"/>
      <c r="W50" s="227"/>
      <c r="Y50" s="143">
        <f t="shared" si="15"/>
        <v>1.0898483939862595</v>
      </c>
    </row>
    <row r="51" spans="4:25" ht="16.5" customHeight="1">
      <c r="D51" s="135" t="s">
        <v>85</v>
      </c>
      <c r="E51" s="24">
        <v>1371</v>
      </c>
      <c r="F51" s="24">
        <v>1063</v>
      </c>
      <c r="G51" s="24">
        <f t="shared" si="10"/>
        <v>2434</v>
      </c>
      <c r="H51" s="128">
        <f t="shared" si="11"/>
        <v>1.2897460018814675</v>
      </c>
      <c r="J51" s="224"/>
      <c r="K51" s="223">
        <f>Poblaciones!X50</f>
        <v>0</v>
      </c>
      <c r="L51" s="223">
        <f>Poblaciones!Z50</f>
        <v>0</v>
      </c>
      <c r="M51" s="24">
        <f t="shared" si="12"/>
        <v>0</v>
      </c>
      <c r="N51" s="222"/>
      <c r="O51" s="222"/>
      <c r="P51" s="143">
        <f t="shared" si="14"/>
        <v>1.1056707140758897</v>
      </c>
      <c r="R51" s="224"/>
      <c r="S51" s="226"/>
      <c r="T51" s="226"/>
      <c r="U51" s="226"/>
      <c r="V51" s="227"/>
      <c r="W51" s="227"/>
      <c r="Y51" s="143">
        <f t="shared" si="15"/>
        <v>1.1680567453414408</v>
      </c>
    </row>
    <row r="52" spans="4:25" ht="16.5" customHeight="1">
      <c r="D52" s="135" t="s">
        <v>86</v>
      </c>
      <c r="E52" s="24">
        <v>557</v>
      </c>
      <c r="F52" s="24">
        <v>439</v>
      </c>
      <c r="G52" s="24">
        <f t="shared" si="10"/>
        <v>996</v>
      </c>
      <c r="H52" s="128">
        <f t="shared" si="11"/>
        <v>1.2687927107061503</v>
      </c>
      <c r="J52" s="224"/>
      <c r="K52" s="223">
        <f>Poblaciones!X51</f>
        <v>0</v>
      </c>
      <c r="L52" s="223">
        <f>Poblaciones!Z51</f>
        <v>0</v>
      </c>
      <c r="M52" s="24">
        <f t="shared" si="12"/>
        <v>0</v>
      </c>
      <c r="N52" s="222"/>
      <c r="O52" s="222"/>
      <c r="P52" s="143">
        <f t="shared" si="14"/>
        <v>1.0877079211056022</v>
      </c>
      <c r="R52" s="224"/>
      <c r="S52" s="226"/>
      <c r="T52" s="226"/>
      <c r="U52" s="226"/>
      <c r="V52" s="227"/>
      <c r="W52" s="227"/>
      <c r="Y52" s="143">
        <f t="shared" si="15"/>
        <v>1.1490804251522491</v>
      </c>
    </row>
    <row r="53" spans="4:25" ht="16.5" customHeight="1">
      <c r="D53" s="135" t="s">
        <v>87</v>
      </c>
      <c r="E53" s="24">
        <v>809</v>
      </c>
      <c r="F53" s="24">
        <v>788</v>
      </c>
      <c r="G53" s="24">
        <f t="shared" si="10"/>
        <v>1597</v>
      </c>
      <c r="H53" s="128">
        <f t="shared" si="11"/>
        <v>1.0266497461928934</v>
      </c>
      <c r="J53" s="224"/>
      <c r="K53" s="223">
        <f>Poblaciones!X52</f>
        <v>0</v>
      </c>
      <c r="L53" s="223">
        <f>Poblaciones!Z52</f>
        <v>0</v>
      </c>
      <c r="M53" s="24">
        <f t="shared" si="12"/>
        <v>0</v>
      </c>
      <c r="N53" s="222"/>
      <c r="O53" s="222"/>
      <c r="P53" s="143">
        <f t="shared" si="14"/>
        <v>0.88012411461094087</v>
      </c>
      <c r="R53" s="224"/>
      <c r="S53" s="226"/>
      <c r="T53" s="226"/>
      <c r="U53" s="226"/>
      <c r="V53" s="227"/>
      <c r="W53" s="227"/>
      <c r="Y53" s="143">
        <f t="shared" si="15"/>
        <v>0.92978397249871592</v>
      </c>
    </row>
    <row r="54" spans="4:25" ht="16.5" customHeight="1" thickBot="1">
      <c r="D54" s="170" t="s">
        <v>94</v>
      </c>
      <c r="E54" s="129">
        <v>891</v>
      </c>
      <c r="F54" s="129">
        <v>596</v>
      </c>
      <c r="G54" s="129">
        <f t="shared" si="10"/>
        <v>1487</v>
      </c>
      <c r="H54" s="130">
        <f t="shared" si="11"/>
        <v>1.4949664429530201</v>
      </c>
      <c r="J54" s="224"/>
      <c r="K54" s="223">
        <f>Poblaciones!X53</f>
        <v>0</v>
      </c>
      <c r="L54" s="223">
        <f>Poblaciones!Z53</f>
        <v>0</v>
      </c>
      <c r="M54" s="24">
        <f t="shared" si="12"/>
        <v>0</v>
      </c>
      <c r="N54" s="222"/>
      <c r="O54" s="222"/>
      <c r="P54" s="169">
        <f t="shared" si="14"/>
        <v>1.2816016580691598</v>
      </c>
      <c r="R54" s="224"/>
      <c r="S54" s="226"/>
      <c r="T54" s="226"/>
      <c r="U54" s="226"/>
      <c r="V54" s="227"/>
      <c r="W54" s="227"/>
      <c r="Y54" s="169">
        <f t="shared" si="15"/>
        <v>1.3539143639158635</v>
      </c>
    </row>
    <row r="55" spans="4:25" ht="26.25" thickBot="1">
      <c r="D55" s="156" t="s">
        <v>302</v>
      </c>
      <c r="E55" s="158">
        <f>SUM(E41:E54)</f>
        <v>7589</v>
      </c>
      <c r="F55" s="158">
        <f>SUM(F41:F54)</f>
        <v>6887</v>
      </c>
      <c r="G55" s="158">
        <f>SUM(G26:G54)</f>
        <v>21584</v>
      </c>
      <c r="H55" s="159">
        <f>+E55/F55</f>
        <v>1.1019311746769276</v>
      </c>
      <c r="J55" s="224"/>
      <c r="K55" s="223">
        <f>Poblaciones!X54</f>
        <v>1570142</v>
      </c>
      <c r="L55" s="223">
        <f>Poblaciones!Z54</f>
        <v>1346048</v>
      </c>
      <c r="M55" s="24"/>
      <c r="N55" s="222"/>
      <c r="O55" s="222"/>
      <c r="P55" s="139">
        <f t="shared" si="14"/>
        <v>0.9446612177825503</v>
      </c>
      <c r="R55" s="224"/>
      <c r="S55" s="226"/>
      <c r="T55" s="226"/>
      <c r="U55" s="226"/>
      <c r="V55" s="227"/>
      <c r="W55" s="227"/>
      <c r="Y55" s="139">
        <f t="shared" si="15"/>
        <v>0.9979624977365843</v>
      </c>
    </row>
    <row r="56" spans="4:25" ht="13.5" thickBot="1">
      <c r="D56" s="22"/>
      <c r="E56" s="25"/>
      <c r="F56" s="25"/>
      <c r="G56" s="25"/>
      <c r="H56" s="50"/>
      <c r="J56" s="22"/>
      <c r="K56" s="96"/>
      <c r="L56" s="96"/>
      <c r="M56" s="97"/>
      <c r="N56" s="98"/>
      <c r="O56" s="50"/>
      <c r="P56" s="99"/>
      <c r="R56" s="22"/>
      <c r="S56" s="25"/>
      <c r="T56" s="25"/>
      <c r="U56" s="25"/>
      <c r="V56" s="99"/>
      <c r="W56" s="50"/>
      <c r="Y56" s="99"/>
    </row>
    <row r="57" spans="4:25" ht="39" thickBot="1">
      <c r="D57" s="136" t="s">
        <v>298</v>
      </c>
      <c r="E57" s="150">
        <f>E39+E55</f>
        <v>10150</v>
      </c>
      <c r="F57" s="150">
        <f>F39+F55</f>
        <v>9135</v>
      </c>
      <c r="G57" s="137">
        <f>SUM(G17:G56)</f>
        <v>44897</v>
      </c>
      <c r="H57" s="138">
        <f>+E57/F57</f>
        <v>1.1111111111111112</v>
      </c>
      <c r="J57" s="40" t="s">
        <v>286</v>
      </c>
      <c r="K57" s="60">
        <f>K39+K41</f>
        <v>21069625</v>
      </c>
      <c r="L57" s="60">
        <f>L39+L41</f>
        <v>19969211</v>
      </c>
      <c r="M57" s="24" t="e">
        <f>SUM(M14:M40)+#REF!</f>
        <v>#REF!</v>
      </c>
      <c r="N57" s="218">
        <f>+K57/L57</f>
        <v>1.055105532211563</v>
      </c>
      <c r="O57" s="225"/>
      <c r="P57" s="143">
        <f>H57/N57</f>
        <v>1.0530805471014422</v>
      </c>
      <c r="R57" s="100" t="s">
        <v>299</v>
      </c>
      <c r="S57" s="61">
        <f>S39+S41</f>
        <v>41408</v>
      </c>
      <c r="T57" s="61">
        <f>T39+T41</f>
        <v>32387</v>
      </c>
      <c r="U57" s="24">
        <f>U39+U41</f>
        <v>48414.285807508189</v>
      </c>
      <c r="V57" s="220">
        <f>+S57/T57</f>
        <v>1.2785376848735603</v>
      </c>
      <c r="W57" s="221"/>
      <c r="Y57" s="143">
        <f>H57/V57</f>
        <v>0.86904838571183241</v>
      </c>
    </row>
    <row r="58" spans="4:25">
      <c r="K58" s="36"/>
      <c r="L58" s="36"/>
      <c r="N58" s="36"/>
    </row>
  </sheetData>
  <mergeCells count="121">
    <mergeCell ref="Y36:Y38"/>
    <mergeCell ref="D3:Y3"/>
    <mergeCell ref="D4:Y4"/>
    <mergeCell ref="D1:Y1"/>
    <mergeCell ref="Y7:Y9"/>
    <mergeCell ref="Y10:Y11"/>
    <mergeCell ref="Y12:Y14"/>
    <mergeCell ref="Y15:Y16"/>
    <mergeCell ref="Y18:Y20"/>
    <mergeCell ref="Y23:Y25"/>
    <mergeCell ref="Y28:Y30"/>
    <mergeCell ref="Y31:Y32"/>
    <mergeCell ref="Y33:Y34"/>
    <mergeCell ref="P18:P20"/>
    <mergeCell ref="P23:P25"/>
    <mergeCell ref="W18:W20"/>
    <mergeCell ref="D6:H6"/>
    <mergeCell ref="J6:P6"/>
    <mergeCell ref="R6:W6"/>
    <mergeCell ref="V8:W8"/>
    <mergeCell ref="V9:W9"/>
    <mergeCell ref="N8:O8"/>
    <mergeCell ref="N9:O9"/>
    <mergeCell ref="N17:O17"/>
    <mergeCell ref="N21:O21"/>
    <mergeCell ref="H15:H16"/>
    <mergeCell ref="V39:W39"/>
    <mergeCell ref="O10:O11"/>
    <mergeCell ref="O12:O14"/>
    <mergeCell ref="O15:O16"/>
    <mergeCell ref="O18:O20"/>
    <mergeCell ref="O23:O25"/>
    <mergeCell ref="N39:O39"/>
    <mergeCell ref="V21:W21"/>
    <mergeCell ref="V35:W35"/>
    <mergeCell ref="V22:W22"/>
    <mergeCell ref="P31:P32"/>
    <mergeCell ref="P33:P34"/>
    <mergeCell ref="P36:P38"/>
    <mergeCell ref="O36:O38"/>
    <mergeCell ref="V17:W17"/>
    <mergeCell ref="W15:W16"/>
    <mergeCell ref="W33:W34"/>
    <mergeCell ref="V26:W26"/>
    <mergeCell ref="V27:W27"/>
    <mergeCell ref="N22:O22"/>
    <mergeCell ref="N26:O26"/>
    <mergeCell ref="N27:O27"/>
    <mergeCell ref="W10:W11"/>
    <mergeCell ref="P10:P11"/>
    <mergeCell ref="D18:D20"/>
    <mergeCell ref="D23:D25"/>
    <mergeCell ref="D28:D30"/>
    <mergeCell ref="M8:M9"/>
    <mergeCell ref="P7:P9"/>
    <mergeCell ref="J7:J9"/>
    <mergeCell ref="O28:O30"/>
    <mergeCell ref="W23:W25"/>
    <mergeCell ref="E8:E9"/>
    <mergeCell ref="F8:F9"/>
    <mergeCell ref="G8:G9"/>
    <mergeCell ref="S8:S9"/>
    <mergeCell ref="T8:T9"/>
    <mergeCell ref="U8:U9"/>
    <mergeCell ref="K8:K9"/>
    <mergeCell ref="L8:L9"/>
    <mergeCell ref="D7:D9"/>
    <mergeCell ref="R7:R9"/>
    <mergeCell ref="W28:W30"/>
    <mergeCell ref="W12:W14"/>
    <mergeCell ref="P12:P14"/>
    <mergeCell ref="P15:P16"/>
    <mergeCell ref="D31:D32"/>
    <mergeCell ref="D33:D34"/>
    <mergeCell ref="D10:D11"/>
    <mergeCell ref="D36:D38"/>
    <mergeCell ref="E10:E11"/>
    <mergeCell ref="F10:F11"/>
    <mergeCell ref="H10:H11"/>
    <mergeCell ref="E12:E14"/>
    <mergeCell ref="F12:F14"/>
    <mergeCell ref="H12:H14"/>
    <mergeCell ref="E33:E34"/>
    <mergeCell ref="F33:F34"/>
    <mergeCell ref="H33:H34"/>
    <mergeCell ref="D12:D14"/>
    <mergeCell ref="D15:D16"/>
    <mergeCell ref="E18:E20"/>
    <mergeCell ref="F18:F20"/>
    <mergeCell ref="H18:H20"/>
    <mergeCell ref="H31:H32"/>
    <mergeCell ref="E23:E25"/>
    <mergeCell ref="F23:F25"/>
    <mergeCell ref="H23:H25"/>
    <mergeCell ref="E15:E16"/>
    <mergeCell ref="F15:F16"/>
    <mergeCell ref="V57:W57"/>
    <mergeCell ref="N41:O55"/>
    <mergeCell ref="L41:L55"/>
    <mergeCell ref="K41:K55"/>
    <mergeCell ref="J41:J55"/>
    <mergeCell ref="N57:O57"/>
    <mergeCell ref="R41:R55"/>
    <mergeCell ref="S41:S55"/>
    <mergeCell ref="T41:T55"/>
    <mergeCell ref="U41:U55"/>
    <mergeCell ref="V41:W55"/>
    <mergeCell ref="E28:E30"/>
    <mergeCell ref="F28:F30"/>
    <mergeCell ref="H28:H30"/>
    <mergeCell ref="E31:E32"/>
    <mergeCell ref="F31:F32"/>
    <mergeCell ref="O31:O32"/>
    <mergeCell ref="O33:O34"/>
    <mergeCell ref="W31:W32"/>
    <mergeCell ref="F36:F38"/>
    <mergeCell ref="H36:H38"/>
    <mergeCell ref="E36:E38"/>
    <mergeCell ref="P28:P30"/>
    <mergeCell ref="W36:W38"/>
    <mergeCell ref="N35:O35"/>
  </mergeCells>
  <phoneticPr fontId="2" type="noConversion"/>
  <conditionalFormatting sqref="V57:W57 W10:W16 V41 V10:V39 W36:W39 W28:W34 W18:W20 W23:W25 N41 H10 H57 H12 H15 H17:H18 H21:H23 H26:H28 H31 H33 H35:H37 H39 N57 H44:H55 N10:O39 H41">
    <cfRule type="expression" dxfId="106" priority="353" stopIfTrue="1">
      <formula>H10&gt;=1</formula>
    </cfRule>
  </conditionalFormatting>
  <conditionalFormatting sqref="V57:W57 W10:W16 V41 V10:V39 W36:W39 W28:W34 W18:W20 W23:W25 N41 H10 H57 H12 H15 H17:H18 H21:H23 H26:H28 H31 H33 H35:H37 H39 N57 H44:H55 N10:O39 H41">
    <cfRule type="expression" dxfId="105" priority="351" stopIfTrue="1">
      <formula>H10&lt;1</formula>
    </cfRule>
  </conditionalFormatting>
  <conditionalFormatting sqref="P10:P11">
    <cfRule type="expression" dxfId="104" priority="86" stopIfTrue="1">
      <formula>P10&gt;=1</formula>
    </cfRule>
  </conditionalFormatting>
  <conditionalFormatting sqref="P10:P11">
    <cfRule type="expression" dxfId="103" priority="85" stopIfTrue="1">
      <formula>P10&lt;1</formula>
    </cfRule>
  </conditionalFormatting>
  <conditionalFormatting sqref="P15:P16">
    <cfRule type="expression" dxfId="102" priority="84" stopIfTrue="1">
      <formula>P15&gt;=1</formula>
    </cfRule>
  </conditionalFormatting>
  <conditionalFormatting sqref="P15:P16">
    <cfRule type="expression" dxfId="101" priority="83" stopIfTrue="1">
      <formula>P15&lt;1</formula>
    </cfRule>
  </conditionalFormatting>
  <conditionalFormatting sqref="P31:P32">
    <cfRule type="expression" dxfId="100" priority="82" stopIfTrue="1">
      <formula>P31&gt;=1</formula>
    </cfRule>
  </conditionalFormatting>
  <conditionalFormatting sqref="P31:P32">
    <cfRule type="expression" dxfId="99" priority="81" stopIfTrue="1">
      <formula>P31&lt;1</formula>
    </cfRule>
  </conditionalFormatting>
  <conditionalFormatting sqref="P33:P34">
    <cfRule type="expression" dxfId="98" priority="80" stopIfTrue="1">
      <formula>P33&gt;=1</formula>
    </cfRule>
  </conditionalFormatting>
  <conditionalFormatting sqref="P33:P34">
    <cfRule type="expression" dxfId="97" priority="79" stopIfTrue="1">
      <formula>P33&lt;1</formula>
    </cfRule>
  </conditionalFormatting>
  <conditionalFormatting sqref="P17">
    <cfRule type="expression" dxfId="96" priority="78" stopIfTrue="1">
      <formula>P17&gt;=1</formula>
    </cfRule>
  </conditionalFormatting>
  <conditionalFormatting sqref="P17">
    <cfRule type="expression" dxfId="95" priority="77" stopIfTrue="1">
      <formula>P17&lt;1</formula>
    </cfRule>
  </conditionalFormatting>
  <conditionalFormatting sqref="P21">
    <cfRule type="expression" dxfId="94" priority="76" stopIfTrue="1">
      <formula>P21&gt;=1</formula>
    </cfRule>
  </conditionalFormatting>
  <conditionalFormatting sqref="P21">
    <cfRule type="expression" dxfId="93" priority="75" stopIfTrue="1">
      <formula>P21&lt;1</formula>
    </cfRule>
  </conditionalFormatting>
  <conditionalFormatting sqref="P22">
    <cfRule type="expression" dxfId="92" priority="74" stopIfTrue="1">
      <formula>P22&gt;=1</formula>
    </cfRule>
  </conditionalFormatting>
  <conditionalFormatting sqref="P22">
    <cfRule type="expression" dxfId="91" priority="73" stopIfTrue="1">
      <formula>P22&lt;1</formula>
    </cfRule>
  </conditionalFormatting>
  <conditionalFormatting sqref="P26">
    <cfRule type="expression" dxfId="90" priority="72" stopIfTrue="1">
      <formula>P26&gt;=1</formula>
    </cfRule>
  </conditionalFormatting>
  <conditionalFormatting sqref="P26">
    <cfRule type="expression" dxfId="89" priority="71" stopIfTrue="1">
      <formula>P26&lt;1</formula>
    </cfRule>
  </conditionalFormatting>
  <conditionalFormatting sqref="P27">
    <cfRule type="expression" dxfId="88" priority="70" stopIfTrue="1">
      <formula>P27&gt;=1</formula>
    </cfRule>
  </conditionalFormatting>
  <conditionalFormatting sqref="P27">
    <cfRule type="expression" dxfId="87" priority="69" stopIfTrue="1">
      <formula>P27&lt;1</formula>
    </cfRule>
  </conditionalFormatting>
  <conditionalFormatting sqref="P35">
    <cfRule type="expression" dxfId="86" priority="68" stopIfTrue="1">
      <formula>P35&gt;=1</formula>
    </cfRule>
  </conditionalFormatting>
  <conditionalFormatting sqref="P35">
    <cfRule type="expression" dxfId="85" priority="67" stopIfTrue="1">
      <formula>P35&lt;1</formula>
    </cfRule>
  </conditionalFormatting>
  <conditionalFormatting sqref="P39">
    <cfRule type="expression" dxfId="84" priority="66" stopIfTrue="1">
      <formula>P39&gt;=1</formula>
    </cfRule>
  </conditionalFormatting>
  <conditionalFormatting sqref="P39">
    <cfRule type="expression" dxfId="83" priority="65" stopIfTrue="1">
      <formula>P39&lt;1</formula>
    </cfRule>
  </conditionalFormatting>
  <conditionalFormatting sqref="P12">
    <cfRule type="expression" dxfId="82" priority="64" stopIfTrue="1">
      <formula>P12&gt;=1</formula>
    </cfRule>
  </conditionalFormatting>
  <conditionalFormatting sqref="P12">
    <cfRule type="expression" dxfId="81" priority="63" stopIfTrue="1">
      <formula>P12&lt;1</formula>
    </cfRule>
  </conditionalFormatting>
  <conditionalFormatting sqref="P18">
    <cfRule type="expression" dxfId="80" priority="62" stopIfTrue="1">
      <formula>P18&gt;=1</formula>
    </cfRule>
  </conditionalFormatting>
  <conditionalFormatting sqref="P18">
    <cfRule type="expression" dxfId="79" priority="61" stopIfTrue="1">
      <formula>P18&lt;1</formula>
    </cfRule>
  </conditionalFormatting>
  <conditionalFormatting sqref="P23">
    <cfRule type="expression" dxfId="78" priority="60" stopIfTrue="1">
      <formula>P23&gt;=1</formula>
    </cfRule>
  </conditionalFormatting>
  <conditionalFormatting sqref="P23">
    <cfRule type="expression" dxfId="77" priority="59" stopIfTrue="1">
      <formula>P23&lt;1</formula>
    </cfRule>
  </conditionalFormatting>
  <conditionalFormatting sqref="P28">
    <cfRule type="expression" dxfId="76" priority="58" stopIfTrue="1">
      <formula>P28&gt;=1</formula>
    </cfRule>
  </conditionalFormatting>
  <conditionalFormatting sqref="P28">
    <cfRule type="expression" dxfId="75" priority="57" stopIfTrue="1">
      <formula>P28&lt;1</formula>
    </cfRule>
  </conditionalFormatting>
  <conditionalFormatting sqref="P36">
    <cfRule type="expression" dxfId="74" priority="56" stopIfTrue="1">
      <formula>P36&gt;=1</formula>
    </cfRule>
  </conditionalFormatting>
  <conditionalFormatting sqref="P36">
    <cfRule type="expression" dxfId="73" priority="55" stopIfTrue="1">
      <formula>P36&lt;1</formula>
    </cfRule>
  </conditionalFormatting>
  <conditionalFormatting sqref="P44:P55">
    <cfRule type="expression" dxfId="72" priority="54" stopIfTrue="1">
      <formula>P44&gt;=1</formula>
    </cfRule>
  </conditionalFormatting>
  <conditionalFormatting sqref="P44:P55">
    <cfRule type="expression" dxfId="71" priority="53" stopIfTrue="1">
      <formula>P44&lt;1</formula>
    </cfRule>
  </conditionalFormatting>
  <conditionalFormatting sqref="P41">
    <cfRule type="expression" dxfId="70" priority="52" stopIfTrue="1">
      <formula>P41&gt;=1</formula>
    </cfRule>
  </conditionalFormatting>
  <conditionalFormatting sqref="P41">
    <cfRule type="expression" dxfId="69" priority="51" stopIfTrue="1">
      <formula>P41&lt;1</formula>
    </cfRule>
  </conditionalFormatting>
  <conditionalFormatting sqref="P57">
    <cfRule type="expression" dxfId="68" priority="50" stopIfTrue="1">
      <formula>P57&gt;=1</formula>
    </cfRule>
  </conditionalFormatting>
  <conditionalFormatting sqref="P57">
    <cfRule type="expression" dxfId="67" priority="49" stopIfTrue="1">
      <formula>P57&lt;1</formula>
    </cfRule>
  </conditionalFormatting>
  <conditionalFormatting sqref="Y10:Y11">
    <cfRule type="expression" dxfId="66" priority="48" stopIfTrue="1">
      <formula>Y10&gt;=1</formula>
    </cfRule>
  </conditionalFormatting>
  <conditionalFormatting sqref="Y10:Y11">
    <cfRule type="expression" dxfId="65" priority="47" stopIfTrue="1">
      <formula>Y10&lt;1</formula>
    </cfRule>
  </conditionalFormatting>
  <conditionalFormatting sqref="Y15:Y16">
    <cfRule type="expression" dxfId="64" priority="46" stopIfTrue="1">
      <formula>Y15&gt;=1</formula>
    </cfRule>
  </conditionalFormatting>
  <conditionalFormatting sqref="Y15:Y16">
    <cfRule type="expression" dxfId="63" priority="45" stopIfTrue="1">
      <formula>Y15&lt;1</formula>
    </cfRule>
  </conditionalFormatting>
  <conditionalFormatting sqref="Y31:Y32">
    <cfRule type="expression" dxfId="62" priority="44" stopIfTrue="1">
      <formula>Y31&gt;=1</formula>
    </cfRule>
  </conditionalFormatting>
  <conditionalFormatting sqref="Y31:Y32">
    <cfRule type="expression" dxfId="61" priority="43" stopIfTrue="1">
      <formula>Y31&lt;1</formula>
    </cfRule>
  </conditionalFormatting>
  <conditionalFormatting sqref="Y33:Y34">
    <cfRule type="expression" dxfId="60" priority="42" stopIfTrue="1">
      <formula>Y33&gt;=1</formula>
    </cfRule>
  </conditionalFormatting>
  <conditionalFormatting sqref="Y33:Y34">
    <cfRule type="expression" dxfId="59" priority="41" stopIfTrue="1">
      <formula>Y33&lt;1</formula>
    </cfRule>
  </conditionalFormatting>
  <conditionalFormatting sqref="Y17">
    <cfRule type="expression" dxfId="58" priority="40" stopIfTrue="1">
      <formula>Y17&gt;=1</formula>
    </cfRule>
  </conditionalFormatting>
  <conditionalFormatting sqref="Y17">
    <cfRule type="expression" dxfId="57" priority="39" stopIfTrue="1">
      <formula>Y17&lt;1</formula>
    </cfRule>
  </conditionalFormatting>
  <conditionalFormatting sqref="Y21">
    <cfRule type="expression" dxfId="56" priority="38" stopIfTrue="1">
      <formula>Y21&gt;=1</formula>
    </cfRule>
  </conditionalFormatting>
  <conditionalFormatting sqref="Y21">
    <cfRule type="expression" dxfId="55" priority="37" stopIfTrue="1">
      <formula>Y21&lt;1</formula>
    </cfRule>
  </conditionalFormatting>
  <conditionalFormatting sqref="Y22">
    <cfRule type="expression" dxfId="54" priority="36" stopIfTrue="1">
      <formula>Y22&gt;=1</formula>
    </cfRule>
  </conditionalFormatting>
  <conditionalFormatting sqref="Y22">
    <cfRule type="expression" dxfId="53" priority="35" stopIfTrue="1">
      <formula>Y22&lt;1</formula>
    </cfRule>
  </conditionalFormatting>
  <conditionalFormatting sqref="Y26">
    <cfRule type="expression" dxfId="52" priority="34" stopIfTrue="1">
      <formula>Y26&gt;=1</formula>
    </cfRule>
  </conditionalFormatting>
  <conditionalFormatting sqref="Y26">
    <cfRule type="expression" dxfId="51" priority="33" stopIfTrue="1">
      <formula>Y26&lt;1</formula>
    </cfRule>
  </conditionalFormatting>
  <conditionalFormatting sqref="Y27">
    <cfRule type="expression" dxfId="50" priority="32" stopIfTrue="1">
      <formula>Y27&gt;=1</formula>
    </cfRule>
  </conditionalFormatting>
  <conditionalFormatting sqref="Y27">
    <cfRule type="expression" dxfId="49" priority="31" stopIfTrue="1">
      <formula>Y27&lt;1</formula>
    </cfRule>
  </conditionalFormatting>
  <conditionalFormatting sqref="Y35">
    <cfRule type="expression" dxfId="48" priority="30" stopIfTrue="1">
      <formula>Y35&gt;=1</formula>
    </cfRule>
  </conditionalFormatting>
  <conditionalFormatting sqref="Y35">
    <cfRule type="expression" dxfId="47" priority="29" stopIfTrue="1">
      <formula>Y35&lt;1</formula>
    </cfRule>
  </conditionalFormatting>
  <conditionalFormatting sqref="Y39">
    <cfRule type="expression" dxfId="46" priority="28" stopIfTrue="1">
      <formula>Y39&gt;=1</formula>
    </cfRule>
  </conditionalFormatting>
  <conditionalFormatting sqref="Y39">
    <cfRule type="expression" dxfId="45" priority="27" stopIfTrue="1">
      <formula>Y39&lt;1</formula>
    </cfRule>
  </conditionalFormatting>
  <conditionalFormatting sqref="Y12">
    <cfRule type="expression" dxfId="44" priority="26" stopIfTrue="1">
      <formula>Y12&gt;=1</formula>
    </cfRule>
  </conditionalFormatting>
  <conditionalFormatting sqref="Y12">
    <cfRule type="expression" dxfId="43" priority="25" stopIfTrue="1">
      <formula>Y12&lt;1</formula>
    </cfRule>
  </conditionalFormatting>
  <conditionalFormatting sqref="Y18">
    <cfRule type="expression" dxfId="42" priority="24" stopIfTrue="1">
      <formula>Y18&gt;=1</formula>
    </cfRule>
  </conditionalFormatting>
  <conditionalFormatting sqref="Y18">
    <cfRule type="expression" dxfId="41" priority="23" stopIfTrue="1">
      <formula>Y18&lt;1</formula>
    </cfRule>
  </conditionalFormatting>
  <conditionalFormatting sqref="Y23">
    <cfRule type="expression" dxfId="40" priority="22" stopIfTrue="1">
      <formula>Y23&gt;=1</formula>
    </cfRule>
  </conditionalFormatting>
  <conditionalFormatting sqref="Y23">
    <cfRule type="expression" dxfId="39" priority="21" stopIfTrue="1">
      <formula>Y23&lt;1</formula>
    </cfRule>
  </conditionalFormatting>
  <conditionalFormatting sqref="Y28">
    <cfRule type="expression" dxfId="38" priority="20" stopIfTrue="1">
      <formula>Y28&gt;=1</formula>
    </cfRule>
  </conditionalFormatting>
  <conditionalFormatting sqref="Y28">
    <cfRule type="expression" dxfId="37" priority="19" stopIfTrue="1">
      <formula>Y28&lt;1</formula>
    </cfRule>
  </conditionalFormatting>
  <conditionalFormatting sqref="Y36">
    <cfRule type="expression" dxfId="36" priority="18" stopIfTrue="1">
      <formula>Y36&gt;=1</formula>
    </cfRule>
  </conditionalFormatting>
  <conditionalFormatting sqref="Y36">
    <cfRule type="expression" dxfId="35" priority="17" stopIfTrue="1">
      <formula>Y36&lt;1</formula>
    </cfRule>
  </conditionalFormatting>
  <conditionalFormatting sqref="Y44:Y55">
    <cfRule type="expression" dxfId="34" priority="16" stopIfTrue="1">
      <formula>Y44&gt;=1</formula>
    </cfRule>
  </conditionalFormatting>
  <conditionalFormatting sqref="Y44:Y55">
    <cfRule type="expression" dxfId="33" priority="15" stopIfTrue="1">
      <formula>Y44&lt;1</formula>
    </cfRule>
  </conditionalFormatting>
  <conditionalFormatting sqref="Y41">
    <cfRule type="expression" dxfId="32" priority="14" stopIfTrue="1">
      <formula>Y41&gt;=1</formula>
    </cfRule>
  </conditionalFormatting>
  <conditionalFormatting sqref="Y41">
    <cfRule type="expression" dxfId="31" priority="13" stopIfTrue="1">
      <formula>Y41&lt;1</formula>
    </cfRule>
  </conditionalFormatting>
  <conditionalFormatting sqref="Y57">
    <cfRule type="expression" dxfId="30" priority="12" stopIfTrue="1">
      <formula>Y57&gt;=1</formula>
    </cfRule>
  </conditionalFormatting>
  <conditionalFormatting sqref="Y57">
    <cfRule type="expression" dxfId="29" priority="11" stopIfTrue="1">
      <formula>Y57&lt;1</formula>
    </cfRule>
  </conditionalFormatting>
  <conditionalFormatting sqref="Y21">
    <cfRule type="expression" dxfId="28" priority="10" stopIfTrue="1">
      <formula>Y21&gt;=1</formula>
    </cfRule>
  </conditionalFormatting>
  <conditionalFormatting sqref="Y21">
    <cfRule type="expression" dxfId="27" priority="9" stopIfTrue="1">
      <formula>Y21&lt;1</formula>
    </cfRule>
  </conditionalFormatting>
  <conditionalFormatting sqref="Y22">
    <cfRule type="expression" dxfId="26" priority="8" stopIfTrue="1">
      <formula>Y22&gt;=1</formula>
    </cfRule>
  </conditionalFormatting>
  <conditionalFormatting sqref="Y22">
    <cfRule type="expression" dxfId="25" priority="7" stopIfTrue="1">
      <formula>Y22&lt;1</formula>
    </cfRule>
  </conditionalFormatting>
  <conditionalFormatting sqref="Y26">
    <cfRule type="expression" dxfId="24" priority="6" stopIfTrue="1">
      <formula>Y26&gt;=1</formula>
    </cfRule>
  </conditionalFormatting>
  <conditionalFormatting sqref="Y26">
    <cfRule type="expression" dxfId="23" priority="5" stopIfTrue="1">
      <formula>Y26&lt;1</formula>
    </cfRule>
  </conditionalFormatting>
  <conditionalFormatting sqref="Y27">
    <cfRule type="expression" dxfId="22" priority="4" stopIfTrue="1">
      <formula>Y27&gt;=1</formula>
    </cfRule>
  </conditionalFormatting>
  <conditionalFormatting sqref="Y27">
    <cfRule type="expression" dxfId="21" priority="3" stopIfTrue="1">
      <formula>Y27&lt;1</formula>
    </cfRule>
  </conditionalFormatting>
  <conditionalFormatting sqref="Y35">
    <cfRule type="expression" dxfId="20" priority="2" stopIfTrue="1">
      <formula>Y35&gt;=1</formula>
    </cfRule>
  </conditionalFormatting>
  <conditionalFormatting sqref="Y35">
    <cfRule type="expression" dxfId="19" priority="1" stopIfTrue="1">
      <formula>Y35&lt;1</formula>
    </cfRule>
  </conditionalFormatting>
  <printOptions horizontalCentered="1" verticalCentered="1"/>
  <pageMargins left="0" right="0" top="0" bottom="0" header="0" footer="0"/>
  <pageSetup paperSize="9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D1:AL58"/>
  <sheetViews>
    <sheetView showGridLines="0" tabSelected="1" topLeftCell="D1" workbookViewId="0">
      <pane xSplit="12" ySplit="8" topLeftCell="P9" activePane="bottomRight" state="frozen"/>
      <selection activeCell="D1" sqref="D1"/>
      <selection pane="topRight" activeCell="P1" sqref="P1"/>
      <selection pane="bottomLeft" activeCell="D9" sqref="D9"/>
      <selection pane="bottomRight" activeCell="Z17" activeCellId="1" sqref="Z11 Z17"/>
    </sheetView>
  </sheetViews>
  <sheetFormatPr baseColWidth="10" defaultRowHeight="12.75"/>
  <cols>
    <col min="1" max="3" width="0" hidden="1" customWidth="1"/>
    <col min="4" max="4" width="34.28515625" bestFit="1" customWidth="1"/>
    <col min="5" max="8" width="10.28515625" hidden="1" customWidth="1"/>
    <col min="9" max="9" width="17.42578125" bestFit="1" customWidth="1"/>
    <col min="10" max="14" width="10.28515625" hidden="1" customWidth="1"/>
    <col min="15" max="15" width="23.140625" hidden="1" customWidth="1"/>
    <col min="16" max="17" width="10.28515625" customWidth="1"/>
    <col min="18" max="18" width="11.140625" bestFit="1" customWidth="1"/>
    <col min="19" max="19" width="10.28515625" hidden="1" customWidth="1"/>
    <col min="20" max="21" width="10.28515625" customWidth="1"/>
    <col min="22" max="22" width="11.140625" bestFit="1" customWidth="1"/>
    <col min="23" max="23" width="10.28515625" hidden="1" customWidth="1"/>
    <col min="24" max="24" width="10.28515625" customWidth="1"/>
    <col min="25" max="25" width="10.28515625" hidden="1" customWidth="1"/>
    <col min="26" max="26" width="10.28515625" customWidth="1"/>
    <col min="27" max="27" width="10.28515625" hidden="1" customWidth="1"/>
    <col min="28" max="28" width="11.140625" bestFit="1" customWidth="1"/>
    <col min="29" max="29" width="13" hidden="1" customWidth="1"/>
    <col min="30" max="30" width="3.42578125" customWidth="1"/>
    <col min="31" max="37" width="0" hidden="1" customWidth="1"/>
    <col min="38" max="38" width="6.85546875" hidden="1" customWidth="1"/>
  </cols>
  <sheetData>
    <row r="1" spans="4:38" ht="15.95" customHeight="1">
      <c r="D1" s="251" t="s">
        <v>54</v>
      </c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</row>
    <row r="2" spans="4:38" ht="15.95" customHeight="1">
      <c r="D2" s="18"/>
      <c r="E2" s="7"/>
      <c r="F2" s="7"/>
      <c r="G2" s="7"/>
      <c r="H2" s="7"/>
      <c r="J2" s="7"/>
      <c r="K2" s="7"/>
      <c r="L2" s="7"/>
      <c r="M2" s="7"/>
      <c r="N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4:38" ht="18.75" customHeight="1">
      <c r="D3" s="251" t="s">
        <v>305</v>
      </c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  <c r="AA3" s="251"/>
      <c r="AB3" s="251"/>
      <c r="AC3" s="251"/>
    </row>
    <row r="4" spans="4:38" ht="17.100000000000001" customHeight="1">
      <c r="E4" s="31"/>
      <c r="J4" s="31"/>
    </row>
    <row r="5" spans="4:38" ht="15" customHeight="1">
      <c r="D5" s="265" t="s">
        <v>63</v>
      </c>
      <c r="E5" s="28" t="s">
        <v>81</v>
      </c>
      <c r="F5" s="29"/>
      <c r="G5" s="29"/>
      <c r="H5" s="30"/>
      <c r="I5" s="265" t="s">
        <v>115</v>
      </c>
      <c r="J5" s="28" t="s">
        <v>82</v>
      </c>
      <c r="K5" s="29"/>
      <c r="L5" s="29"/>
      <c r="M5" s="30"/>
      <c r="N5" s="49"/>
      <c r="O5" s="265" t="s">
        <v>80</v>
      </c>
      <c r="P5" s="267" t="s">
        <v>55</v>
      </c>
      <c r="Q5" s="268"/>
      <c r="R5" s="268"/>
      <c r="S5" s="268"/>
      <c r="T5" s="268"/>
      <c r="U5" s="268"/>
      <c r="V5" s="268"/>
      <c r="W5" s="268"/>
      <c r="X5" s="268"/>
      <c r="Y5" s="268"/>
      <c r="Z5" s="268"/>
      <c r="AA5" s="268"/>
      <c r="AB5" s="269"/>
      <c r="AC5" s="201" t="s">
        <v>60</v>
      </c>
    </row>
    <row r="6" spans="4:38" ht="15" customHeight="1">
      <c r="D6" s="266"/>
      <c r="E6" s="54"/>
      <c r="F6" s="55"/>
      <c r="G6" s="55"/>
      <c r="H6" s="49"/>
      <c r="I6" s="266"/>
      <c r="J6" s="54"/>
      <c r="K6" s="55"/>
      <c r="L6" s="55"/>
      <c r="M6" s="49"/>
      <c r="N6" s="49"/>
      <c r="O6" s="266"/>
      <c r="P6" s="267">
        <v>2001</v>
      </c>
      <c r="Q6" s="268"/>
      <c r="R6" s="268"/>
      <c r="S6" s="49"/>
      <c r="T6" s="270">
        <v>2010</v>
      </c>
      <c r="U6" s="271"/>
      <c r="V6" s="271"/>
      <c r="W6" s="49"/>
      <c r="X6" s="272">
        <v>2012</v>
      </c>
      <c r="Y6" s="273"/>
      <c r="Z6" s="273"/>
      <c r="AA6" s="273"/>
      <c r="AB6" s="274"/>
      <c r="AC6" s="202"/>
    </row>
    <row r="7" spans="4:38" ht="15" customHeight="1">
      <c r="D7" s="199"/>
      <c r="E7" s="204" t="s">
        <v>24</v>
      </c>
      <c r="F7" s="204" t="s">
        <v>25</v>
      </c>
      <c r="G7" s="204" t="s">
        <v>0</v>
      </c>
      <c r="H7" s="26" t="s">
        <v>24</v>
      </c>
      <c r="I7" s="199"/>
      <c r="J7" s="204" t="s">
        <v>24</v>
      </c>
      <c r="K7" s="204" t="s">
        <v>25</v>
      </c>
      <c r="L7" s="204" t="s">
        <v>0</v>
      </c>
      <c r="M7" s="26" t="s">
        <v>24</v>
      </c>
      <c r="N7" s="26" t="s">
        <v>24</v>
      </c>
      <c r="O7" s="199"/>
      <c r="P7" s="204" t="s">
        <v>24</v>
      </c>
      <c r="Q7" s="204" t="s">
        <v>25</v>
      </c>
      <c r="R7" s="204" t="s">
        <v>0</v>
      </c>
      <c r="S7" s="26" t="s">
        <v>24</v>
      </c>
      <c r="T7" s="289" t="s">
        <v>24</v>
      </c>
      <c r="U7" s="289" t="s">
        <v>25</v>
      </c>
      <c r="V7" s="289" t="s">
        <v>0</v>
      </c>
      <c r="W7" s="26" t="s">
        <v>24</v>
      </c>
      <c r="X7" s="297" t="s">
        <v>24</v>
      </c>
      <c r="Y7" s="109"/>
      <c r="Z7" s="297" t="s">
        <v>25</v>
      </c>
      <c r="AA7" s="109"/>
      <c r="AB7" s="297" t="s">
        <v>0</v>
      </c>
      <c r="AC7" s="202"/>
    </row>
    <row r="8" spans="4:38" ht="15" customHeight="1" thickBot="1">
      <c r="D8" s="200"/>
      <c r="E8" s="205"/>
      <c r="F8" s="205"/>
      <c r="G8" s="205"/>
      <c r="H8" s="43" t="s">
        <v>25</v>
      </c>
      <c r="I8" s="200"/>
      <c r="J8" s="205"/>
      <c r="K8" s="205"/>
      <c r="L8" s="205"/>
      <c r="M8" s="43" t="s">
        <v>25</v>
      </c>
      <c r="N8" s="43" t="s">
        <v>25</v>
      </c>
      <c r="O8" s="200"/>
      <c r="P8" s="205"/>
      <c r="Q8" s="205"/>
      <c r="R8" s="205"/>
      <c r="S8" s="43" t="s">
        <v>25</v>
      </c>
      <c r="T8" s="290"/>
      <c r="U8" s="290"/>
      <c r="V8" s="290"/>
      <c r="W8" s="43" t="s">
        <v>25</v>
      </c>
      <c r="X8" s="298"/>
      <c r="Y8" s="110"/>
      <c r="Z8" s="298"/>
      <c r="AA8" s="110"/>
      <c r="AB8" s="298"/>
      <c r="AC8" s="203"/>
      <c r="AE8">
        <v>2001</v>
      </c>
      <c r="AF8">
        <v>2010</v>
      </c>
    </row>
    <row r="9" spans="4:38" ht="16.5" customHeight="1">
      <c r="D9" s="262" t="s">
        <v>64</v>
      </c>
      <c r="E9" s="233">
        <v>96</v>
      </c>
      <c r="F9" s="233">
        <v>44</v>
      </c>
      <c r="G9" s="51">
        <f t="shared" ref="G9:G35" si="0">+E9+F9</f>
        <v>140</v>
      </c>
      <c r="H9" s="239">
        <f>+E9/F9</f>
        <v>2.1818181818181817</v>
      </c>
      <c r="I9" s="84" t="s">
        <v>97</v>
      </c>
      <c r="J9" s="92">
        <v>12677</v>
      </c>
      <c r="K9" s="92">
        <v>10234</v>
      </c>
      <c r="L9" s="92">
        <v>22911</v>
      </c>
      <c r="M9" s="86">
        <v>1.2387140902872777</v>
      </c>
      <c r="N9" s="87"/>
      <c r="O9" s="84" t="s">
        <v>97</v>
      </c>
      <c r="P9" s="93">
        <v>293632</v>
      </c>
      <c r="Q9" s="93">
        <v>280451</v>
      </c>
      <c r="R9" s="92">
        <f>P9+Q9</f>
        <v>574083</v>
      </c>
      <c r="S9" s="89">
        <f t="shared" ref="S9:S37" si="1">+P9/Q9</f>
        <v>1.0469992975600015</v>
      </c>
      <c r="T9" s="94">
        <v>309565</v>
      </c>
      <c r="U9" s="94">
        <v>293959</v>
      </c>
      <c r="V9" s="95">
        <f t="shared" ref="V9:V37" si="2">T9+U9</f>
        <v>603524</v>
      </c>
      <c r="W9" s="41">
        <f t="shared" ref="W9:W37" si="3">+T9/U9</f>
        <v>1.0530890362261405</v>
      </c>
      <c r="X9" s="56">
        <f>ROUND(GROWTH(AE9:AF9,$AE$8:$AF$8,$X$6),0)</f>
        <v>313221</v>
      </c>
      <c r="Y9" s="56">
        <f t="shared" ref="Y9:Y37" si="4">ROUND(GROWTH(AF9:AG9,$AE$8:$AF$8,$X$6),0)</f>
        <v>274363</v>
      </c>
      <c r="Z9" s="56">
        <f t="shared" ref="Z9:Z37" si="5">ROUND(GROWTH(AG9:AH9,$AE$8:$AF$8,$X$6),0)</f>
        <v>297048</v>
      </c>
      <c r="AA9" s="56"/>
      <c r="AB9" s="57">
        <f t="shared" ref="AB9:AB37" si="6">X9+Z9</f>
        <v>610269</v>
      </c>
      <c r="AC9" s="27">
        <f t="shared" ref="AC9:AC38" si="7">+M9/W9</f>
        <v>1.1762671983808177</v>
      </c>
      <c r="AE9" s="63">
        <v>293632</v>
      </c>
      <c r="AF9">
        <v>309565</v>
      </c>
      <c r="AG9">
        <v>280451</v>
      </c>
      <c r="AH9">
        <v>293959</v>
      </c>
      <c r="AI9">
        <v>574083</v>
      </c>
      <c r="AJ9">
        <v>603524</v>
      </c>
      <c r="AK9" s="120">
        <f>GROWTH(AI9:AJ9,$AE$8:$AF$8,$X$6)-AB9</f>
        <v>-0.18152294447645545</v>
      </c>
      <c r="AL9" s="121">
        <f>AK9/AB9</f>
        <v>-2.9744742806279764E-7</v>
      </c>
    </row>
    <row r="10" spans="4:38" ht="16.5" customHeight="1">
      <c r="D10" s="263"/>
      <c r="E10" s="208"/>
      <c r="F10" s="208"/>
      <c r="G10" s="24">
        <f t="shared" si="0"/>
        <v>0</v>
      </c>
      <c r="H10" s="213"/>
      <c r="I10" s="44" t="s">
        <v>98</v>
      </c>
      <c r="J10" s="24">
        <v>534</v>
      </c>
      <c r="K10" s="24">
        <v>404</v>
      </c>
      <c r="L10" s="24">
        <v>938</v>
      </c>
      <c r="M10" s="27">
        <v>1.3217821782178218</v>
      </c>
      <c r="N10" s="48"/>
      <c r="O10" s="44" t="s">
        <v>98</v>
      </c>
      <c r="P10" s="35">
        <v>150125</v>
      </c>
      <c r="Q10" s="35">
        <v>149169</v>
      </c>
      <c r="R10" s="24">
        <f t="shared" ref="R10:R37" si="8">P10+Q10</f>
        <v>299294</v>
      </c>
      <c r="S10" s="41">
        <f t="shared" si="1"/>
        <v>1.0064088382975014</v>
      </c>
      <c r="T10" s="60">
        <v>161154</v>
      </c>
      <c r="U10" s="60">
        <v>157797</v>
      </c>
      <c r="V10" s="61">
        <f t="shared" si="2"/>
        <v>318951</v>
      </c>
      <c r="W10" s="41">
        <f t="shared" si="3"/>
        <v>1.0212741687104319</v>
      </c>
      <c r="X10" s="58">
        <f t="shared" ref="X10:X37" si="9">ROUND(GROWTH(AE10:AF10,$AE$8:$AF$8,$X$6),0)</f>
        <v>163713</v>
      </c>
      <c r="Y10" s="58">
        <f t="shared" si="4"/>
        <v>146629</v>
      </c>
      <c r="Z10" s="58">
        <f t="shared" si="5"/>
        <v>159781</v>
      </c>
      <c r="AA10" s="58"/>
      <c r="AB10" s="59">
        <f t="shared" si="6"/>
        <v>323494</v>
      </c>
      <c r="AC10" s="27">
        <f t="shared" si="7"/>
        <v>1.2942481252481328</v>
      </c>
      <c r="AE10" s="63">
        <v>150125</v>
      </c>
      <c r="AF10">
        <v>161154</v>
      </c>
      <c r="AG10">
        <v>149169</v>
      </c>
      <c r="AH10">
        <v>157797</v>
      </c>
      <c r="AI10">
        <v>299294</v>
      </c>
      <c r="AJ10">
        <v>318951</v>
      </c>
      <c r="AK10" s="120">
        <f t="shared" ref="AK10:AK38" si="10">GROWTH(AI10:AJ10,$AE$8:$AF$8,$X$6)-AB10</f>
        <v>-2.3539401229354553</v>
      </c>
      <c r="AL10" s="121">
        <f t="shared" ref="AL10:AL38" si="11">AK10/AB10</f>
        <v>-7.2766113836283064E-6</v>
      </c>
    </row>
    <row r="11" spans="4:38" ht="16.5" customHeight="1">
      <c r="D11" s="204" t="s">
        <v>77</v>
      </c>
      <c r="E11" s="206">
        <v>138</v>
      </c>
      <c r="F11" s="206">
        <v>94</v>
      </c>
      <c r="G11" s="24">
        <f t="shared" si="0"/>
        <v>232</v>
      </c>
      <c r="H11" s="212">
        <f>+E11/F11</f>
        <v>1.4680851063829787</v>
      </c>
      <c r="I11" s="84" t="s">
        <v>99</v>
      </c>
      <c r="J11" s="85">
        <v>955</v>
      </c>
      <c r="K11" s="85">
        <v>634</v>
      </c>
      <c r="L11" s="85">
        <v>1589</v>
      </c>
      <c r="M11" s="86">
        <v>1.5063091482649842</v>
      </c>
      <c r="N11" s="87"/>
      <c r="O11" s="84" t="s">
        <v>99</v>
      </c>
      <c r="P11" s="88">
        <v>178872</v>
      </c>
      <c r="Q11" s="88">
        <v>179691</v>
      </c>
      <c r="R11" s="85">
        <f t="shared" si="8"/>
        <v>358563</v>
      </c>
      <c r="S11" s="89">
        <f t="shared" si="1"/>
        <v>0.99544217573501181</v>
      </c>
      <c r="T11" s="90">
        <v>222069</v>
      </c>
      <c r="U11" s="90">
        <v>223044</v>
      </c>
      <c r="V11" s="91">
        <f t="shared" si="2"/>
        <v>445113</v>
      </c>
      <c r="W11" s="41">
        <f t="shared" si="3"/>
        <v>0.99562866519610482</v>
      </c>
      <c r="X11" s="58">
        <f t="shared" si="9"/>
        <v>233005</v>
      </c>
      <c r="Y11" s="58">
        <f t="shared" si="4"/>
        <v>171431</v>
      </c>
      <c r="Z11" s="58">
        <f t="shared" si="5"/>
        <v>234018</v>
      </c>
      <c r="AA11" s="58"/>
      <c r="AB11" s="59">
        <f t="shared" si="6"/>
        <v>467023</v>
      </c>
      <c r="AC11" s="27">
        <f t="shared" si="7"/>
        <v>1.5129226396553104</v>
      </c>
      <c r="AE11" s="63">
        <v>178872</v>
      </c>
      <c r="AF11">
        <v>222069</v>
      </c>
      <c r="AG11">
        <v>179691</v>
      </c>
      <c r="AH11">
        <v>223044</v>
      </c>
      <c r="AI11">
        <v>358563</v>
      </c>
      <c r="AJ11">
        <v>445113</v>
      </c>
      <c r="AK11" s="120">
        <f t="shared" si="10"/>
        <v>-0.27548607054632157</v>
      </c>
      <c r="AL11" s="121">
        <f t="shared" si="11"/>
        <v>-5.8987688089520556E-7</v>
      </c>
    </row>
    <row r="12" spans="4:38" ht="16.5" customHeight="1">
      <c r="D12" s="264"/>
      <c r="E12" s="207"/>
      <c r="F12" s="207"/>
      <c r="G12" s="24">
        <f t="shared" si="0"/>
        <v>0</v>
      </c>
      <c r="H12" s="216"/>
      <c r="I12" s="44" t="s">
        <v>100</v>
      </c>
      <c r="J12" s="24">
        <v>564</v>
      </c>
      <c r="K12" s="24">
        <v>414</v>
      </c>
      <c r="L12" s="24">
        <v>978</v>
      </c>
      <c r="M12" s="27">
        <v>1.3623188405797102</v>
      </c>
      <c r="N12" s="48"/>
      <c r="O12" s="44" t="s">
        <v>100</v>
      </c>
      <c r="P12" s="35">
        <v>96479</v>
      </c>
      <c r="Q12" s="35">
        <v>100479</v>
      </c>
      <c r="R12" s="24">
        <f t="shared" si="8"/>
        <v>196958</v>
      </c>
      <c r="S12" s="41">
        <f t="shared" si="1"/>
        <v>0.96019068661113272</v>
      </c>
      <c r="T12" s="60">
        <v>132877</v>
      </c>
      <c r="U12" s="60">
        <v>141087</v>
      </c>
      <c r="V12" s="61">
        <f t="shared" si="2"/>
        <v>273964</v>
      </c>
      <c r="W12" s="41">
        <f t="shared" si="3"/>
        <v>0.94180895475841153</v>
      </c>
      <c r="X12" s="58">
        <f t="shared" si="9"/>
        <v>142673</v>
      </c>
      <c r="Y12" s="58">
        <f t="shared" si="4"/>
        <v>94429</v>
      </c>
      <c r="Z12" s="58">
        <f t="shared" si="5"/>
        <v>152141</v>
      </c>
      <c r="AA12" s="58"/>
      <c r="AB12" s="59">
        <f t="shared" si="6"/>
        <v>294814</v>
      </c>
      <c r="AC12" s="27">
        <f t="shared" si="7"/>
        <v>1.4464917048162553</v>
      </c>
      <c r="AE12" s="63">
        <v>96479</v>
      </c>
      <c r="AF12">
        <v>132877</v>
      </c>
      <c r="AG12">
        <v>100479</v>
      </c>
      <c r="AH12">
        <v>141087</v>
      </c>
      <c r="AI12">
        <v>196958</v>
      </c>
      <c r="AJ12">
        <v>273964</v>
      </c>
      <c r="AK12" s="120">
        <f t="shared" si="10"/>
        <v>-3.8992934416164644</v>
      </c>
      <c r="AL12" s="121">
        <f t="shared" si="11"/>
        <v>-1.3226283153501748E-5</v>
      </c>
    </row>
    <row r="13" spans="4:38" ht="16.5" customHeight="1">
      <c r="D13" s="263"/>
      <c r="E13" s="208"/>
      <c r="F13" s="208"/>
      <c r="G13" s="24">
        <f t="shared" si="0"/>
        <v>0</v>
      </c>
      <c r="H13" s="213"/>
      <c r="I13" s="44" t="s">
        <v>113</v>
      </c>
      <c r="J13" s="24">
        <v>237</v>
      </c>
      <c r="K13" s="24">
        <v>257</v>
      </c>
      <c r="L13" s="24">
        <v>494</v>
      </c>
      <c r="M13" s="27">
        <v>0.9221789883268483</v>
      </c>
      <c r="N13" s="48"/>
      <c r="O13" s="44" t="s">
        <v>113</v>
      </c>
      <c r="P13" s="35">
        <v>49383</v>
      </c>
      <c r="Q13" s="35">
        <v>51696</v>
      </c>
      <c r="R13" s="24">
        <f t="shared" si="8"/>
        <v>101079</v>
      </c>
      <c r="S13" s="41">
        <f t="shared" si="1"/>
        <v>0.95525766016713087</v>
      </c>
      <c r="T13" s="60">
        <v>61950</v>
      </c>
      <c r="U13" s="60">
        <v>65255</v>
      </c>
      <c r="V13" s="61">
        <f t="shared" si="2"/>
        <v>127205</v>
      </c>
      <c r="W13" s="41">
        <f t="shared" si="3"/>
        <v>0.94935254003524638</v>
      </c>
      <c r="X13" s="58">
        <f t="shared" si="9"/>
        <v>65151</v>
      </c>
      <c r="Y13" s="58">
        <f t="shared" si="4"/>
        <v>49659</v>
      </c>
      <c r="Z13" s="58">
        <f t="shared" si="5"/>
        <v>68722</v>
      </c>
      <c r="AA13" s="58"/>
      <c r="AB13" s="59">
        <f t="shared" si="6"/>
        <v>133873</v>
      </c>
      <c r="AC13" s="27">
        <f t="shared" si="7"/>
        <v>0.97137675356365594</v>
      </c>
      <c r="AE13" s="63">
        <v>49383</v>
      </c>
      <c r="AF13">
        <v>61950</v>
      </c>
      <c r="AG13">
        <v>51696</v>
      </c>
      <c r="AH13">
        <v>65255</v>
      </c>
      <c r="AI13">
        <v>101079</v>
      </c>
      <c r="AJ13">
        <v>127205</v>
      </c>
      <c r="AK13" s="120">
        <f t="shared" si="10"/>
        <v>-0.43942035880172625</v>
      </c>
      <c r="AL13" s="121">
        <f t="shared" si="11"/>
        <v>-3.28236730932844E-6</v>
      </c>
    </row>
    <row r="14" spans="4:38" ht="16.5" customHeight="1">
      <c r="D14" s="204" t="s">
        <v>78</v>
      </c>
      <c r="E14" s="206">
        <v>205</v>
      </c>
      <c r="F14" s="206">
        <v>204</v>
      </c>
      <c r="G14" s="24">
        <f t="shared" si="0"/>
        <v>409</v>
      </c>
      <c r="H14" s="212">
        <f>+E14/F14</f>
        <v>1.0049019607843137</v>
      </c>
      <c r="I14" s="44" t="s">
        <v>65</v>
      </c>
      <c r="J14" s="24">
        <v>4286</v>
      </c>
      <c r="K14" s="24">
        <v>2765</v>
      </c>
      <c r="L14" s="24">
        <v>7051</v>
      </c>
      <c r="M14" s="27">
        <v>1.5500904159132007</v>
      </c>
      <c r="N14" s="212">
        <v>1.4505804832130531</v>
      </c>
      <c r="O14" s="44" t="s">
        <v>65</v>
      </c>
      <c r="P14" s="35">
        <v>1577398</v>
      </c>
      <c r="Q14" s="35">
        <v>1489403</v>
      </c>
      <c r="R14" s="24">
        <f t="shared" si="8"/>
        <v>3066801</v>
      </c>
      <c r="S14" s="41">
        <f t="shared" si="1"/>
        <v>1.0590807189189226</v>
      </c>
      <c r="T14" s="60">
        <v>1703788</v>
      </c>
      <c r="U14" s="60">
        <v>1605088</v>
      </c>
      <c r="V14" s="61">
        <f t="shared" si="2"/>
        <v>3308876</v>
      </c>
      <c r="W14" s="41">
        <f t="shared" si="3"/>
        <v>1.0614919555812516</v>
      </c>
      <c r="X14" s="58">
        <f t="shared" si="9"/>
        <v>1733222</v>
      </c>
      <c r="Y14" s="58">
        <f t="shared" si="4"/>
        <v>1445552</v>
      </c>
      <c r="Z14" s="58">
        <f t="shared" si="5"/>
        <v>1631992</v>
      </c>
      <c r="AA14" s="58"/>
      <c r="AB14" s="59">
        <f t="shared" si="6"/>
        <v>3365214</v>
      </c>
      <c r="AC14" s="27">
        <f t="shared" si="7"/>
        <v>1.460294077371884</v>
      </c>
      <c r="AE14" s="63">
        <v>1577398</v>
      </c>
      <c r="AF14">
        <v>1703788</v>
      </c>
      <c r="AG14">
        <v>1489403</v>
      </c>
      <c r="AH14">
        <v>1605088</v>
      </c>
      <c r="AI14">
        <v>3066801</v>
      </c>
      <c r="AJ14">
        <v>3308876</v>
      </c>
      <c r="AK14" s="120">
        <f t="shared" si="10"/>
        <v>3.4290225245058537E-2</v>
      </c>
      <c r="AL14" s="121">
        <f t="shared" si="11"/>
        <v>1.0189612085608385E-8</v>
      </c>
    </row>
    <row r="15" spans="4:38" ht="16.5" customHeight="1">
      <c r="D15" s="263"/>
      <c r="E15" s="208"/>
      <c r="F15" s="208"/>
      <c r="G15" s="24">
        <f t="shared" si="0"/>
        <v>0</v>
      </c>
      <c r="H15" s="213"/>
      <c r="I15" s="44" t="s">
        <v>101</v>
      </c>
      <c r="J15" s="24">
        <v>337</v>
      </c>
      <c r="K15" s="24">
        <v>422</v>
      </c>
      <c r="L15" s="24">
        <v>759</v>
      </c>
      <c r="M15" s="27">
        <v>0.79857819905213268</v>
      </c>
      <c r="N15" s="213"/>
      <c r="O15" s="44" t="s">
        <v>101</v>
      </c>
      <c r="P15" s="35">
        <v>145089</v>
      </c>
      <c r="Q15" s="35">
        <v>144894</v>
      </c>
      <c r="R15" s="24">
        <f t="shared" si="8"/>
        <v>289983</v>
      </c>
      <c r="S15" s="41">
        <f t="shared" si="1"/>
        <v>1.0013458114207627</v>
      </c>
      <c r="T15" s="60">
        <v>168515</v>
      </c>
      <c r="U15" s="60">
        <v>165127</v>
      </c>
      <c r="V15" s="61">
        <f t="shared" si="2"/>
        <v>333642</v>
      </c>
      <c r="W15" s="41">
        <f t="shared" si="3"/>
        <v>1.020517541044166</v>
      </c>
      <c r="X15" s="58">
        <f t="shared" si="9"/>
        <v>174214</v>
      </c>
      <c r="Y15" s="58">
        <f t="shared" si="4"/>
        <v>140112</v>
      </c>
      <c r="Z15" s="58">
        <f t="shared" si="5"/>
        <v>169994</v>
      </c>
      <c r="AA15" s="58"/>
      <c r="AB15" s="59">
        <f t="shared" si="6"/>
        <v>344208</v>
      </c>
      <c r="AC15" s="27">
        <f t="shared" si="7"/>
        <v>0.78252275628212031</v>
      </c>
      <c r="AE15" s="63">
        <v>145089</v>
      </c>
      <c r="AF15">
        <v>168515</v>
      </c>
      <c r="AG15">
        <v>144894</v>
      </c>
      <c r="AH15">
        <v>165127</v>
      </c>
      <c r="AI15">
        <v>289983</v>
      </c>
      <c r="AJ15">
        <v>333642</v>
      </c>
      <c r="AK15" s="120">
        <f t="shared" si="10"/>
        <v>-4.0368926700321026</v>
      </c>
      <c r="AL15" s="121">
        <f t="shared" si="11"/>
        <v>-1.1728061724399499E-5</v>
      </c>
    </row>
    <row r="16" spans="4:38" ht="16.5" customHeight="1">
      <c r="D16" s="47" t="s">
        <v>66</v>
      </c>
      <c r="E16" s="24">
        <v>80</v>
      </c>
      <c r="F16" s="24">
        <v>88</v>
      </c>
      <c r="G16" s="24">
        <f t="shared" si="0"/>
        <v>168</v>
      </c>
      <c r="H16" s="27">
        <f>+E16/F16</f>
        <v>0.90909090909090906</v>
      </c>
      <c r="I16" s="44" t="s">
        <v>66</v>
      </c>
      <c r="J16" s="24">
        <v>1319</v>
      </c>
      <c r="K16" s="24">
        <v>933</v>
      </c>
      <c r="L16" s="24">
        <v>2252</v>
      </c>
      <c r="M16" s="220">
        <v>1.4137191854233655</v>
      </c>
      <c r="N16" s="221"/>
      <c r="O16" s="44" t="s">
        <v>66</v>
      </c>
      <c r="P16" s="35">
        <v>471533</v>
      </c>
      <c r="Q16" s="35">
        <v>459458</v>
      </c>
      <c r="R16" s="24">
        <f t="shared" si="8"/>
        <v>930991</v>
      </c>
      <c r="S16" s="41">
        <f t="shared" si="1"/>
        <v>1.0262809658336562</v>
      </c>
      <c r="T16" s="60">
        <v>507520</v>
      </c>
      <c r="U16" s="60">
        <v>485075</v>
      </c>
      <c r="V16" s="61">
        <f t="shared" si="2"/>
        <v>992595</v>
      </c>
      <c r="W16" s="41">
        <f t="shared" si="3"/>
        <v>1.0462711951760038</v>
      </c>
      <c r="X16" s="58">
        <f t="shared" si="9"/>
        <v>515883</v>
      </c>
      <c r="Y16" s="58">
        <f t="shared" si="4"/>
        <v>449412</v>
      </c>
      <c r="Z16" s="58">
        <f t="shared" si="5"/>
        <v>490959</v>
      </c>
      <c r="AA16" s="58"/>
      <c r="AB16" s="59">
        <f t="shared" si="6"/>
        <v>1006842</v>
      </c>
      <c r="AC16" s="27">
        <f t="shared" si="7"/>
        <v>1.35119765500717</v>
      </c>
      <c r="AE16" s="63">
        <v>471533</v>
      </c>
      <c r="AF16">
        <v>507520</v>
      </c>
      <c r="AG16">
        <v>459458</v>
      </c>
      <c r="AH16">
        <v>485075</v>
      </c>
      <c r="AI16">
        <v>930991</v>
      </c>
      <c r="AJ16">
        <v>992595</v>
      </c>
      <c r="AK16" s="120">
        <f t="shared" si="10"/>
        <v>-12.870085760834627</v>
      </c>
      <c r="AL16" s="121">
        <f t="shared" si="11"/>
        <v>-1.2782627026717824E-5</v>
      </c>
    </row>
    <row r="17" spans="4:38" ht="16.5" customHeight="1">
      <c r="D17" s="204" t="s">
        <v>67</v>
      </c>
      <c r="E17" s="206">
        <v>128</v>
      </c>
      <c r="F17" s="236">
        <v>88</v>
      </c>
      <c r="G17" s="24">
        <f t="shared" si="0"/>
        <v>216</v>
      </c>
      <c r="H17" s="212">
        <f>+E17/F17</f>
        <v>1.4545454545454546</v>
      </c>
      <c r="I17" s="84" t="s">
        <v>99</v>
      </c>
      <c r="J17" s="85">
        <v>955</v>
      </c>
      <c r="K17" s="85">
        <v>634</v>
      </c>
      <c r="L17" s="85">
        <v>1589</v>
      </c>
      <c r="M17" s="86">
        <v>1.5063091482649842</v>
      </c>
      <c r="N17" s="87"/>
      <c r="O17" s="84" t="s">
        <v>99</v>
      </c>
      <c r="P17" s="88">
        <v>27312</v>
      </c>
      <c r="Q17" s="88">
        <v>27362</v>
      </c>
      <c r="R17" s="85">
        <f t="shared" si="8"/>
        <v>54674</v>
      </c>
      <c r="S17" s="89">
        <f t="shared" si="1"/>
        <v>0.99817264819823115</v>
      </c>
      <c r="T17" s="90">
        <v>32390</v>
      </c>
      <c r="U17" s="90">
        <v>31605</v>
      </c>
      <c r="V17" s="91">
        <f t="shared" si="2"/>
        <v>63995</v>
      </c>
      <c r="W17" s="41">
        <f t="shared" si="3"/>
        <v>1.0248378421135895</v>
      </c>
      <c r="X17" s="58">
        <f t="shared" si="9"/>
        <v>33641</v>
      </c>
      <c r="Y17" s="58">
        <f t="shared" si="4"/>
        <v>26355</v>
      </c>
      <c r="Z17" s="58">
        <f t="shared" si="5"/>
        <v>32634</v>
      </c>
      <c r="AA17" s="58"/>
      <c r="AB17" s="59">
        <f t="shared" si="6"/>
        <v>66275</v>
      </c>
      <c r="AC17" s="27">
        <f t="shared" si="7"/>
        <v>1.4698024276293558</v>
      </c>
      <c r="AE17" s="63">
        <v>27312</v>
      </c>
      <c r="AF17">
        <v>32390</v>
      </c>
      <c r="AG17">
        <v>27362</v>
      </c>
      <c r="AH17">
        <v>31605</v>
      </c>
      <c r="AI17">
        <v>54674</v>
      </c>
      <c r="AJ17">
        <v>63995</v>
      </c>
      <c r="AK17" s="120">
        <f t="shared" si="10"/>
        <v>-1.7438504542660667</v>
      </c>
      <c r="AL17" s="121">
        <f t="shared" si="11"/>
        <v>-2.6312341822196404E-5</v>
      </c>
    </row>
    <row r="18" spans="4:38" ht="16.5" customHeight="1">
      <c r="D18" s="264"/>
      <c r="E18" s="207"/>
      <c r="F18" s="237"/>
      <c r="G18" s="24">
        <f t="shared" si="0"/>
        <v>0</v>
      </c>
      <c r="H18" s="216"/>
      <c r="I18" s="44" t="s">
        <v>102</v>
      </c>
      <c r="J18" s="24">
        <v>1075</v>
      </c>
      <c r="K18" s="24">
        <v>546</v>
      </c>
      <c r="L18" s="24">
        <v>1621</v>
      </c>
      <c r="M18" s="27">
        <v>1.968864468864469</v>
      </c>
      <c r="N18" s="48"/>
      <c r="O18" s="44" t="s">
        <v>102</v>
      </c>
      <c r="P18" s="35">
        <v>237889</v>
      </c>
      <c r="Q18" s="35">
        <v>236266</v>
      </c>
      <c r="R18" s="24">
        <f t="shared" si="8"/>
        <v>474155</v>
      </c>
      <c r="S18" s="41">
        <f t="shared" si="1"/>
        <v>1.0068693760422573</v>
      </c>
      <c r="T18" s="60">
        <v>277658</v>
      </c>
      <c r="U18" s="60">
        <v>273608</v>
      </c>
      <c r="V18" s="61">
        <f t="shared" si="2"/>
        <v>551266</v>
      </c>
      <c r="W18" s="41">
        <f t="shared" si="3"/>
        <v>1.014802198766118</v>
      </c>
      <c r="X18" s="58">
        <f t="shared" si="9"/>
        <v>287362</v>
      </c>
      <c r="Y18" s="58">
        <f t="shared" si="4"/>
        <v>227940</v>
      </c>
      <c r="Z18" s="58">
        <f t="shared" si="5"/>
        <v>282677</v>
      </c>
      <c r="AA18" s="58"/>
      <c r="AB18" s="59">
        <f t="shared" si="6"/>
        <v>570039</v>
      </c>
      <c r="AC18" s="27">
        <f t="shared" si="7"/>
        <v>1.9401460415225551</v>
      </c>
      <c r="AE18" s="63">
        <v>237889</v>
      </c>
      <c r="AF18">
        <v>277658</v>
      </c>
      <c r="AG18">
        <v>236266</v>
      </c>
      <c r="AH18">
        <v>273608</v>
      </c>
      <c r="AI18">
        <v>474155</v>
      </c>
      <c r="AJ18">
        <v>551266</v>
      </c>
      <c r="AK18" s="120">
        <f t="shared" si="10"/>
        <v>-1.2412060865899548</v>
      </c>
      <c r="AL18" s="121">
        <f t="shared" si="11"/>
        <v>-2.1774055574968639E-6</v>
      </c>
    </row>
    <row r="19" spans="4:38" ht="16.5" customHeight="1">
      <c r="D19" s="263"/>
      <c r="E19" s="208"/>
      <c r="F19" s="238"/>
      <c r="G19" s="24">
        <f t="shared" si="0"/>
        <v>0</v>
      </c>
      <c r="H19" s="213"/>
      <c r="I19" s="44" t="s">
        <v>103</v>
      </c>
      <c r="J19" s="24">
        <v>1034</v>
      </c>
      <c r="K19" s="24">
        <v>541</v>
      </c>
      <c r="L19" s="24">
        <v>1575</v>
      </c>
      <c r="M19" s="27">
        <v>1.911275415896488</v>
      </c>
      <c r="N19" s="48"/>
      <c r="O19" s="44" t="s">
        <v>103</v>
      </c>
      <c r="P19" s="35">
        <v>278151</v>
      </c>
      <c r="Q19" s="35">
        <v>274671</v>
      </c>
      <c r="R19" s="24">
        <f t="shared" si="8"/>
        <v>552822</v>
      </c>
      <c r="S19" s="41">
        <f t="shared" si="1"/>
        <v>1.0126697030265299</v>
      </c>
      <c r="T19" s="60">
        <v>321871</v>
      </c>
      <c r="U19" s="60">
        <v>316774</v>
      </c>
      <c r="V19" s="61">
        <f t="shared" si="2"/>
        <v>638645</v>
      </c>
      <c r="W19" s="41">
        <f t="shared" si="3"/>
        <v>1.0160903356967428</v>
      </c>
      <c r="X19" s="58">
        <f t="shared" si="9"/>
        <v>332484</v>
      </c>
      <c r="Y19" s="58">
        <f t="shared" si="4"/>
        <v>265160</v>
      </c>
      <c r="Z19" s="58">
        <f t="shared" si="5"/>
        <v>326974</v>
      </c>
      <c r="AA19" s="58"/>
      <c r="AB19" s="59">
        <f t="shared" si="6"/>
        <v>659458</v>
      </c>
      <c r="AC19" s="27">
        <f t="shared" si="7"/>
        <v>1.8810093441011899</v>
      </c>
      <c r="AE19" s="63">
        <v>278151</v>
      </c>
      <c r="AF19">
        <v>321871</v>
      </c>
      <c r="AG19">
        <v>274671</v>
      </c>
      <c r="AH19">
        <v>316774</v>
      </c>
      <c r="AI19">
        <v>552822</v>
      </c>
      <c r="AJ19">
        <v>638645</v>
      </c>
      <c r="AK19" s="120">
        <f t="shared" si="10"/>
        <v>-3.802216041367501E-2</v>
      </c>
      <c r="AL19" s="121">
        <f t="shared" si="11"/>
        <v>-5.7656682326509055E-8</v>
      </c>
    </row>
    <row r="20" spans="4:38" ht="16.5" customHeight="1">
      <c r="D20" s="47" t="s">
        <v>68</v>
      </c>
      <c r="E20" s="51">
        <v>320</v>
      </c>
      <c r="F20" s="51">
        <v>306</v>
      </c>
      <c r="G20" s="51">
        <f t="shared" si="0"/>
        <v>626</v>
      </c>
      <c r="H20" s="27">
        <f>+E20/F20</f>
        <v>1.0457516339869282</v>
      </c>
      <c r="I20" s="84" t="s">
        <v>97</v>
      </c>
      <c r="J20" s="92">
        <v>12677</v>
      </c>
      <c r="K20" s="92">
        <v>10234</v>
      </c>
      <c r="L20" s="92">
        <v>22911</v>
      </c>
      <c r="M20" s="86">
        <v>1.2387140902872777</v>
      </c>
      <c r="N20" s="87"/>
      <c r="O20" s="84" t="s">
        <v>97</v>
      </c>
      <c r="P20" s="93">
        <v>2483588</v>
      </c>
      <c r="Q20" s="93">
        <v>2352138</v>
      </c>
      <c r="R20" s="92">
        <f t="shared" si="8"/>
        <v>4835726</v>
      </c>
      <c r="S20" s="89">
        <f t="shared" si="1"/>
        <v>1.0558853264561858</v>
      </c>
      <c r="T20" s="94">
        <v>2757909</v>
      </c>
      <c r="U20" s="94">
        <v>2613557</v>
      </c>
      <c r="V20" s="95">
        <f t="shared" si="2"/>
        <v>5371466</v>
      </c>
      <c r="W20" s="41">
        <f t="shared" si="3"/>
        <v>1.0552320075666994</v>
      </c>
      <c r="X20" s="56">
        <f t="shared" si="9"/>
        <v>2822872</v>
      </c>
      <c r="Y20" s="56">
        <f t="shared" si="4"/>
        <v>2270406</v>
      </c>
      <c r="Z20" s="56">
        <f t="shared" si="5"/>
        <v>2675487</v>
      </c>
      <c r="AA20" s="56"/>
      <c r="AB20" s="57">
        <f t="shared" si="6"/>
        <v>5498359</v>
      </c>
      <c r="AC20" s="27">
        <f t="shared" si="7"/>
        <v>1.1738784280659538</v>
      </c>
      <c r="AE20" s="63">
        <v>2483588</v>
      </c>
      <c r="AF20">
        <v>2757909</v>
      </c>
      <c r="AG20">
        <v>2352138</v>
      </c>
      <c r="AH20">
        <v>2613557</v>
      </c>
      <c r="AI20">
        <v>4835726</v>
      </c>
      <c r="AJ20">
        <v>5371466</v>
      </c>
      <c r="AK20" s="120">
        <f t="shared" si="10"/>
        <v>-8.4817716851830482E-2</v>
      </c>
      <c r="AL20" s="121">
        <f t="shared" si="11"/>
        <v>-1.5426005623101454E-8</v>
      </c>
    </row>
    <row r="21" spans="4:38" ht="16.5" customHeight="1">
      <c r="D21" s="47" t="s">
        <v>69</v>
      </c>
      <c r="E21" s="51">
        <v>154</v>
      </c>
      <c r="F21" s="51">
        <v>136</v>
      </c>
      <c r="G21" s="51">
        <f t="shared" si="0"/>
        <v>290</v>
      </c>
      <c r="H21" s="27">
        <f>+E21/F21</f>
        <v>1.1323529411764706</v>
      </c>
      <c r="I21" s="84" t="s">
        <v>97</v>
      </c>
      <c r="J21" s="92">
        <v>12677</v>
      </c>
      <c r="K21" s="92">
        <v>10234</v>
      </c>
      <c r="L21" s="92">
        <v>22911</v>
      </c>
      <c r="M21" s="86">
        <v>1.2387140902872777</v>
      </c>
      <c r="N21" s="87"/>
      <c r="O21" s="84" t="s">
        <v>97</v>
      </c>
      <c r="P21" s="93">
        <v>793773</v>
      </c>
      <c r="Q21" s="93">
        <v>744992</v>
      </c>
      <c r="R21" s="92">
        <f t="shared" si="8"/>
        <v>1538765</v>
      </c>
      <c r="S21" s="89">
        <f t="shared" si="1"/>
        <v>1.0654785554744213</v>
      </c>
      <c r="T21" s="94">
        <v>862741</v>
      </c>
      <c r="U21" s="94">
        <v>813380</v>
      </c>
      <c r="V21" s="95">
        <f t="shared" si="2"/>
        <v>1676121</v>
      </c>
      <c r="W21" s="41">
        <f t="shared" si="3"/>
        <v>1.0606862720991419</v>
      </c>
      <c r="X21" s="56">
        <f t="shared" si="9"/>
        <v>878863</v>
      </c>
      <c r="Y21" s="56">
        <f t="shared" si="4"/>
        <v>721090</v>
      </c>
      <c r="Z21" s="56">
        <f t="shared" si="5"/>
        <v>829410</v>
      </c>
      <c r="AA21" s="56"/>
      <c r="AB21" s="57">
        <f t="shared" si="6"/>
        <v>1708273</v>
      </c>
      <c r="AC21" s="27">
        <f t="shared" si="7"/>
        <v>1.1678421064466229</v>
      </c>
      <c r="AE21" s="63">
        <v>793773</v>
      </c>
      <c r="AF21">
        <v>862741</v>
      </c>
      <c r="AG21">
        <v>744992</v>
      </c>
      <c r="AH21">
        <v>813380</v>
      </c>
      <c r="AI21">
        <v>1538765</v>
      </c>
      <c r="AJ21">
        <v>1676121</v>
      </c>
      <c r="AK21" s="120">
        <f t="shared" si="10"/>
        <v>-0.45828794408589602</v>
      </c>
      <c r="AL21" s="121">
        <f t="shared" si="11"/>
        <v>-2.6827558831983879E-7</v>
      </c>
    </row>
    <row r="22" spans="4:38" ht="16.5" customHeight="1">
      <c r="D22" s="204" t="s">
        <v>70</v>
      </c>
      <c r="E22" s="206">
        <v>232</v>
      </c>
      <c r="F22" s="206">
        <v>197</v>
      </c>
      <c r="G22" s="24">
        <f t="shared" si="0"/>
        <v>429</v>
      </c>
      <c r="H22" s="212">
        <f>+E22/F22</f>
        <v>1.1776649746192893</v>
      </c>
      <c r="I22" s="44" t="s">
        <v>70</v>
      </c>
      <c r="J22" s="24">
        <v>2781</v>
      </c>
      <c r="K22" s="24">
        <v>1964</v>
      </c>
      <c r="L22" s="24">
        <v>4745</v>
      </c>
      <c r="M22" s="27">
        <v>1.4159877800407332</v>
      </c>
      <c r="N22" s="212">
        <v>1.4113856068743287</v>
      </c>
      <c r="O22" s="44" t="s">
        <v>70</v>
      </c>
      <c r="P22" s="35">
        <v>810386</v>
      </c>
      <c r="Q22" s="35">
        <v>769265</v>
      </c>
      <c r="R22" s="24">
        <f t="shared" si="8"/>
        <v>1579651</v>
      </c>
      <c r="S22" s="41">
        <f t="shared" si="1"/>
        <v>1.053454921256004</v>
      </c>
      <c r="T22" s="60">
        <v>892098</v>
      </c>
      <c r="U22" s="60">
        <v>846831</v>
      </c>
      <c r="V22" s="61">
        <f t="shared" si="2"/>
        <v>1738929</v>
      </c>
      <c r="W22" s="41">
        <f t="shared" si="3"/>
        <v>1.0534545853895287</v>
      </c>
      <c r="X22" s="58">
        <f t="shared" si="9"/>
        <v>911347</v>
      </c>
      <c r="Y22" s="58">
        <f t="shared" si="4"/>
        <v>744353</v>
      </c>
      <c r="Z22" s="58">
        <f t="shared" si="5"/>
        <v>865103</v>
      </c>
      <c r="AA22" s="58"/>
      <c r="AB22" s="59">
        <f t="shared" si="6"/>
        <v>1776450</v>
      </c>
      <c r="AC22" s="27">
        <f t="shared" si="7"/>
        <v>1.3441374689324201</v>
      </c>
      <c r="AE22" s="63">
        <v>810386</v>
      </c>
      <c r="AF22">
        <v>892098</v>
      </c>
      <c r="AG22">
        <v>769265</v>
      </c>
      <c r="AH22">
        <v>846831</v>
      </c>
      <c r="AI22">
        <v>1579651</v>
      </c>
      <c r="AJ22">
        <v>1738929</v>
      </c>
      <c r="AK22" s="120">
        <f t="shared" si="10"/>
        <v>0.52907283580861986</v>
      </c>
      <c r="AL22" s="121">
        <f t="shared" si="11"/>
        <v>2.9782590886803449E-7</v>
      </c>
    </row>
    <row r="23" spans="4:38" ht="16.5" customHeight="1">
      <c r="D23" s="264"/>
      <c r="E23" s="207"/>
      <c r="F23" s="207"/>
      <c r="G23" s="24">
        <f t="shared" si="0"/>
        <v>0</v>
      </c>
      <c r="H23" s="216"/>
      <c r="I23" s="44" t="s">
        <v>104</v>
      </c>
      <c r="J23" s="24">
        <v>449</v>
      </c>
      <c r="K23" s="24">
        <v>458</v>
      </c>
      <c r="L23" s="24">
        <v>907</v>
      </c>
      <c r="M23" s="27">
        <v>0.98034934497816595</v>
      </c>
      <c r="N23" s="216"/>
      <c r="O23" s="44" t="s">
        <v>104</v>
      </c>
      <c r="P23" s="35">
        <v>317491</v>
      </c>
      <c r="Q23" s="35">
        <v>302532</v>
      </c>
      <c r="R23" s="24">
        <f t="shared" si="8"/>
        <v>620023</v>
      </c>
      <c r="S23" s="41">
        <f t="shared" si="1"/>
        <v>1.049446009017228</v>
      </c>
      <c r="T23" s="60">
        <v>347827</v>
      </c>
      <c r="U23" s="60">
        <v>333228</v>
      </c>
      <c r="V23" s="61">
        <f t="shared" si="2"/>
        <v>681055</v>
      </c>
      <c r="W23" s="41">
        <f t="shared" si="3"/>
        <v>1.0438108442267757</v>
      </c>
      <c r="X23" s="58">
        <f t="shared" si="9"/>
        <v>354953</v>
      </c>
      <c r="Y23" s="58">
        <f t="shared" si="4"/>
        <v>293296</v>
      </c>
      <c r="Z23" s="58">
        <f t="shared" si="5"/>
        <v>340462</v>
      </c>
      <c r="AA23" s="58"/>
      <c r="AB23" s="59">
        <f t="shared" si="6"/>
        <v>695415</v>
      </c>
      <c r="AC23" s="27">
        <f t="shared" si="7"/>
        <v>0.93920210773857193</v>
      </c>
      <c r="AE23" s="63">
        <v>317491</v>
      </c>
      <c r="AF23">
        <v>347827</v>
      </c>
      <c r="AG23">
        <v>302532</v>
      </c>
      <c r="AH23">
        <v>333228</v>
      </c>
      <c r="AI23">
        <v>620023</v>
      </c>
      <c r="AJ23">
        <v>681055</v>
      </c>
      <c r="AK23" s="120">
        <f t="shared" si="10"/>
        <v>-1.4313178894808516</v>
      </c>
      <c r="AL23" s="121">
        <f t="shared" si="11"/>
        <v>-2.0582211909160022E-6</v>
      </c>
    </row>
    <row r="24" spans="4:38" ht="16.5" customHeight="1">
      <c r="D24" s="263"/>
      <c r="E24" s="208"/>
      <c r="F24" s="208"/>
      <c r="G24" s="24">
        <f t="shared" si="0"/>
        <v>0</v>
      </c>
      <c r="H24" s="213"/>
      <c r="I24" s="44" t="s">
        <v>105</v>
      </c>
      <c r="J24" s="24">
        <v>712</v>
      </c>
      <c r="K24" s="24">
        <v>371</v>
      </c>
      <c r="L24" s="24">
        <v>1083</v>
      </c>
      <c r="M24" s="27">
        <v>1.9191374663072776</v>
      </c>
      <c r="N24" s="213"/>
      <c r="O24" s="44" t="s">
        <v>105</v>
      </c>
      <c r="P24" s="35">
        <v>184522</v>
      </c>
      <c r="Q24" s="35">
        <v>183411</v>
      </c>
      <c r="R24" s="24">
        <f t="shared" si="8"/>
        <v>367933</v>
      </c>
      <c r="S24" s="41">
        <f t="shared" si="1"/>
        <v>1.0060574338507504</v>
      </c>
      <c r="T24" s="60">
        <v>218903</v>
      </c>
      <c r="U24" s="60">
        <v>213407</v>
      </c>
      <c r="V24" s="61">
        <f t="shared" si="2"/>
        <v>432310</v>
      </c>
      <c r="W24" s="41">
        <f t="shared" si="3"/>
        <v>1.0257536069575974</v>
      </c>
      <c r="X24" s="58">
        <f t="shared" si="9"/>
        <v>227374</v>
      </c>
      <c r="Y24" s="58">
        <f t="shared" si="4"/>
        <v>176341</v>
      </c>
      <c r="Z24" s="58">
        <f t="shared" si="5"/>
        <v>220713</v>
      </c>
      <c r="AA24" s="58"/>
      <c r="AB24" s="59">
        <f t="shared" si="6"/>
        <v>448087</v>
      </c>
      <c r="AC24" s="27">
        <f t="shared" si="7"/>
        <v>1.8709536610838462</v>
      </c>
      <c r="AE24" s="63">
        <v>184522</v>
      </c>
      <c r="AF24">
        <v>218903</v>
      </c>
      <c r="AG24">
        <v>183411</v>
      </c>
      <c r="AH24">
        <v>213407</v>
      </c>
      <c r="AI24">
        <v>367933</v>
      </c>
      <c r="AJ24">
        <v>432310</v>
      </c>
      <c r="AK24" s="120">
        <f t="shared" si="10"/>
        <v>-5.7874676326173358</v>
      </c>
      <c r="AL24" s="121">
        <f t="shared" si="11"/>
        <v>-1.2915946306447935E-5</v>
      </c>
    </row>
    <row r="25" spans="4:38" ht="16.5" customHeight="1">
      <c r="D25" s="47" t="s">
        <v>79</v>
      </c>
      <c r="E25" s="24">
        <v>85</v>
      </c>
      <c r="F25" s="24">
        <v>73</v>
      </c>
      <c r="G25" s="24">
        <f t="shared" si="0"/>
        <v>158</v>
      </c>
      <c r="H25" s="27">
        <f>+E25/F25</f>
        <v>1.1643835616438356</v>
      </c>
      <c r="I25" s="44" t="s">
        <v>106</v>
      </c>
      <c r="J25" s="24">
        <v>1359</v>
      </c>
      <c r="K25" s="24">
        <v>1002</v>
      </c>
      <c r="L25" s="24">
        <v>2361</v>
      </c>
      <c r="M25" s="220">
        <v>1.3562874251497006</v>
      </c>
      <c r="N25" s="221"/>
      <c r="O25" s="44" t="s">
        <v>106</v>
      </c>
      <c r="P25" s="35">
        <v>589872</v>
      </c>
      <c r="Q25" s="35">
        <v>568275</v>
      </c>
      <c r="R25" s="24">
        <f t="shared" si="8"/>
        <v>1158147</v>
      </c>
      <c r="S25" s="41">
        <f t="shared" si="1"/>
        <v>1.0380044872640888</v>
      </c>
      <c r="T25" s="60">
        <v>631428</v>
      </c>
      <c r="U25" s="60">
        <v>604566</v>
      </c>
      <c r="V25" s="61">
        <f t="shared" si="2"/>
        <v>1235994</v>
      </c>
      <c r="W25" s="41">
        <f t="shared" si="3"/>
        <v>1.044431873443098</v>
      </c>
      <c r="X25" s="58">
        <f t="shared" si="9"/>
        <v>641053</v>
      </c>
      <c r="Y25" s="58">
        <f t="shared" si="4"/>
        <v>555122</v>
      </c>
      <c r="Z25" s="58">
        <f t="shared" si="5"/>
        <v>612940</v>
      </c>
      <c r="AA25" s="58"/>
      <c r="AB25" s="59">
        <f t="shared" si="6"/>
        <v>1253993</v>
      </c>
      <c r="AC25" s="27">
        <f t="shared" si="7"/>
        <v>1.2985886965308062</v>
      </c>
      <c r="AE25" s="63">
        <v>589872</v>
      </c>
      <c r="AF25">
        <v>631428</v>
      </c>
      <c r="AG25">
        <v>568275</v>
      </c>
      <c r="AH25">
        <v>604566</v>
      </c>
      <c r="AI25">
        <v>1158147</v>
      </c>
      <c r="AJ25">
        <v>1235994</v>
      </c>
      <c r="AK25" s="120">
        <f t="shared" si="10"/>
        <v>-1.0892342976294458</v>
      </c>
      <c r="AL25" s="121">
        <f t="shared" si="11"/>
        <v>-8.6861274156191127E-7</v>
      </c>
    </row>
    <row r="26" spans="4:38" ht="16.5" customHeight="1">
      <c r="D26" s="47" t="s">
        <v>71</v>
      </c>
      <c r="E26" s="24">
        <v>110</v>
      </c>
      <c r="F26" s="24">
        <v>80</v>
      </c>
      <c r="G26" s="24">
        <f t="shared" si="0"/>
        <v>190</v>
      </c>
      <c r="H26" s="27">
        <f>+E26/F26</f>
        <v>1.375</v>
      </c>
      <c r="I26" s="44" t="s">
        <v>107</v>
      </c>
      <c r="J26" s="24">
        <v>1879</v>
      </c>
      <c r="K26" s="24">
        <v>1500</v>
      </c>
      <c r="L26" s="24">
        <v>3379</v>
      </c>
      <c r="M26" s="220">
        <v>1.2526666666666666</v>
      </c>
      <c r="N26" s="221"/>
      <c r="O26" s="44" t="s">
        <v>107</v>
      </c>
      <c r="P26" s="35">
        <v>481199</v>
      </c>
      <c r="Q26" s="35">
        <v>484323</v>
      </c>
      <c r="R26" s="24">
        <f t="shared" si="8"/>
        <v>965522</v>
      </c>
      <c r="S26" s="41">
        <f t="shared" si="1"/>
        <v>0.99354975914833699</v>
      </c>
      <c r="T26" s="60">
        <v>554258</v>
      </c>
      <c r="U26" s="60">
        <v>547335</v>
      </c>
      <c r="V26" s="61">
        <f t="shared" si="2"/>
        <v>1101593</v>
      </c>
      <c r="W26" s="41">
        <f t="shared" si="3"/>
        <v>1.012648560753469</v>
      </c>
      <c r="X26" s="58">
        <f t="shared" si="9"/>
        <v>571944</v>
      </c>
      <c r="Y26" s="58">
        <f t="shared" si="4"/>
        <v>470022</v>
      </c>
      <c r="Z26" s="58">
        <f t="shared" si="5"/>
        <v>562415</v>
      </c>
      <c r="AA26" s="58"/>
      <c r="AB26" s="59">
        <f t="shared" si="6"/>
        <v>1134359</v>
      </c>
      <c r="AC26" s="27">
        <f t="shared" si="7"/>
        <v>1.2370201422442257</v>
      </c>
      <c r="AE26" s="63">
        <v>481199</v>
      </c>
      <c r="AF26">
        <v>554258</v>
      </c>
      <c r="AG26">
        <v>484323</v>
      </c>
      <c r="AH26">
        <v>547335</v>
      </c>
      <c r="AI26">
        <v>965522</v>
      </c>
      <c r="AJ26">
        <v>1101593</v>
      </c>
      <c r="AK26" s="120">
        <f t="shared" si="10"/>
        <v>-13.406341122929007</v>
      </c>
      <c r="AL26" s="121">
        <f t="shared" si="11"/>
        <v>-1.181842884212935E-5</v>
      </c>
    </row>
    <row r="27" spans="4:38" ht="16.5" customHeight="1">
      <c r="D27" s="204" t="s">
        <v>72</v>
      </c>
      <c r="E27" s="206">
        <v>99</v>
      </c>
      <c r="F27" s="206">
        <v>105</v>
      </c>
      <c r="G27" s="24">
        <f t="shared" si="0"/>
        <v>204</v>
      </c>
      <c r="H27" s="212">
        <f>+E27/F27</f>
        <v>0.94285714285714284</v>
      </c>
      <c r="I27" s="44" t="s">
        <v>108</v>
      </c>
      <c r="J27" s="24">
        <v>629</v>
      </c>
      <c r="K27" s="24">
        <v>529</v>
      </c>
      <c r="L27" s="24">
        <v>1158</v>
      </c>
      <c r="M27" s="27">
        <v>1.1890359168241966</v>
      </c>
      <c r="N27" s="48"/>
      <c r="O27" s="44" t="s">
        <v>108</v>
      </c>
      <c r="P27" s="35">
        <v>242399</v>
      </c>
      <c r="Q27" s="35">
        <v>244160</v>
      </c>
      <c r="R27" s="24">
        <f t="shared" si="8"/>
        <v>486559</v>
      </c>
      <c r="S27" s="41">
        <f t="shared" si="1"/>
        <v>0.99278751638269991</v>
      </c>
      <c r="T27" s="60">
        <v>267767</v>
      </c>
      <c r="U27" s="60">
        <v>262395</v>
      </c>
      <c r="V27" s="61">
        <f t="shared" si="2"/>
        <v>530162</v>
      </c>
      <c r="W27" s="41">
        <f t="shared" si="3"/>
        <v>1.020472951085196</v>
      </c>
      <c r="X27" s="58">
        <f t="shared" si="9"/>
        <v>273756</v>
      </c>
      <c r="Y27" s="58">
        <f t="shared" si="4"/>
        <v>239203</v>
      </c>
      <c r="Z27" s="58">
        <f t="shared" si="5"/>
        <v>266629</v>
      </c>
      <c r="AA27" s="58"/>
      <c r="AB27" s="59">
        <f t="shared" si="6"/>
        <v>540385</v>
      </c>
      <c r="AC27" s="27">
        <f t="shared" si="7"/>
        <v>1.1651812187277935</v>
      </c>
      <c r="AE27" s="63">
        <v>242399</v>
      </c>
      <c r="AF27">
        <v>267767</v>
      </c>
      <c r="AG27">
        <v>244160</v>
      </c>
      <c r="AH27">
        <v>262395</v>
      </c>
      <c r="AI27">
        <v>486559</v>
      </c>
      <c r="AJ27">
        <v>530162</v>
      </c>
      <c r="AK27" s="120">
        <f t="shared" si="10"/>
        <v>-14.65932408766821</v>
      </c>
      <c r="AL27" s="121">
        <f t="shared" si="11"/>
        <v>-2.7127555516286E-5</v>
      </c>
    </row>
    <row r="28" spans="4:38" ht="16.5" customHeight="1">
      <c r="D28" s="264"/>
      <c r="E28" s="207"/>
      <c r="F28" s="207"/>
      <c r="G28" s="24">
        <f t="shared" si="0"/>
        <v>0</v>
      </c>
      <c r="H28" s="216"/>
      <c r="I28" s="44" t="s">
        <v>109</v>
      </c>
      <c r="J28" s="24">
        <v>1783</v>
      </c>
      <c r="K28" s="24">
        <v>1400</v>
      </c>
      <c r="L28" s="24">
        <v>3183</v>
      </c>
      <c r="M28" s="27">
        <v>1.2735714285714286</v>
      </c>
      <c r="N28" s="48"/>
      <c r="O28" s="44" t="s">
        <v>109</v>
      </c>
      <c r="P28" s="35">
        <v>493298</v>
      </c>
      <c r="Q28" s="35">
        <v>491148</v>
      </c>
      <c r="R28" s="24">
        <f t="shared" si="8"/>
        <v>984446</v>
      </c>
      <c r="S28" s="41">
        <f t="shared" si="1"/>
        <v>1.004377499246663</v>
      </c>
      <c r="T28" s="60">
        <v>535309</v>
      </c>
      <c r="U28" s="60">
        <v>519950</v>
      </c>
      <c r="V28" s="61">
        <f t="shared" si="2"/>
        <v>1055259</v>
      </c>
      <c r="W28" s="41">
        <f t="shared" si="3"/>
        <v>1.0295393787864218</v>
      </c>
      <c r="X28" s="58">
        <f t="shared" si="9"/>
        <v>545120</v>
      </c>
      <c r="Y28" s="58">
        <f t="shared" si="4"/>
        <v>481840</v>
      </c>
      <c r="Z28" s="58">
        <f t="shared" si="5"/>
        <v>526576</v>
      </c>
      <c r="AA28" s="58"/>
      <c r="AB28" s="59">
        <f t="shared" si="6"/>
        <v>1071696</v>
      </c>
      <c r="AC28" s="27">
        <f t="shared" si="7"/>
        <v>1.2370303213391038</v>
      </c>
      <c r="AE28" s="63">
        <v>493298</v>
      </c>
      <c r="AF28">
        <v>535309</v>
      </c>
      <c r="AG28">
        <v>491148</v>
      </c>
      <c r="AH28">
        <v>519950</v>
      </c>
      <c r="AI28">
        <v>984446</v>
      </c>
      <c r="AJ28">
        <v>1055259</v>
      </c>
      <c r="AK28" s="120">
        <f t="shared" si="10"/>
        <v>-21.543158417101949</v>
      </c>
      <c r="AL28" s="121">
        <f t="shared" si="11"/>
        <v>-2.0101930414130451E-5</v>
      </c>
    </row>
    <row r="29" spans="4:38" ht="16.5" customHeight="1">
      <c r="D29" s="263"/>
      <c r="E29" s="208"/>
      <c r="F29" s="208"/>
      <c r="G29" s="24">
        <f t="shared" si="0"/>
        <v>0</v>
      </c>
      <c r="H29" s="213"/>
      <c r="I29" s="84" t="s">
        <v>110</v>
      </c>
      <c r="J29" s="85">
        <v>1822</v>
      </c>
      <c r="K29" s="85">
        <v>1715</v>
      </c>
      <c r="L29" s="85">
        <v>3537</v>
      </c>
      <c r="M29" s="86">
        <v>1.0623906705539359</v>
      </c>
      <c r="N29" s="87"/>
      <c r="O29" s="84" t="s">
        <v>110</v>
      </c>
      <c r="P29" s="88">
        <v>169949</v>
      </c>
      <c r="Q29" s="88">
        <v>170910</v>
      </c>
      <c r="R29" s="85">
        <f t="shared" si="8"/>
        <v>340859</v>
      </c>
      <c r="S29" s="89">
        <f t="shared" si="1"/>
        <v>0.9943771575683108</v>
      </c>
      <c r="T29" s="90">
        <v>180362</v>
      </c>
      <c r="U29" s="90">
        <v>177211</v>
      </c>
      <c r="V29" s="91">
        <f t="shared" si="2"/>
        <v>357573</v>
      </c>
      <c r="W29" s="41">
        <f t="shared" si="3"/>
        <v>1.0177810632522812</v>
      </c>
      <c r="X29" s="58">
        <f t="shared" si="9"/>
        <v>182761</v>
      </c>
      <c r="Y29" s="58">
        <f t="shared" si="4"/>
        <v>168878</v>
      </c>
      <c r="Z29" s="58">
        <f t="shared" si="5"/>
        <v>178642</v>
      </c>
      <c r="AA29" s="58"/>
      <c r="AB29" s="59">
        <f t="shared" si="6"/>
        <v>361403</v>
      </c>
      <c r="AC29" s="27">
        <f t="shared" si="7"/>
        <v>1.0438302586993575</v>
      </c>
      <c r="AE29" s="63">
        <v>169949</v>
      </c>
      <c r="AF29">
        <v>180362</v>
      </c>
      <c r="AG29">
        <v>170910</v>
      </c>
      <c r="AH29">
        <v>177211</v>
      </c>
      <c r="AI29">
        <v>340859</v>
      </c>
      <c r="AJ29">
        <v>357573</v>
      </c>
      <c r="AK29" s="120">
        <f t="shared" si="10"/>
        <v>-5.8630585954524577</v>
      </c>
      <c r="AL29" s="121">
        <f t="shared" si="11"/>
        <v>-1.6223049048990899E-5</v>
      </c>
    </row>
    <row r="30" spans="4:38" ht="16.5" customHeight="1">
      <c r="D30" s="204" t="s">
        <v>73</v>
      </c>
      <c r="E30" s="206">
        <v>221</v>
      </c>
      <c r="F30" s="206">
        <v>163</v>
      </c>
      <c r="G30" s="51">
        <f t="shared" si="0"/>
        <v>384</v>
      </c>
      <c r="H30" s="212">
        <f>+E30/F30</f>
        <v>1.3558282208588956</v>
      </c>
      <c r="I30" s="84" t="s">
        <v>97</v>
      </c>
      <c r="J30" s="92">
        <v>12677</v>
      </c>
      <c r="K30" s="92">
        <v>10234</v>
      </c>
      <c r="L30" s="92">
        <v>22911</v>
      </c>
      <c r="M30" s="86">
        <v>1.2387140902872777</v>
      </c>
      <c r="N30" s="87"/>
      <c r="O30" s="84" t="s">
        <v>97</v>
      </c>
      <c r="P30" s="93">
        <v>197195</v>
      </c>
      <c r="Q30" s="93">
        <v>187590</v>
      </c>
      <c r="R30" s="92">
        <f t="shared" si="8"/>
        <v>384785</v>
      </c>
      <c r="S30" s="89">
        <f t="shared" si="1"/>
        <v>1.051202089663628</v>
      </c>
      <c r="T30" s="94">
        <v>211983</v>
      </c>
      <c r="U30" s="94">
        <v>198970</v>
      </c>
      <c r="V30" s="95">
        <f t="shared" si="2"/>
        <v>410953</v>
      </c>
      <c r="W30" s="41">
        <f t="shared" si="3"/>
        <v>1.0654018193697543</v>
      </c>
      <c r="X30" s="56">
        <f t="shared" si="9"/>
        <v>215417</v>
      </c>
      <c r="Y30" s="56">
        <f t="shared" si="4"/>
        <v>182563</v>
      </c>
      <c r="Z30" s="56">
        <f t="shared" si="5"/>
        <v>201591</v>
      </c>
      <c r="AA30" s="56"/>
      <c r="AB30" s="57">
        <f t="shared" si="6"/>
        <v>417008</v>
      </c>
      <c r="AC30" s="27">
        <f t="shared" si="7"/>
        <v>1.162673150886909</v>
      </c>
      <c r="AE30" s="63">
        <v>197195</v>
      </c>
      <c r="AF30">
        <v>211983</v>
      </c>
      <c r="AG30">
        <v>187590</v>
      </c>
      <c r="AH30">
        <v>198970</v>
      </c>
      <c r="AI30">
        <v>384785</v>
      </c>
      <c r="AJ30">
        <v>410953</v>
      </c>
      <c r="AK30" s="120">
        <f t="shared" si="10"/>
        <v>-2.3514506396604702</v>
      </c>
      <c r="AL30" s="121">
        <f t="shared" si="11"/>
        <v>-5.6388621792878561E-6</v>
      </c>
    </row>
    <row r="31" spans="4:38" ht="16.5" customHeight="1">
      <c r="D31" s="263"/>
      <c r="E31" s="208"/>
      <c r="F31" s="208"/>
      <c r="G31" s="24">
        <f t="shared" si="0"/>
        <v>0</v>
      </c>
      <c r="H31" s="275"/>
      <c r="I31" s="84" t="s">
        <v>110</v>
      </c>
      <c r="J31" s="85">
        <v>1822</v>
      </c>
      <c r="K31" s="85">
        <v>1715</v>
      </c>
      <c r="L31" s="85">
        <v>3537</v>
      </c>
      <c r="M31" s="86">
        <v>1.0623906705539359</v>
      </c>
      <c r="N31" s="87"/>
      <c r="O31" s="84" t="s">
        <v>110</v>
      </c>
      <c r="P31" s="88">
        <v>1374915</v>
      </c>
      <c r="Q31" s="88">
        <v>1284927</v>
      </c>
      <c r="R31" s="85">
        <f t="shared" si="8"/>
        <v>2659842</v>
      </c>
      <c r="S31" s="89">
        <f t="shared" si="1"/>
        <v>1.0700335505441165</v>
      </c>
      <c r="T31" s="90">
        <v>1466314</v>
      </c>
      <c r="U31" s="90">
        <v>1370650</v>
      </c>
      <c r="V31" s="91">
        <f t="shared" si="2"/>
        <v>2836964</v>
      </c>
      <c r="W31" s="41">
        <f t="shared" si="3"/>
        <v>1.0697946229890927</v>
      </c>
      <c r="X31" s="58">
        <f t="shared" si="9"/>
        <v>1487436</v>
      </c>
      <c r="Y31" s="58">
        <f t="shared" si="4"/>
        <v>1247769</v>
      </c>
      <c r="Z31" s="58">
        <f t="shared" si="5"/>
        <v>1390463</v>
      </c>
      <c r="AA31" s="58"/>
      <c r="AB31" s="59">
        <f t="shared" si="6"/>
        <v>2877899</v>
      </c>
      <c r="AC31" s="27">
        <f t="shared" si="7"/>
        <v>0.99307908987757898</v>
      </c>
      <c r="AE31" s="63">
        <v>1374915</v>
      </c>
      <c r="AF31">
        <v>1466314</v>
      </c>
      <c r="AG31">
        <v>1284927</v>
      </c>
      <c r="AH31">
        <v>1370650</v>
      </c>
      <c r="AI31">
        <v>2659842</v>
      </c>
      <c r="AJ31">
        <v>2836964</v>
      </c>
      <c r="AK31" s="120">
        <f t="shared" si="10"/>
        <v>0.33823825232684612</v>
      </c>
      <c r="AL31" s="121">
        <f t="shared" si="11"/>
        <v>1.1752957707231774E-7</v>
      </c>
    </row>
    <row r="32" spans="4:38" ht="16.5" customHeight="1">
      <c r="D32" s="204" t="s">
        <v>74</v>
      </c>
      <c r="E32" s="206">
        <v>118</v>
      </c>
      <c r="F32" s="206">
        <v>126</v>
      </c>
      <c r="G32" s="24">
        <f t="shared" si="0"/>
        <v>244</v>
      </c>
      <c r="H32" s="212">
        <f>+E32/F32</f>
        <v>0.93650793650793651</v>
      </c>
      <c r="I32" s="44" t="s">
        <v>111</v>
      </c>
      <c r="J32" s="24">
        <v>656</v>
      </c>
      <c r="K32" s="24">
        <v>523</v>
      </c>
      <c r="L32" s="24">
        <v>1179</v>
      </c>
      <c r="M32" s="27">
        <v>1.254302103250478</v>
      </c>
      <c r="N32" s="212">
        <v>1.4865196078431373</v>
      </c>
      <c r="O32" s="44" t="s">
        <v>111</v>
      </c>
      <c r="P32" s="35">
        <v>310380</v>
      </c>
      <c r="Q32" s="35">
        <v>301508</v>
      </c>
      <c r="R32" s="24">
        <f t="shared" si="8"/>
        <v>611888</v>
      </c>
      <c r="S32" s="41">
        <f t="shared" si="1"/>
        <v>1.029425421547687</v>
      </c>
      <c r="T32" s="60">
        <v>343317</v>
      </c>
      <c r="U32" s="60">
        <v>329990</v>
      </c>
      <c r="V32" s="61">
        <f t="shared" si="2"/>
        <v>673307</v>
      </c>
      <c r="W32" s="41">
        <f t="shared" si="3"/>
        <v>1.0403860723052214</v>
      </c>
      <c r="X32" s="58">
        <f t="shared" si="9"/>
        <v>351099</v>
      </c>
      <c r="Y32" s="58">
        <f t="shared" si="4"/>
        <v>292932</v>
      </c>
      <c r="Z32" s="58">
        <f t="shared" si="5"/>
        <v>336676</v>
      </c>
      <c r="AA32" s="58"/>
      <c r="AB32" s="59">
        <f t="shared" si="6"/>
        <v>687775</v>
      </c>
      <c r="AC32" s="27">
        <f t="shared" si="7"/>
        <v>1.2056121632532768</v>
      </c>
      <c r="AE32" s="63">
        <v>310380</v>
      </c>
      <c r="AF32">
        <v>343317</v>
      </c>
      <c r="AG32">
        <v>301508</v>
      </c>
      <c r="AH32">
        <v>329990</v>
      </c>
      <c r="AI32">
        <v>611888</v>
      </c>
      <c r="AJ32">
        <v>673307</v>
      </c>
      <c r="AK32" s="120">
        <f t="shared" si="10"/>
        <v>-2.9766799005446956</v>
      </c>
      <c r="AL32" s="121">
        <f t="shared" si="11"/>
        <v>-4.3279850249641172E-6</v>
      </c>
    </row>
    <row r="33" spans="4:38" ht="16.5" customHeight="1">
      <c r="D33" s="263"/>
      <c r="E33" s="208"/>
      <c r="F33" s="208"/>
      <c r="G33" s="24">
        <f t="shared" si="0"/>
        <v>0</v>
      </c>
      <c r="H33" s="275"/>
      <c r="I33" s="44" t="s">
        <v>74</v>
      </c>
      <c r="J33" s="24">
        <v>1770</v>
      </c>
      <c r="K33" s="24">
        <v>1109</v>
      </c>
      <c r="L33" s="24">
        <v>2879</v>
      </c>
      <c r="M33" s="27">
        <v>1.5960324616771866</v>
      </c>
      <c r="N33" s="213"/>
      <c r="O33" s="44" t="s">
        <v>74</v>
      </c>
      <c r="P33" s="35">
        <v>544911</v>
      </c>
      <c r="Q33" s="35">
        <v>534140</v>
      </c>
      <c r="R33" s="24">
        <f t="shared" si="8"/>
        <v>1079051</v>
      </c>
      <c r="S33" s="41">
        <f t="shared" si="1"/>
        <v>1.0201651252480624</v>
      </c>
      <c r="T33" s="60">
        <v>617288</v>
      </c>
      <c r="U33" s="60">
        <v>597153</v>
      </c>
      <c r="V33" s="61">
        <f t="shared" si="2"/>
        <v>1214441</v>
      </c>
      <c r="W33" s="41">
        <f t="shared" si="3"/>
        <v>1.0337183267939707</v>
      </c>
      <c r="X33" s="58">
        <f t="shared" si="9"/>
        <v>634635</v>
      </c>
      <c r="Y33" s="58">
        <f t="shared" si="4"/>
        <v>517240</v>
      </c>
      <c r="Z33" s="58">
        <f t="shared" si="5"/>
        <v>612136</v>
      </c>
      <c r="AA33" s="58"/>
      <c r="AB33" s="59">
        <f t="shared" si="6"/>
        <v>1246771</v>
      </c>
      <c r="AC33" s="27">
        <f t="shared" si="7"/>
        <v>1.5439722991341434</v>
      </c>
      <c r="AE33" s="63">
        <v>544911</v>
      </c>
      <c r="AF33">
        <v>617288</v>
      </c>
      <c r="AG33">
        <v>534140</v>
      </c>
      <c r="AH33">
        <v>597153</v>
      </c>
      <c r="AI33">
        <v>1079051</v>
      </c>
      <c r="AJ33">
        <v>1214441</v>
      </c>
      <c r="AK33" s="120">
        <f t="shared" si="10"/>
        <v>-7.5096064428798854</v>
      </c>
      <c r="AL33" s="121">
        <f t="shared" si="11"/>
        <v>-6.0232443992360147E-6</v>
      </c>
    </row>
    <row r="34" spans="4:38" ht="16.5" customHeight="1">
      <c r="D34" s="47" t="s">
        <v>75</v>
      </c>
      <c r="E34" s="51">
        <v>382</v>
      </c>
      <c r="F34" s="51">
        <v>382</v>
      </c>
      <c r="G34" s="51">
        <f t="shared" si="0"/>
        <v>764</v>
      </c>
      <c r="H34" s="27">
        <f>+E34/F34</f>
        <v>1</v>
      </c>
      <c r="I34" s="84" t="s">
        <v>97</v>
      </c>
      <c r="J34" s="92">
        <v>12677</v>
      </c>
      <c r="K34" s="92">
        <v>10234</v>
      </c>
      <c r="L34" s="92">
        <v>22911</v>
      </c>
      <c r="M34" s="86">
        <v>1.2387140902872777</v>
      </c>
      <c r="N34" s="87"/>
      <c r="O34" s="84" t="s">
        <v>97</v>
      </c>
      <c r="P34" s="93">
        <v>3333136</v>
      </c>
      <c r="Q34" s="93">
        <v>3160708</v>
      </c>
      <c r="R34" s="92">
        <f t="shared" si="8"/>
        <v>6493844</v>
      </c>
      <c r="S34" s="89">
        <f t="shared" si="1"/>
        <v>1.0545536000161988</v>
      </c>
      <c r="T34" s="94">
        <v>3878305</v>
      </c>
      <c r="U34" s="94">
        <v>3684715</v>
      </c>
      <c r="V34" s="95">
        <f t="shared" si="2"/>
        <v>7563020</v>
      </c>
      <c r="W34" s="41">
        <f t="shared" si="3"/>
        <v>1.0525386630987743</v>
      </c>
      <c r="X34" s="56">
        <f t="shared" si="9"/>
        <v>4011084</v>
      </c>
      <c r="Y34" s="56">
        <f t="shared" si="4"/>
        <v>3020218</v>
      </c>
      <c r="Z34" s="56">
        <f t="shared" si="5"/>
        <v>3812486</v>
      </c>
      <c r="AA34" s="56"/>
      <c r="AB34" s="57">
        <f t="shared" si="6"/>
        <v>7823570</v>
      </c>
      <c r="AC34" s="27">
        <f t="shared" si="7"/>
        <v>1.1768822692369183</v>
      </c>
      <c r="AE34" s="63">
        <v>3333136</v>
      </c>
      <c r="AF34">
        <v>3878305</v>
      </c>
      <c r="AG34">
        <v>3160708</v>
      </c>
      <c r="AH34">
        <v>3684715</v>
      </c>
      <c r="AI34">
        <v>6493844</v>
      </c>
      <c r="AJ34">
        <v>7563020</v>
      </c>
      <c r="AK34" s="120">
        <f t="shared" si="10"/>
        <v>-1.4403829360380769</v>
      </c>
      <c r="AL34" s="121">
        <f t="shared" si="11"/>
        <v>-1.8410814194007044E-7</v>
      </c>
    </row>
    <row r="35" spans="4:38" ht="16.5" customHeight="1">
      <c r="D35" s="204" t="s">
        <v>76</v>
      </c>
      <c r="E35" s="206">
        <v>193</v>
      </c>
      <c r="F35" s="206">
        <v>162</v>
      </c>
      <c r="G35" s="24">
        <f t="shared" si="0"/>
        <v>355</v>
      </c>
      <c r="H35" s="212">
        <f>+E35/F35</f>
        <v>1.191358024691358</v>
      </c>
      <c r="I35" s="44" t="s">
        <v>116</v>
      </c>
      <c r="J35" s="24">
        <v>989</v>
      </c>
      <c r="K35" s="24">
        <v>884</v>
      </c>
      <c r="L35" s="24">
        <v>1873</v>
      </c>
      <c r="M35" s="27">
        <v>1.1187782805429864</v>
      </c>
      <c r="N35" s="212">
        <v>0.90381493506493504</v>
      </c>
      <c r="O35" s="44" t="s">
        <v>114</v>
      </c>
      <c r="P35" s="35">
        <v>168024</v>
      </c>
      <c r="Q35" s="35">
        <v>166544</v>
      </c>
      <c r="R35" s="24">
        <f t="shared" si="8"/>
        <v>334568</v>
      </c>
      <c r="S35" s="41">
        <f t="shared" si="1"/>
        <v>1.0088865404938034</v>
      </c>
      <c r="T35" s="60">
        <v>185519</v>
      </c>
      <c r="U35" s="60">
        <v>182309</v>
      </c>
      <c r="V35" s="61">
        <f t="shared" si="2"/>
        <v>367828</v>
      </c>
      <c r="W35" s="41">
        <f t="shared" si="3"/>
        <v>1.0176074686384107</v>
      </c>
      <c r="X35" s="58">
        <f t="shared" si="9"/>
        <v>189648</v>
      </c>
      <c r="Y35" s="58">
        <f t="shared" si="4"/>
        <v>162598</v>
      </c>
      <c r="Z35" s="58">
        <f t="shared" si="5"/>
        <v>186010</v>
      </c>
      <c r="AA35" s="58"/>
      <c r="AB35" s="59">
        <f t="shared" si="6"/>
        <v>375658</v>
      </c>
      <c r="AC35" s="27">
        <f t="shared" si="7"/>
        <v>1.0994202725732205</v>
      </c>
      <c r="AE35" s="63">
        <v>168024</v>
      </c>
      <c r="AF35">
        <v>185519</v>
      </c>
      <c r="AG35">
        <v>166544</v>
      </c>
      <c r="AH35">
        <v>182309</v>
      </c>
      <c r="AI35">
        <v>334568</v>
      </c>
      <c r="AJ35">
        <v>367828</v>
      </c>
      <c r="AK35" s="120">
        <f t="shared" si="10"/>
        <v>-0.95484765199944377</v>
      </c>
      <c r="AL35" s="121">
        <f t="shared" si="11"/>
        <v>-2.5418003929090922E-6</v>
      </c>
    </row>
    <row r="36" spans="4:38" ht="16.5" customHeight="1">
      <c r="D36" s="264"/>
      <c r="E36" s="207"/>
      <c r="F36" s="207"/>
      <c r="G36" s="24"/>
      <c r="H36" s="216"/>
      <c r="I36" s="44" t="s">
        <v>114</v>
      </c>
      <c r="J36" s="24"/>
      <c r="K36" s="24"/>
      <c r="L36" s="24"/>
      <c r="M36" s="27"/>
      <c r="N36" s="216"/>
      <c r="O36" s="44"/>
      <c r="P36" s="35">
        <v>401496</v>
      </c>
      <c r="Q36" s="35">
        <v>402961</v>
      </c>
      <c r="R36" s="24">
        <f>P36+Q36</f>
        <v>804457</v>
      </c>
      <c r="S36" s="41">
        <f t="shared" si="1"/>
        <v>0.99636441243693563</v>
      </c>
      <c r="T36" s="60">
        <v>441374</v>
      </c>
      <c r="U36" s="60">
        <v>432632</v>
      </c>
      <c r="V36" s="61">
        <f>T36+U36</f>
        <v>874006</v>
      </c>
      <c r="W36" s="41">
        <f t="shared" si="3"/>
        <v>1.0202065496773238</v>
      </c>
      <c r="X36" s="58">
        <f t="shared" si="9"/>
        <v>450760</v>
      </c>
      <c r="Y36" s="58">
        <f t="shared" si="4"/>
        <v>394889</v>
      </c>
      <c r="Z36" s="58">
        <f t="shared" si="5"/>
        <v>439517</v>
      </c>
      <c r="AA36" s="58"/>
      <c r="AB36" s="59">
        <f>X36+Z36</f>
        <v>890277</v>
      </c>
      <c r="AC36" s="27"/>
      <c r="AE36" s="63">
        <v>401496</v>
      </c>
      <c r="AF36">
        <v>441374</v>
      </c>
      <c r="AG36">
        <v>402961</v>
      </c>
      <c r="AH36">
        <v>432632</v>
      </c>
      <c r="AI36">
        <v>804457</v>
      </c>
      <c r="AJ36">
        <v>874006</v>
      </c>
      <c r="AK36" s="120">
        <f t="shared" si="10"/>
        <v>-16.740690812119283</v>
      </c>
      <c r="AL36" s="121">
        <f t="shared" si="11"/>
        <v>-1.8803912503770491E-5</v>
      </c>
    </row>
    <row r="37" spans="4:38" ht="16.5" customHeight="1">
      <c r="D37" s="263"/>
      <c r="E37" s="208"/>
      <c r="F37" s="208"/>
      <c r="G37" s="24">
        <f>+E37+F37</f>
        <v>0</v>
      </c>
      <c r="H37" s="275"/>
      <c r="I37" s="44" t="s">
        <v>112</v>
      </c>
      <c r="J37" s="24">
        <v>1238</v>
      </c>
      <c r="K37" s="24">
        <v>1580</v>
      </c>
      <c r="L37" s="24">
        <v>2818</v>
      </c>
      <c r="M37" s="27">
        <v>0.78354430379746831</v>
      </c>
      <c r="N37" s="213"/>
      <c r="O37" s="44" t="s">
        <v>112</v>
      </c>
      <c r="P37" s="35">
        <v>680981</v>
      </c>
      <c r="Q37" s="35">
        <v>657542</v>
      </c>
      <c r="R37" s="24">
        <f t="shared" si="8"/>
        <v>1338523</v>
      </c>
      <c r="S37" s="41">
        <f t="shared" si="1"/>
        <v>1.0356463921696257</v>
      </c>
      <c r="T37" s="60">
        <v>740801</v>
      </c>
      <c r="U37" s="60">
        <v>707387</v>
      </c>
      <c r="V37" s="61">
        <f t="shared" si="2"/>
        <v>1448188</v>
      </c>
      <c r="W37" s="41">
        <f t="shared" si="3"/>
        <v>1.0472358129284254</v>
      </c>
      <c r="X37" s="58">
        <f t="shared" si="9"/>
        <v>754792</v>
      </c>
      <c r="Y37" s="58">
        <f t="shared" si="4"/>
        <v>640350</v>
      </c>
      <c r="Z37" s="58">
        <f t="shared" si="5"/>
        <v>718967</v>
      </c>
      <c r="AA37" s="58"/>
      <c r="AB37" s="59">
        <f t="shared" si="6"/>
        <v>1473759</v>
      </c>
      <c r="AC37" s="27">
        <f t="shared" si="7"/>
        <v>0.74820235721925277</v>
      </c>
      <c r="AE37" s="63">
        <v>680981</v>
      </c>
      <c r="AF37">
        <v>740801</v>
      </c>
      <c r="AG37">
        <v>657542</v>
      </c>
      <c r="AH37">
        <v>707387</v>
      </c>
      <c r="AI37">
        <v>1338523</v>
      </c>
      <c r="AJ37">
        <v>1448188</v>
      </c>
      <c r="AK37" s="120">
        <f t="shared" si="10"/>
        <v>-5.8515140702947974</v>
      </c>
      <c r="AL37" s="121">
        <f t="shared" si="11"/>
        <v>-3.9704687606961498E-6</v>
      </c>
    </row>
    <row r="38" spans="4:38" ht="25.5" customHeight="1">
      <c r="D38" s="259" t="s">
        <v>289</v>
      </c>
      <c r="E38" s="260"/>
      <c r="F38" s="260"/>
      <c r="G38" s="260"/>
      <c r="H38" s="260"/>
      <c r="I38" s="261"/>
      <c r="J38" s="24">
        <v>92570</v>
      </c>
      <c r="K38" s="24">
        <v>73470</v>
      </c>
      <c r="L38" s="24">
        <v>166040</v>
      </c>
      <c r="M38" s="27">
        <v>1.2599700558050906</v>
      </c>
      <c r="N38" s="27"/>
      <c r="O38" s="32" t="s">
        <v>62</v>
      </c>
      <c r="P38" s="35">
        <f>SUM(P9:P37)</f>
        <v>17083378</v>
      </c>
      <c r="Q38" s="35">
        <f t="shared" ref="Q38:AB38" si="12">SUM(Q9:Q37)</f>
        <v>16400614</v>
      </c>
      <c r="R38" s="24">
        <f t="shared" si="12"/>
        <v>33483992</v>
      </c>
      <c r="S38" s="41">
        <f t="shared" si="12"/>
        <v>29.588413679595885</v>
      </c>
      <c r="T38" s="60">
        <f t="shared" si="12"/>
        <v>19032860</v>
      </c>
      <c r="U38" s="60">
        <f t="shared" si="12"/>
        <v>18194085</v>
      </c>
      <c r="V38" s="61">
        <f t="shared" si="12"/>
        <v>37226945</v>
      </c>
      <c r="W38" s="41">
        <f t="shared" si="12"/>
        <v>29.855864912665389</v>
      </c>
      <c r="X38" s="58">
        <f t="shared" si="12"/>
        <v>19499483</v>
      </c>
      <c r="Y38" s="58"/>
      <c r="Z38" s="58">
        <f t="shared" si="12"/>
        <v>18623163</v>
      </c>
      <c r="AA38" s="58"/>
      <c r="AB38" s="59">
        <f t="shared" si="12"/>
        <v>38122646</v>
      </c>
      <c r="AC38" s="27">
        <f t="shared" si="7"/>
        <v>4.2201760340581825E-2</v>
      </c>
      <c r="AE38">
        <v>17083378</v>
      </c>
      <c r="AF38">
        <v>19032860</v>
      </c>
      <c r="AG38">
        <v>16400614</v>
      </c>
      <c r="AH38">
        <v>18194085</v>
      </c>
      <c r="AI38">
        <v>33483992</v>
      </c>
      <c r="AJ38">
        <v>37226945</v>
      </c>
      <c r="AK38" s="120">
        <f t="shared" si="10"/>
        <v>-8683.5579485669732</v>
      </c>
      <c r="AL38" s="121">
        <f t="shared" si="11"/>
        <v>-2.277795184669756E-4</v>
      </c>
    </row>
    <row r="39" spans="4:38">
      <c r="D39" s="45"/>
      <c r="E39" s="25"/>
      <c r="F39" s="25"/>
      <c r="G39" s="25"/>
      <c r="H39" s="37"/>
      <c r="I39" s="45"/>
      <c r="J39" s="25"/>
      <c r="K39" s="25"/>
      <c r="L39" s="25"/>
      <c r="M39" s="37"/>
      <c r="N39" s="50"/>
      <c r="O39" s="45"/>
      <c r="P39" s="38"/>
      <c r="Q39" s="38"/>
      <c r="R39" s="39"/>
      <c r="S39" s="42"/>
      <c r="T39" s="38"/>
      <c r="U39" s="38"/>
      <c r="V39" s="39"/>
      <c r="W39" s="42"/>
      <c r="X39" s="38"/>
      <c r="Y39" s="38"/>
      <c r="Z39" s="38"/>
      <c r="AA39" s="38"/>
      <c r="AB39" s="39"/>
      <c r="AC39" s="37"/>
    </row>
    <row r="40" spans="4:38" ht="16.5" customHeight="1">
      <c r="D40" s="46" t="s">
        <v>83</v>
      </c>
      <c r="E40" s="24">
        <v>1094</v>
      </c>
      <c r="F40" s="24">
        <v>1434</v>
      </c>
      <c r="G40" s="24">
        <f t="shared" ref="G40:G53" si="13">+E40+F40</f>
        <v>2528</v>
      </c>
      <c r="H40" s="27">
        <f t="shared" ref="H40:H53" si="14">+E40/F40</f>
        <v>0.76290097629009768</v>
      </c>
      <c r="I40" s="204" t="s">
        <v>52</v>
      </c>
      <c r="J40" s="236">
        <v>1611</v>
      </c>
      <c r="K40" s="236">
        <v>1459</v>
      </c>
      <c r="L40" s="24">
        <v>3070</v>
      </c>
      <c r="M40" s="276">
        <v>1.1041809458533243</v>
      </c>
      <c r="N40" s="277"/>
      <c r="O40" s="204" t="s">
        <v>52</v>
      </c>
      <c r="P40" s="280">
        <v>1517680</v>
      </c>
      <c r="Q40" s="280">
        <v>1258458</v>
      </c>
      <c r="R40" s="236">
        <f t="shared" ref="R40" si="15">+P40+Q40</f>
        <v>2776138</v>
      </c>
      <c r="S40" s="283">
        <f>+P40/Q40</f>
        <v>1.2059838310058819</v>
      </c>
      <c r="T40" s="286">
        <v>1560470</v>
      </c>
      <c r="U40" s="286">
        <v>1329681</v>
      </c>
      <c r="V40" s="291">
        <f>+T40+U40</f>
        <v>2890151</v>
      </c>
      <c r="W40" s="283">
        <f>+T40/U40</f>
        <v>1.1735671939359891</v>
      </c>
      <c r="X40" s="299">
        <f t="shared" ref="X40" si="16">ROUND(GROWTH(AE40:AF40,$AE$8:$AF$8,$X$6),0)</f>
        <v>1570142</v>
      </c>
      <c r="Y40" s="111">
        <f t="shared" ref="Y40:Y53" si="17">ROUND(GROWTH(AF40:AG40,$AE$8:$AF$8,$X$6),0)</f>
        <v>1199719</v>
      </c>
      <c r="Z40" s="299">
        <f t="shared" ref="Z40" si="18">ROUND(GROWTH(AG40:AH40,$AE$8:$AF$8,$X$6),0)</f>
        <v>1346048</v>
      </c>
      <c r="AA40" s="111"/>
      <c r="AB40" s="294">
        <f>+X40+Z40</f>
        <v>2916190</v>
      </c>
      <c r="AC40" s="212">
        <f>+M40/W40</f>
        <v>0.94087577733836225</v>
      </c>
      <c r="AE40">
        <v>1517680</v>
      </c>
      <c r="AF40">
        <v>1560470</v>
      </c>
      <c r="AG40">
        <v>1258458</v>
      </c>
      <c r="AH40">
        <v>1329681</v>
      </c>
      <c r="AI40">
        <v>2776138</v>
      </c>
      <c r="AJ40">
        <v>2890151</v>
      </c>
      <c r="AK40" s="120">
        <f>GROWTH(AI40:AJ40,$AE$8:$AF$8,$X$6)-AB40</f>
        <v>-73.547191708348691</v>
      </c>
      <c r="AL40" s="121">
        <f>AK40/AB40</f>
        <v>-2.5220301732174066E-5</v>
      </c>
    </row>
    <row r="41" spans="4:38" ht="16.5" customHeight="1">
      <c r="D41" s="46" t="s">
        <v>95</v>
      </c>
      <c r="E41" s="52"/>
      <c r="F41" s="52"/>
      <c r="G41" s="52">
        <f t="shared" si="13"/>
        <v>0</v>
      </c>
      <c r="H41" s="53" t="e">
        <f t="shared" si="14"/>
        <v>#DIV/0!</v>
      </c>
      <c r="I41" s="264"/>
      <c r="J41" s="237"/>
      <c r="K41" s="237"/>
      <c r="L41" s="24">
        <v>0</v>
      </c>
      <c r="M41" s="278"/>
      <c r="N41" s="279"/>
      <c r="O41" s="264"/>
      <c r="P41" s="281"/>
      <c r="Q41" s="281"/>
      <c r="R41" s="237"/>
      <c r="S41" s="284"/>
      <c r="T41" s="287"/>
      <c r="U41" s="287"/>
      <c r="V41" s="292"/>
      <c r="W41" s="284"/>
      <c r="X41" s="300"/>
      <c r="Y41" s="112" t="e">
        <f t="shared" si="17"/>
        <v>#VALUE!</v>
      </c>
      <c r="Z41" s="300"/>
      <c r="AA41" s="112"/>
      <c r="AB41" s="295"/>
      <c r="AC41" s="216"/>
    </row>
    <row r="42" spans="4:38" ht="16.5" customHeight="1">
      <c r="D42" s="46" t="s">
        <v>96</v>
      </c>
      <c r="E42" s="52"/>
      <c r="F42" s="52"/>
      <c r="G42" s="52">
        <f t="shared" si="13"/>
        <v>0</v>
      </c>
      <c r="H42" s="53" t="e">
        <f t="shared" si="14"/>
        <v>#DIV/0!</v>
      </c>
      <c r="I42" s="264"/>
      <c r="J42" s="237"/>
      <c r="K42" s="237"/>
      <c r="L42" s="24">
        <v>0</v>
      </c>
      <c r="M42" s="278"/>
      <c r="N42" s="279"/>
      <c r="O42" s="264"/>
      <c r="P42" s="281"/>
      <c r="Q42" s="281"/>
      <c r="R42" s="237"/>
      <c r="S42" s="284"/>
      <c r="T42" s="287"/>
      <c r="U42" s="287"/>
      <c r="V42" s="292"/>
      <c r="W42" s="284"/>
      <c r="X42" s="300"/>
      <c r="Y42" s="112" t="e">
        <f t="shared" si="17"/>
        <v>#VALUE!</v>
      </c>
      <c r="Z42" s="300"/>
      <c r="AA42" s="112"/>
      <c r="AB42" s="295"/>
      <c r="AC42" s="216"/>
    </row>
    <row r="43" spans="4:38" ht="16.5" customHeight="1">
      <c r="D43" s="46" t="s">
        <v>84</v>
      </c>
      <c r="E43" s="24">
        <v>513</v>
      </c>
      <c r="F43" s="24">
        <v>513</v>
      </c>
      <c r="G43" s="24">
        <f t="shared" si="13"/>
        <v>1026</v>
      </c>
      <c r="H43" s="27">
        <f t="shared" si="14"/>
        <v>1</v>
      </c>
      <c r="I43" s="264"/>
      <c r="J43" s="237"/>
      <c r="K43" s="237"/>
      <c r="L43" s="24">
        <v>0</v>
      </c>
      <c r="M43" s="278"/>
      <c r="N43" s="279"/>
      <c r="O43" s="264"/>
      <c r="P43" s="281"/>
      <c r="Q43" s="281"/>
      <c r="R43" s="237"/>
      <c r="S43" s="284"/>
      <c r="T43" s="287"/>
      <c r="U43" s="287"/>
      <c r="V43" s="292"/>
      <c r="W43" s="284"/>
      <c r="X43" s="300"/>
      <c r="Y43" s="112" t="e">
        <f t="shared" si="17"/>
        <v>#VALUE!</v>
      </c>
      <c r="Z43" s="300"/>
      <c r="AA43" s="112"/>
      <c r="AB43" s="295"/>
      <c r="AC43" s="216"/>
    </row>
    <row r="44" spans="4:38" ht="16.5" customHeight="1">
      <c r="D44" s="46" t="s">
        <v>92</v>
      </c>
      <c r="E44" s="24">
        <v>194</v>
      </c>
      <c r="F44" s="24">
        <v>154</v>
      </c>
      <c r="G44" s="24">
        <f t="shared" si="13"/>
        <v>348</v>
      </c>
      <c r="H44" s="27">
        <f t="shared" si="14"/>
        <v>1.2597402597402598</v>
      </c>
      <c r="I44" s="264"/>
      <c r="J44" s="237"/>
      <c r="K44" s="237"/>
      <c r="L44" s="24">
        <v>0</v>
      </c>
      <c r="M44" s="278"/>
      <c r="N44" s="279"/>
      <c r="O44" s="264"/>
      <c r="P44" s="281"/>
      <c r="Q44" s="281"/>
      <c r="R44" s="237"/>
      <c r="S44" s="284"/>
      <c r="T44" s="287"/>
      <c r="U44" s="287"/>
      <c r="V44" s="292"/>
      <c r="W44" s="284"/>
      <c r="X44" s="300"/>
      <c r="Y44" s="112" t="e">
        <f t="shared" si="17"/>
        <v>#VALUE!</v>
      </c>
      <c r="Z44" s="300"/>
      <c r="AA44" s="112"/>
      <c r="AB44" s="295"/>
      <c r="AC44" s="216"/>
    </row>
    <row r="45" spans="4:38" ht="16.5" customHeight="1">
      <c r="D45" s="46" t="s">
        <v>89</v>
      </c>
      <c r="E45" s="24">
        <v>269</v>
      </c>
      <c r="F45" s="24">
        <v>226</v>
      </c>
      <c r="G45" s="24">
        <f t="shared" si="13"/>
        <v>495</v>
      </c>
      <c r="H45" s="27">
        <f t="shared" si="14"/>
        <v>1.1902654867256637</v>
      </c>
      <c r="I45" s="264"/>
      <c r="J45" s="237"/>
      <c r="K45" s="237"/>
      <c r="L45" s="24">
        <v>0</v>
      </c>
      <c r="M45" s="278"/>
      <c r="N45" s="279"/>
      <c r="O45" s="264"/>
      <c r="P45" s="281"/>
      <c r="Q45" s="281"/>
      <c r="R45" s="237"/>
      <c r="S45" s="284"/>
      <c r="T45" s="287"/>
      <c r="U45" s="287"/>
      <c r="V45" s="292"/>
      <c r="W45" s="284"/>
      <c r="X45" s="300"/>
      <c r="Y45" s="112" t="e">
        <f t="shared" si="17"/>
        <v>#VALUE!</v>
      </c>
      <c r="Z45" s="300"/>
      <c r="AA45" s="112"/>
      <c r="AB45" s="295"/>
      <c r="AC45" s="216"/>
    </row>
    <row r="46" spans="4:38" ht="16.5" customHeight="1">
      <c r="D46" s="46" t="s">
        <v>88</v>
      </c>
      <c r="E46" s="24">
        <v>301</v>
      </c>
      <c r="F46" s="24">
        <v>331</v>
      </c>
      <c r="G46" s="24">
        <f t="shared" si="13"/>
        <v>632</v>
      </c>
      <c r="H46" s="27">
        <f t="shared" si="14"/>
        <v>0.90936555891238668</v>
      </c>
      <c r="I46" s="264"/>
      <c r="J46" s="237"/>
      <c r="K46" s="237"/>
      <c r="L46" s="24">
        <v>0</v>
      </c>
      <c r="M46" s="278"/>
      <c r="N46" s="279"/>
      <c r="O46" s="264"/>
      <c r="P46" s="281"/>
      <c r="Q46" s="281"/>
      <c r="R46" s="237"/>
      <c r="S46" s="284"/>
      <c r="T46" s="287"/>
      <c r="U46" s="287"/>
      <c r="V46" s="292"/>
      <c r="W46" s="284"/>
      <c r="X46" s="300"/>
      <c r="Y46" s="112" t="e">
        <f t="shared" si="17"/>
        <v>#VALUE!</v>
      </c>
      <c r="Z46" s="300"/>
      <c r="AA46" s="112"/>
      <c r="AB46" s="295"/>
      <c r="AC46" s="216"/>
    </row>
    <row r="47" spans="4:38" ht="16.5" customHeight="1">
      <c r="D47" s="46" t="s">
        <v>91</v>
      </c>
      <c r="E47" s="24">
        <v>1086</v>
      </c>
      <c r="F47" s="24">
        <v>891</v>
      </c>
      <c r="G47" s="24">
        <f t="shared" si="13"/>
        <v>1977</v>
      </c>
      <c r="H47" s="27">
        <f t="shared" si="14"/>
        <v>1.2188552188552189</v>
      </c>
      <c r="I47" s="264"/>
      <c r="J47" s="237"/>
      <c r="K47" s="237"/>
      <c r="L47" s="24">
        <v>0</v>
      </c>
      <c r="M47" s="278"/>
      <c r="N47" s="279"/>
      <c r="O47" s="264"/>
      <c r="P47" s="281"/>
      <c r="Q47" s="281"/>
      <c r="R47" s="237"/>
      <c r="S47" s="284"/>
      <c r="T47" s="287"/>
      <c r="U47" s="287"/>
      <c r="V47" s="292"/>
      <c r="W47" s="284"/>
      <c r="X47" s="300"/>
      <c r="Y47" s="112" t="e">
        <f t="shared" si="17"/>
        <v>#VALUE!</v>
      </c>
      <c r="Z47" s="300"/>
      <c r="AA47" s="112"/>
      <c r="AB47" s="295"/>
      <c r="AC47" s="216"/>
    </row>
    <row r="48" spans="4:38" ht="16.5" customHeight="1">
      <c r="D48" s="46" t="s">
        <v>90</v>
      </c>
      <c r="E48" s="24">
        <v>220</v>
      </c>
      <c r="F48" s="24">
        <v>216</v>
      </c>
      <c r="G48" s="24">
        <f t="shared" si="13"/>
        <v>436</v>
      </c>
      <c r="H48" s="27">
        <f t="shared" si="14"/>
        <v>1.0185185185185186</v>
      </c>
      <c r="I48" s="264"/>
      <c r="J48" s="237"/>
      <c r="K48" s="237"/>
      <c r="L48" s="24">
        <v>0</v>
      </c>
      <c r="M48" s="278"/>
      <c r="N48" s="279"/>
      <c r="O48" s="264"/>
      <c r="P48" s="281"/>
      <c r="Q48" s="281"/>
      <c r="R48" s="237"/>
      <c r="S48" s="284"/>
      <c r="T48" s="287"/>
      <c r="U48" s="287"/>
      <c r="V48" s="292"/>
      <c r="W48" s="284"/>
      <c r="X48" s="300"/>
      <c r="Y48" s="112" t="e">
        <f t="shared" si="17"/>
        <v>#VALUE!</v>
      </c>
      <c r="Z48" s="300"/>
      <c r="AA48" s="112"/>
      <c r="AB48" s="295"/>
      <c r="AC48" s="216"/>
    </row>
    <row r="49" spans="4:38" ht="16.5" customHeight="1">
      <c r="D49" s="46" t="s">
        <v>93</v>
      </c>
      <c r="E49" s="24">
        <v>284</v>
      </c>
      <c r="F49" s="24">
        <v>236</v>
      </c>
      <c r="G49" s="24">
        <f t="shared" si="13"/>
        <v>520</v>
      </c>
      <c r="H49" s="27">
        <f t="shared" si="14"/>
        <v>1.2033898305084745</v>
      </c>
      <c r="I49" s="264"/>
      <c r="J49" s="237"/>
      <c r="K49" s="237"/>
      <c r="L49" s="24">
        <v>0</v>
      </c>
      <c r="M49" s="278"/>
      <c r="N49" s="279"/>
      <c r="O49" s="264"/>
      <c r="P49" s="281"/>
      <c r="Q49" s="281"/>
      <c r="R49" s="237"/>
      <c r="S49" s="284"/>
      <c r="T49" s="287"/>
      <c r="U49" s="287"/>
      <c r="V49" s="292"/>
      <c r="W49" s="284"/>
      <c r="X49" s="300"/>
      <c r="Y49" s="112" t="e">
        <f t="shared" si="17"/>
        <v>#VALUE!</v>
      </c>
      <c r="Z49" s="300"/>
      <c r="AA49" s="112"/>
      <c r="AB49" s="295"/>
      <c r="AC49" s="216"/>
    </row>
    <row r="50" spans="4:38" ht="16.5" customHeight="1">
      <c r="D50" s="46" t="s">
        <v>85</v>
      </c>
      <c r="E50" s="24">
        <v>1371</v>
      </c>
      <c r="F50" s="24">
        <v>1063</v>
      </c>
      <c r="G50" s="24">
        <f t="shared" si="13"/>
        <v>2434</v>
      </c>
      <c r="H50" s="27">
        <f t="shared" si="14"/>
        <v>1.2897460018814675</v>
      </c>
      <c r="I50" s="264"/>
      <c r="J50" s="237"/>
      <c r="K50" s="237"/>
      <c r="L50" s="24">
        <v>0</v>
      </c>
      <c r="M50" s="278"/>
      <c r="N50" s="279"/>
      <c r="O50" s="264"/>
      <c r="P50" s="281"/>
      <c r="Q50" s="281"/>
      <c r="R50" s="237"/>
      <c r="S50" s="284"/>
      <c r="T50" s="287"/>
      <c r="U50" s="287"/>
      <c r="V50" s="292"/>
      <c r="W50" s="284"/>
      <c r="X50" s="300"/>
      <c r="Y50" s="112" t="e">
        <f t="shared" si="17"/>
        <v>#VALUE!</v>
      </c>
      <c r="Z50" s="300"/>
      <c r="AA50" s="112"/>
      <c r="AB50" s="295"/>
      <c r="AC50" s="216"/>
    </row>
    <row r="51" spans="4:38" ht="16.5" customHeight="1">
      <c r="D51" s="46" t="s">
        <v>86</v>
      </c>
      <c r="E51" s="24">
        <v>557</v>
      </c>
      <c r="F51" s="24">
        <v>439</v>
      </c>
      <c r="G51" s="24">
        <f t="shared" si="13"/>
        <v>996</v>
      </c>
      <c r="H51" s="27">
        <f t="shared" si="14"/>
        <v>1.2687927107061503</v>
      </c>
      <c r="I51" s="264"/>
      <c r="J51" s="237"/>
      <c r="K51" s="237"/>
      <c r="L51" s="24">
        <v>0</v>
      </c>
      <c r="M51" s="278"/>
      <c r="N51" s="279"/>
      <c r="O51" s="264"/>
      <c r="P51" s="281"/>
      <c r="Q51" s="281"/>
      <c r="R51" s="237"/>
      <c r="S51" s="284"/>
      <c r="T51" s="287"/>
      <c r="U51" s="287"/>
      <c r="V51" s="292"/>
      <c r="W51" s="284"/>
      <c r="X51" s="300"/>
      <c r="Y51" s="112" t="e">
        <f t="shared" si="17"/>
        <v>#VALUE!</v>
      </c>
      <c r="Z51" s="300"/>
      <c r="AA51" s="112"/>
      <c r="AB51" s="295"/>
      <c r="AC51" s="216"/>
    </row>
    <row r="52" spans="4:38" ht="16.5" customHeight="1">
      <c r="D52" s="46" t="s">
        <v>87</v>
      </c>
      <c r="E52" s="24">
        <v>809</v>
      </c>
      <c r="F52" s="24">
        <v>788</v>
      </c>
      <c r="G52" s="24">
        <f t="shared" si="13"/>
        <v>1597</v>
      </c>
      <c r="H52" s="27">
        <f t="shared" si="14"/>
        <v>1.0266497461928934</v>
      </c>
      <c r="I52" s="264"/>
      <c r="J52" s="237"/>
      <c r="K52" s="237"/>
      <c r="L52" s="24">
        <v>0</v>
      </c>
      <c r="M52" s="278"/>
      <c r="N52" s="279"/>
      <c r="O52" s="264"/>
      <c r="P52" s="281"/>
      <c r="Q52" s="281"/>
      <c r="R52" s="237"/>
      <c r="S52" s="284"/>
      <c r="T52" s="287"/>
      <c r="U52" s="287"/>
      <c r="V52" s="292"/>
      <c r="W52" s="284"/>
      <c r="X52" s="300"/>
      <c r="Y52" s="112" t="e">
        <f t="shared" si="17"/>
        <v>#VALUE!</v>
      </c>
      <c r="Z52" s="300"/>
      <c r="AA52" s="112"/>
      <c r="AB52" s="295"/>
      <c r="AC52" s="216"/>
    </row>
    <row r="53" spans="4:38" ht="16.5" customHeight="1">
      <c r="D53" s="46" t="s">
        <v>94</v>
      </c>
      <c r="E53" s="24">
        <v>891</v>
      </c>
      <c r="F53" s="24">
        <v>596</v>
      </c>
      <c r="G53" s="24">
        <f t="shared" si="13"/>
        <v>1487</v>
      </c>
      <c r="H53" s="27">
        <f t="shared" si="14"/>
        <v>1.4949664429530201</v>
      </c>
      <c r="I53" s="263"/>
      <c r="J53" s="238"/>
      <c r="K53" s="238"/>
      <c r="L53" s="24">
        <v>0</v>
      </c>
      <c r="M53" s="245"/>
      <c r="N53" s="246"/>
      <c r="O53" s="263"/>
      <c r="P53" s="282"/>
      <c r="Q53" s="282"/>
      <c r="R53" s="238"/>
      <c r="S53" s="285"/>
      <c r="T53" s="288"/>
      <c r="U53" s="288"/>
      <c r="V53" s="293"/>
      <c r="W53" s="285"/>
      <c r="X53" s="301"/>
      <c r="Y53" s="113" t="e">
        <f t="shared" si="17"/>
        <v>#VALUE!</v>
      </c>
      <c r="Z53" s="301"/>
      <c r="AA53" s="113"/>
      <c r="AB53" s="296"/>
      <c r="AC53" s="213"/>
    </row>
    <row r="54" spans="4:38" ht="25.5" customHeight="1">
      <c r="D54" s="259" t="s">
        <v>290</v>
      </c>
      <c r="E54" s="260"/>
      <c r="F54" s="260"/>
      <c r="G54" s="260"/>
      <c r="H54" s="260"/>
      <c r="I54" s="261"/>
      <c r="J54" s="24">
        <v>133482</v>
      </c>
      <c r="K54" s="24">
        <v>107354</v>
      </c>
      <c r="L54" s="24">
        <v>240836</v>
      </c>
      <c r="M54" s="220">
        <v>1.2433817091119101</v>
      </c>
      <c r="N54" s="221"/>
      <c r="O54" s="32" t="s">
        <v>62</v>
      </c>
      <c r="P54" s="35">
        <f>SUM(P40:P53)</f>
        <v>1517680</v>
      </c>
      <c r="Q54" s="35">
        <f t="shared" ref="Q54:AB54" si="19">SUM(Q40:Q53)</f>
        <v>1258458</v>
      </c>
      <c r="R54" s="24">
        <f t="shared" si="19"/>
        <v>2776138</v>
      </c>
      <c r="S54" s="41">
        <f t="shared" si="19"/>
        <v>1.2059838310058819</v>
      </c>
      <c r="T54" s="60">
        <f t="shared" si="19"/>
        <v>1560470</v>
      </c>
      <c r="U54" s="60">
        <f t="shared" si="19"/>
        <v>1329681</v>
      </c>
      <c r="V54" s="61">
        <f t="shared" si="19"/>
        <v>2890151</v>
      </c>
      <c r="W54" s="41">
        <f t="shared" si="19"/>
        <v>1.1735671939359891</v>
      </c>
      <c r="X54" s="58">
        <f t="shared" si="19"/>
        <v>1570142</v>
      </c>
      <c r="Y54" s="58"/>
      <c r="Z54" s="58">
        <f t="shared" si="19"/>
        <v>1346048</v>
      </c>
      <c r="AA54" s="58"/>
      <c r="AB54" s="59">
        <f t="shared" si="19"/>
        <v>2916190</v>
      </c>
      <c r="AC54" s="27">
        <f>+M54/W54</f>
        <v>1.0594891502903829</v>
      </c>
      <c r="AE54">
        <v>1517680</v>
      </c>
      <c r="AF54">
        <v>1560470</v>
      </c>
      <c r="AG54">
        <v>1258458</v>
      </c>
      <c r="AH54">
        <v>1329681</v>
      </c>
      <c r="AI54">
        <v>2776138</v>
      </c>
      <c r="AJ54">
        <v>2890151</v>
      </c>
      <c r="AK54" s="120">
        <f>GROWTH(AI54:AJ54,$AE$8:$AF$8,$X$6)-AB54</f>
        <v>-73.547191708348691</v>
      </c>
      <c r="AL54" s="121">
        <f>AK54/AB54</f>
        <v>-2.5220301732174066E-5</v>
      </c>
    </row>
    <row r="55" spans="4:38">
      <c r="D55" s="22"/>
      <c r="E55" s="25"/>
      <c r="F55" s="25"/>
      <c r="G55" s="25"/>
      <c r="H55" s="37"/>
      <c r="I55" s="22"/>
      <c r="J55" s="25"/>
      <c r="K55" s="25"/>
      <c r="L55" s="25"/>
      <c r="M55" s="37"/>
      <c r="N55" s="50"/>
      <c r="O55" s="22"/>
      <c r="P55" s="38"/>
      <c r="Q55" s="38"/>
      <c r="R55" s="39"/>
      <c r="S55" s="42"/>
      <c r="T55" s="116"/>
      <c r="U55" s="116"/>
      <c r="V55" s="117"/>
      <c r="W55" s="42"/>
      <c r="X55" s="38"/>
      <c r="Y55" s="38"/>
      <c r="Z55" s="38"/>
      <c r="AA55" s="38"/>
      <c r="AB55" s="39"/>
      <c r="AC55" s="37"/>
    </row>
    <row r="56" spans="4:38" ht="25.5">
      <c r="D56" s="259" t="s">
        <v>291</v>
      </c>
      <c r="E56" s="260"/>
      <c r="F56" s="260"/>
      <c r="G56" s="260"/>
      <c r="H56" s="260"/>
      <c r="I56" s="261"/>
      <c r="J56" s="24">
        <v>10150</v>
      </c>
      <c r="K56" s="24">
        <v>9134</v>
      </c>
      <c r="L56" s="24">
        <v>541266</v>
      </c>
      <c r="M56" s="27">
        <v>1.1112327567330851</v>
      </c>
      <c r="N56" s="27"/>
      <c r="O56" s="40" t="s">
        <v>57</v>
      </c>
      <c r="P56" s="35">
        <f>P38+P54</f>
        <v>18601058</v>
      </c>
      <c r="Q56" s="35">
        <f t="shared" ref="Q56:AB56" si="20">Q38+Q54</f>
        <v>17659072</v>
      </c>
      <c r="R56" s="24">
        <f t="shared" si="20"/>
        <v>36260130</v>
      </c>
      <c r="S56" s="41">
        <f t="shared" si="20"/>
        <v>30.794397510601765</v>
      </c>
      <c r="T56" s="60">
        <f t="shared" si="20"/>
        <v>20593330</v>
      </c>
      <c r="U56" s="60">
        <f t="shared" si="20"/>
        <v>19523766</v>
      </c>
      <c r="V56" s="61">
        <f t="shared" si="20"/>
        <v>40117096</v>
      </c>
      <c r="W56" s="41">
        <f t="shared" si="20"/>
        <v>31.029432106601377</v>
      </c>
      <c r="X56" s="118">
        <f t="shared" si="20"/>
        <v>21069625</v>
      </c>
      <c r="Y56" s="118"/>
      <c r="Z56" s="118">
        <f t="shared" si="20"/>
        <v>19969211</v>
      </c>
      <c r="AA56" s="118"/>
      <c r="AB56" s="119">
        <f t="shared" si="20"/>
        <v>41038836</v>
      </c>
      <c r="AC56" s="27">
        <f>+M56/W56</f>
        <v>3.5812217024000101E-2</v>
      </c>
      <c r="AE56">
        <v>18601058</v>
      </c>
      <c r="AF56">
        <v>20593330</v>
      </c>
      <c r="AG56">
        <v>17659072</v>
      </c>
      <c r="AH56">
        <v>19523766</v>
      </c>
      <c r="AI56">
        <v>36260130</v>
      </c>
      <c r="AJ56">
        <v>40117096</v>
      </c>
      <c r="AK56" s="120">
        <f>GROWTH(AI56:AJ56,$AE$8:$AF$8,$X$6)-AB56</f>
        <v>-10389.572974644601</v>
      </c>
      <c r="AL56" s="121">
        <f>AK56/AB56</f>
        <v>-2.5316441661855617E-4</v>
      </c>
    </row>
    <row r="57" spans="4:38">
      <c r="P57" s="36"/>
      <c r="Q57" s="36"/>
      <c r="S57" s="36"/>
      <c r="T57" s="62"/>
      <c r="U57" s="36"/>
      <c r="W57" s="36"/>
      <c r="X57" s="36"/>
      <c r="Y57" s="36"/>
      <c r="Z57" s="36"/>
      <c r="AA57" s="36"/>
    </row>
    <row r="58" spans="4:38">
      <c r="D58" s="258" t="s">
        <v>316</v>
      </c>
      <c r="E58" s="258"/>
      <c r="F58" s="258"/>
      <c r="G58" s="258"/>
      <c r="H58" s="258"/>
      <c r="I58" s="258"/>
      <c r="J58" s="258"/>
      <c r="K58" s="258"/>
      <c r="L58" s="258"/>
      <c r="M58" s="258"/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  <c r="Z58" s="258"/>
      <c r="AA58" s="258"/>
      <c r="AB58" s="258"/>
    </row>
  </sheetData>
  <mergeCells count="90">
    <mergeCell ref="U40:U53"/>
    <mergeCell ref="W40:W53"/>
    <mergeCell ref="V40:V53"/>
    <mergeCell ref="AB40:AB53"/>
    <mergeCell ref="P6:R6"/>
    <mergeCell ref="X7:X8"/>
    <mergeCell ref="Z7:Z8"/>
    <mergeCell ref="AB7:AB8"/>
    <mergeCell ref="X40:X53"/>
    <mergeCell ref="Z40:Z53"/>
    <mergeCell ref="R40:R53"/>
    <mergeCell ref="AC40:AC53"/>
    <mergeCell ref="M54:N54"/>
    <mergeCell ref="P7:P8"/>
    <mergeCell ref="Q7:Q8"/>
    <mergeCell ref="R7:R8"/>
    <mergeCell ref="P40:P53"/>
    <mergeCell ref="Q40:Q53"/>
    <mergeCell ref="S40:S53"/>
    <mergeCell ref="T40:T53"/>
    <mergeCell ref="M26:N26"/>
    <mergeCell ref="M25:N25"/>
    <mergeCell ref="N14:N15"/>
    <mergeCell ref="M16:N16"/>
    <mergeCell ref="T7:T8"/>
    <mergeCell ref="U7:U8"/>
    <mergeCell ref="V7:V8"/>
    <mergeCell ref="I40:I53"/>
    <mergeCell ref="J40:J53"/>
    <mergeCell ref="K40:K53"/>
    <mergeCell ref="M40:N53"/>
    <mergeCell ref="O40:O53"/>
    <mergeCell ref="N35:N37"/>
    <mergeCell ref="D32:D33"/>
    <mergeCell ref="E32:E33"/>
    <mergeCell ref="F32:F33"/>
    <mergeCell ref="H32:H33"/>
    <mergeCell ref="N32:N33"/>
    <mergeCell ref="D30:D31"/>
    <mergeCell ref="E30:E31"/>
    <mergeCell ref="F30:F31"/>
    <mergeCell ref="H30:H31"/>
    <mergeCell ref="D35:D37"/>
    <mergeCell ref="E35:E37"/>
    <mergeCell ref="F35:F37"/>
    <mergeCell ref="H35:H37"/>
    <mergeCell ref="N22:N24"/>
    <mergeCell ref="D27:D29"/>
    <mergeCell ref="E27:E29"/>
    <mergeCell ref="F27:F29"/>
    <mergeCell ref="H27:H29"/>
    <mergeCell ref="E14:E15"/>
    <mergeCell ref="F14:F15"/>
    <mergeCell ref="H14:H15"/>
    <mergeCell ref="D22:D24"/>
    <mergeCell ref="E22:E24"/>
    <mergeCell ref="F22:F24"/>
    <mergeCell ref="H22:H24"/>
    <mergeCell ref="D14:D15"/>
    <mergeCell ref="D1:AC1"/>
    <mergeCell ref="D3:AC3"/>
    <mergeCell ref="D5:D8"/>
    <mergeCell ref="I5:I8"/>
    <mergeCell ref="O5:O8"/>
    <mergeCell ref="AC5:AC8"/>
    <mergeCell ref="E7:E8"/>
    <mergeCell ref="F7:F8"/>
    <mergeCell ref="G7:G8"/>
    <mergeCell ref="J7:J8"/>
    <mergeCell ref="K7:K8"/>
    <mergeCell ref="L7:L8"/>
    <mergeCell ref="P5:AB5"/>
    <mergeCell ref="T6:V6"/>
    <mergeCell ref="X6:AB6"/>
    <mergeCell ref="D58:AB58"/>
    <mergeCell ref="D38:I38"/>
    <mergeCell ref="D54:I54"/>
    <mergeCell ref="D56:I56"/>
    <mergeCell ref="D9:D10"/>
    <mergeCell ref="E9:E10"/>
    <mergeCell ref="F9:F10"/>
    <mergeCell ref="H9:H10"/>
    <mergeCell ref="D17:D19"/>
    <mergeCell ref="E17:E19"/>
    <mergeCell ref="F17:F19"/>
    <mergeCell ref="H17:H19"/>
    <mergeCell ref="D11:D13"/>
    <mergeCell ref="E11:E13"/>
    <mergeCell ref="F11:F13"/>
    <mergeCell ref="H11:H13"/>
  </mergeCells>
  <conditionalFormatting sqref="AC9:AC38 M56:N56 W9:W38 AC54 AC40 M54:N54 H9 H40:H53 M40 H11 H14 H16:H17 H20:H22 H25:H27 M9:M38 N9:N15 H30 H32 H34:H36 N17:N24 S9:S38 N27:N38 W40 W54 W56 AC56 S56 S54 S40">
    <cfRule type="expression" dxfId="18" priority="4" stopIfTrue="1">
      <formula>H9&gt;=1</formula>
    </cfRule>
  </conditionalFormatting>
  <conditionalFormatting sqref="AC9:AC38 M56:N56 W9:W38 AC54 AC40 M54:N54 H9 H40:H53 M40 H11 H14 H16:H17 H20:H22 H25:H27 M9:M38 N9:N15 H30 H32 H34:H36 N17:N24 S9:S38 N27:N38 W40 W54 W56 AC56 S56 S54 S40">
    <cfRule type="expression" dxfId="17" priority="3" stopIfTrue="1">
      <formula>H9&lt;1</formula>
    </cfRule>
  </conditionalFormatting>
  <printOptions horizontalCentered="1" verticalCentered="1"/>
  <pageMargins left="0" right="0" top="0" bottom="0" header="0" footer="0"/>
  <pageSetup paperSize="9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D1:AL62"/>
  <sheetViews>
    <sheetView showGridLines="0" tabSelected="1" topLeftCell="D1" zoomScaleNormal="100" workbookViewId="0">
      <selection activeCell="Z17" activeCellId="1" sqref="Z11 Z17"/>
    </sheetView>
  </sheetViews>
  <sheetFormatPr baseColWidth="10" defaultRowHeight="12.75"/>
  <cols>
    <col min="1" max="3" width="0" hidden="1" customWidth="1"/>
    <col min="4" max="4" width="34.28515625" bestFit="1" customWidth="1"/>
    <col min="5" max="8" width="10.28515625" hidden="1" customWidth="1"/>
    <col min="9" max="9" width="17.42578125" customWidth="1"/>
    <col min="10" max="14" width="10.28515625" hidden="1" customWidth="1"/>
    <col min="15" max="15" width="5.7109375" hidden="1" customWidth="1"/>
    <col min="16" max="16" width="4.5703125" hidden="1" customWidth="1"/>
    <col min="17" max="17" width="3.140625" hidden="1" customWidth="1"/>
    <col min="18" max="18" width="11.140625" bestFit="1" customWidth="1"/>
    <col min="19" max="21" width="10.28515625" hidden="1" customWidth="1"/>
    <col min="22" max="22" width="11.140625" bestFit="1" customWidth="1"/>
    <col min="23" max="27" width="10.28515625" hidden="1" customWidth="1"/>
    <col min="28" max="28" width="11.140625" bestFit="1" customWidth="1"/>
    <col min="29" max="29" width="13" hidden="1" customWidth="1"/>
    <col min="30" max="30" width="3.42578125" customWidth="1"/>
    <col min="31" max="37" width="0" hidden="1" customWidth="1"/>
    <col min="38" max="38" width="6.85546875" hidden="1" customWidth="1"/>
  </cols>
  <sheetData>
    <row r="1" spans="4:38" ht="15.95" customHeight="1">
      <c r="D1" s="336" t="s">
        <v>54</v>
      </c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  <c r="Z1" s="336"/>
      <c r="AA1" s="336"/>
      <c r="AB1" s="336"/>
      <c r="AC1" s="336"/>
    </row>
    <row r="2" spans="4:38" ht="15.95" customHeight="1">
      <c r="D2" s="337"/>
      <c r="E2" s="338"/>
      <c r="F2" s="338"/>
      <c r="G2" s="338"/>
      <c r="H2" s="338"/>
      <c r="I2" s="15"/>
      <c r="J2" s="338"/>
      <c r="K2" s="338"/>
      <c r="L2" s="338"/>
      <c r="M2" s="338"/>
      <c r="N2" s="338"/>
      <c r="O2" s="15"/>
      <c r="P2" s="338"/>
      <c r="Q2" s="338"/>
      <c r="R2" s="338"/>
      <c r="S2" s="338"/>
      <c r="T2" s="338"/>
      <c r="U2" s="338"/>
      <c r="V2" s="338"/>
      <c r="W2" s="338"/>
      <c r="X2" s="338"/>
      <c r="Y2" s="338"/>
      <c r="Z2" s="338"/>
      <c r="AA2" s="338"/>
      <c r="AB2" s="338"/>
      <c r="AC2" s="338"/>
    </row>
    <row r="3" spans="4:38" ht="18.75" customHeight="1">
      <c r="D3" s="336" t="s">
        <v>292</v>
      </c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</row>
    <row r="4" spans="4:38" ht="18.75" customHeight="1">
      <c r="D4" s="339" t="s">
        <v>313</v>
      </c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39"/>
      <c r="T4" s="339"/>
      <c r="U4" s="339"/>
      <c r="V4" s="339"/>
      <c r="W4" s="339"/>
      <c r="X4" s="339"/>
      <c r="Y4" s="339"/>
      <c r="Z4" s="339"/>
      <c r="AA4" s="339"/>
      <c r="AB4" s="339"/>
      <c r="AC4" s="339"/>
    </row>
    <row r="5" spans="4:38" ht="18.75" customHeight="1">
      <c r="D5" s="339" t="s">
        <v>306</v>
      </c>
      <c r="E5" s="339"/>
      <c r="F5" s="339"/>
      <c r="G5" s="339"/>
      <c r="H5" s="339"/>
      <c r="I5" s="339"/>
      <c r="J5" s="339"/>
      <c r="K5" s="339"/>
      <c r="L5" s="339"/>
      <c r="M5" s="339"/>
      <c r="N5" s="339"/>
      <c r="O5" s="339"/>
      <c r="P5" s="339"/>
      <c r="Q5" s="339"/>
      <c r="R5" s="339"/>
      <c r="S5" s="339"/>
      <c r="T5" s="339"/>
      <c r="U5" s="339"/>
      <c r="V5" s="339"/>
      <c r="W5" s="339"/>
      <c r="X5" s="339"/>
      <c r="Y5" s="339"/>
      <c r="Z5" s="339"/>
      <c r="AA5" s="339"/>
      <c r="AB5" s="339"/>
      <c r="AC5" s="340"/>
    </row>
    <row r="6" spans="4:38" ht="17.100000000000001" customHeight="1">
      <c r="E6" s="31"/>
      <c r="J6" s="31"/>
    </row>
    <row r="7" spans="4:38" ht="15" customHeight="1">
      <c r="D7" s="265" t="s">
        <v>63</v>
      </c>
      <c r="E7" s="28" t="s">
        <v>81</v>
      </c>
      <c r="F7" s="29"/>
      <c r="G7" s="29"/>
      <c r="H7" s="30"/>
      <c r="I7" s="265" t="s">
        <v>115</v>
      </c>
      <c r="J7" s="28" t="s">
        <v>82</v>
      </c>
      <c r="K7" s="29"/>
      <c r="L7" s="29"/>
      <c r="M7" s="30"/>
      <c r="N7" s="49"/>
      <c r="O7" s="265" t="s">
        <v>80</v>
      </c>
      <c r="P7" s="308">
        <v>2001</v>
      </c>
      <c r="Q7" s="309"/>
      <c r="R7" s="309"/>
      <c r="S7" s="171"/>
      <c r="T7" s="312">
        <v>2010</v>
      </c>
      <c r="U7" s="313"/>
      <c r="V7" s="314"/>
      <c r="W7" s="171"/>
      <c r="X7" s="302">
        <f>Poblaciones!X6</f>
        <v>2012</v>
      </c>
      <c r="Y7" s="303"/>
      <c r="Z7" s="303"/>
      <c r="AA7" s="303"/>
      <c r="AB7" s="304"/>
      <c r="AC7" s="201" t="s">
        <v>60</v>
      </c>
    </row>
    <row r="8" spans="4:38" ht="15" customHeight="1">
      <c r="D8" s="266"/>
      <c r="E8" s="54"/>
      <c r="F8" s="55"/>
      <c r="G8" s="55"/>
      <c r="H8" s="49"/>
      <c r="I8" s="266"/>
      <c r="J8" s="54"/>
      <c r="K8" s="55"/>
      <c r="L8" s="55"/>
      <c r="M8" s="49"/>
      <c r="N8" s="49"/>
      <c r="O8" s="266"/>
      <c r="P8" s="310"/>
      <c r="Q8" s="311"/>
      <c r="R8" s="311"/>
      <c r="S8" s="49"/>
      <c r="T8" s="315"/>
      <c r="U8" s="252"/>
      <c r="V8" s="316"/>
      <c r="W8" s="49"/>
      <c r="X8" s="305"/>
      <c r="Y8" s="306"/>
      <c r="Z8" s="306"/>
      <c r="AA8" s="306"/>
      <c r="AB8" s="307"/>
      <c r="AC8" s="202"/>
    </row>
    <row r="9" spans="4:38" ht="15" customHeight="1">
      <c r="D9" s="199"/>
      <c r="E9" s="204" t="s">
        <v>24</v>
      </c>
      <c r="F9" s="204" t="s">
        <v>25</v>
      </c>
      <c r="G9" s="204" t="s">
        <v>0</v>
      </c>
      <c r="H9" s="26" t="s">
        <v>24</v>
      </c>
      <c r="I9" s="199"/>
      <c r="J9" s="204" t="s">
        <v>24</v>
      </c>
      <c r="K9" s="204" t="s">
        <v>25</v>
      </c>
      <c r="L9" s="204" t="s">
        <v>0</v>
      </c>
      <c r="M9" s="26" t="s">
        <v>24</v>
      </c>
      <c r="N9" s="26" t="s">
        <v>24</v>
      </c>
      <c r="O9" s="199"/>
      <c r="P9" s="204" t="s">
        <v>24</v>
      </c>
      <c r="Q9" s="204" t="s">
        <v>25</v>
      </c>
      <c r="R9" s="172" t="s">
        <v>24</v>
      </c>
      <c r="S9" s="26" t="s">
        <v>24</v>
      </c>
      <c r="T9" s="289" t="s">
        <v>24</v>
      </c>
      <c r="U9" s="289" t="s">
        <v>25</v>
      </c>
      <c r="V9" s="26" t="s">
        <v>24</v>
      </c>
      <c r="W9" s="26" t="s">
        <v>24</v>
      </c>
      <c r="X9" s="297" t="s">
        <v>24</v>
      </c>
      <c r="Y9" s="144"/>
      <c r="Z9" s="297" t="s">
        <v>25</v>
      </c>
      <c r="AA9" s="144"/>
      <c r="AB9" s="174" t="s">
        <v>24</v>
      </c>
      <c r="AC9" s="202"/>
    </row>
    <row r="10" spans="4:38" ht="15" customHeight="1" thickBot="1">
      <c r="D10" s="200"/>
      <c r="E10" s="205"/>
      <c r="F10" s="205"/>
      <c r="G10" s="205"/>
      <c r="H10" s="43" t="s">
        <v>25</v>
      </c>
      <c r="I10" s="200"/>
      <c r="J10" s="205"/>
      <c r="K10" s="205"/>
      <c r="L10" s="205"/>
      <c r="M10" s="43" t="s">
        <v>25</v>
      </c>
      <c r="N10" s="43" t="s">
        <v>25</v>
      </c>
      <c r="O10" s="200"/>
      <c r="P10" s="205"/>
      <c r="Q10" s="205"/>
      <c r="R10" s="173" t="s">
        <v>25</v>
      </c>
      <c r="S10" s="43" t="s">
        <v>25</v>
      </c>
      <c r="T10" s="290"/>
      <c r="U10" s="290"/>
      <c r="V10" s="43" t="s">
        <v>25</v>
      </c>
      <c r="W10" s="43" t="s">
        <v>25</v>
      </c>
      <c r="X10" s="298"/>
      <c r="Y10" s="145"/>
      <c r="Z10" s="298"/>
      <c r="AA10" s="145"/>
      <c r="AB10" s="175" t="s">
        <v>25</v>
      </c>
      <c r="AC10" s="203"/>
      <c r="AE10">
        <v>2001</v>
      </c>
      <c r="AF10">
        <v>2010</v>
      </c>
    </row>
    <row r="11" spans="4:38" ht="16.5" customHeight="1">
      <c r="D11" s="262" t="s">
        <v>64</v>
      </c>
      <c r="E11" s="233">
        <v>96</v>
      </c>
      <c r="F11" s="233">
        <v>44</v>
      </c>
      <c r="G11" s="140">
        <f t="shared" ref="G11:G37" si="0">+E11+F11</f>
        <v>140</v>
      </c>
      <c r="H11" s="239">
        <f>+E11/F11</f>
        <v>2.1818181818181817</v>
      </c>
      <c r="I11" s="84" t="s">
        <v>97</v>
      </c>
      <c r="J11" s="92">
        <v>12677</v>
      </c>
      <c r="K11" s="92">
        <v>10234</v>
      </c>
      <c r="L11" s="92">
        <v>22911</v>
      </c>
      <c r="M11" s="86">
        <v>1.2387140902872777</v>
      </c>
      <c r="N11" s="87"/>
      <c r="O11" s="84" t="s">
        <v>97</v>
      </c>
      <c r="P11" s="93">
        <v>293632</v>
      </c>
      <c r="Q11" s="93">
        <v>280451</v>
      </c>
      <c r="R11" s="176">
        <f>Poblaciones!P9/Poblaciones!Q9</f>
        <v>1.0469992975600015</v>
      </c>
      <c r="S11" s="89">
        <f t="shared" ref="S11:S39" si="1">+P11/Q11</f>
        <v>1.0469992975600015</v>
      </c>
      <c r="T11" s="94">
        <v>309565</v>
      </c>
      <c r="U11" s="94">
        <v>293959</v>
      </c>
      <c r="V11" s="178">
        <f>Poblaciones!T9/Poblaciones!U9</f>
        <v>1.0530890362261405</v>
      </c>
      <c r="W11" s="141">
        <f t="shared" ref="W11:W39" si="2">+T11/U11</f>
        <v>1.0530890362261405</v>
      </c>
      <c r="X11" s="56" t="e">
        <f>ROUND(GROWTH(AE11:AF11,$AE$10:$AF$10,$X$8),0)</f>
        <v>#VALUE!</v>
      </c>
      <c r="Y11" s="56" t="e">
        <f t="shared" ref="Y11:Z39" si="3">ROUND(GROWTH(AF11:AG11,$AE$10:$AF$10,$X$8),0)</f>
        <v>#VALUE!</v>
      </c>
      <c r="Z11" s="56" t="e">
        <f t="shared" si="3"/>
        <v>#VALUE!</v>
      </c>
      <c r="AA11" s="56"/>
      <c r="AB11" s="179">
        <f>Poblaciones!X9/Poblaciones!Z9</f>
        <v>1.0544457461420376</v>
      </c>
      <c r="AC11" s="143">
        <f t="shared" ref="AC11:AC40" si="4">+M11/W11</f>
        <v>1.1762671983808177</v>
      </c>
      <c r="AE11" s="63">
        <v>293632</v>
      </c>
      <c r="AF11">
        <v>309565</v>
      </c>
      <c r="AG11">
        <v>280451</v>
      </c>
      <c r="AH11">
        <v>293959</v>
      </c>
      <c r="AI11">
        <v>574083</v>
      </c>
      <c r="AJ11">
        <v>603524</v>
      </c>
      <c r="AK11" s="120" t="e">
        <f>GROWTH(AI11:AJ11,$AE$10:$AF$10,$X$8)-AB11</f>
        <v>#VALUE!</v>
      </c>
      <c r="AL11" s="121" t="e">
        <f>AK11/AB11</f>
        <v>#VALUE!</v>
      </c>
    </row>
    <row r="12" spans="4:38" ht="16.5" customHeight="1">
      <c r="D12" s="263"/>
      <c r="E12" s="208"/>
      <c r="F12" s="208"/>
      <c r="G12" s="24">
        <f t="shared" si="0"/>
        <v>0</v>
      </c>
      <c r="H12" s="213"/>
      <c r="I12" s="44" t="s">
        <v>98</v>
      </c>
      <c r="J12" s="24">
        <v>534</v>
      </c>
      <c r="K12" s="24">
        <v>404</v>
      </c>
      <c r="L12" s="24">
        <v>938</v>
      </c>
      <c r="M12" s="143">
        <v>1.3217821782178218</v>
      </c>
      <c r="N12" s="139"/>
      <c r="O12" s="44" t="s">
        <v>98</v>
      </c>
      <c r="P12" s="35">
        <v>150125</v>
      </c>
      <c r="Q12" s="35">
        <v>149169</v>
      </c>
      <c r="R12" s="177">
        <f>Poblaciones!P10/Poblaciones!Q10</f>
        <v>1.0064088382975014</v>
      </c>
      <c r="S12" s="141">
        <f t="shared" si="1"/>
        <v>1.0064088382975014</v>
      </c>
      <c r="T12" s="60">
        <v>161154</v>
      </c>
      <c r="U12" s="60">
        <v>157797</v>
      </c>
      <c r="V12" s="178">
        <f>Poblaciones!T10/Poblaciones!U10</f>
        <v>1.0212741687104319</v>
      </c>
      <c r="W12" s="141">
        <f t="shared" si="2"/>
        <v>1.0212741687104319</v>
      </c>
      <c r="X12" s="58" t="e">
        <f t="shared" ref="X12:X39" si="5">ROUND(GROWTH(AE12:AF12,$AE$10:$AF$10,$X$8),0)</f>
        <v>#VALUE!</v>
      </c>
      <c r="Y12" s="58" t="e">
        <f t="shared" si="3"/>
        <v>#VALUE!</v>
      </c>
      <c r="Z12" s="58" t="e">
        <f t="shared" si="3"/>
        <v>#VALUE!</v>
      </c>
      <c r="AA12" s="58"/>
      <c r="AB12" s="180">
        <f>Poblaciones!X10/Poblaciones!Z10</f>
        <v>1.0246086831350412</v>
      </c>
      <c r="AC12" s="143">
        <f t="shared" si="4"/>
        <v>1.2942481252481328</v>
      </c>
      <c r="AE12" s="63">
        <v>150125</v>
      </c>
      <c r="AF12">
        <v>161154</v>
      </c>
      <c r="AG12">
        <v>149169</v>
      </c>
      <c r="AH12">
        <v>157797</v>
      </c>
      <c r="AI12">
        <v>299294</v>
      </c>
      <c r="AJ12">
        <v>318951</v>
      </c>
      <c r="AK12" s="120" t="e">
        <f t="shared" ref="AK12:AK40" si="6">GROWTH(AI12:AJ12,$AE$10:$AF$10,$X$8)-AB12</f>
        <v>#VALUE!</v>
      </c>
      <c r="AL12" s="121" t="e">
        <f t="shared" ref="AL12:AL40" si="7">AK12/AB12</f>
        <v>#VALUE!</v>
      </c>
    </row>
    <row r="13" spans="4:38" ht="16.5" customHeight="1">
      <c r="D13" s="204" t="s">
        <v>77</v>
      </c>
      <c r="E13" s="206">
        <v>138</v>
      </c>
      <c r="F13" s="206">
        <v>94</v>
      </c>
      <c r="G13" s="24">
        <f t="shared" si="0"/>
        <v>232</v>
      </c>
      <c r="H13" s="212">
        <f>+E13/F13</f>
        <v>1.4680851063829787</v>
      </c>
      <c r="I13" s="84" t="s">
        <v>99</v>
      </c>
      <c r="J13" s="85">
        <v>955</v>
      </c>
      <c r="K13" s="85">
        <v>634</v>
      </c>
      <c r="L13" s="85">
        <v>1589</v>
      </c>
      <c r="M13" s="86">
        <v>1.5063091482649842</v>
      </c>
      <c r="N13" s="87"/>
      <c r="O13" s="84" t="s">
        <v>99</v>
      </c>
      <c r="P13" s="88">
        <v>178872</v>
      </c>
      <c r="Q13" s="88">
        <v>179691</v>
      </c>
      <c r="R13" s="177">
        <f>Poblaciones!P11/Poblaciones!Q11</f>
        <v>0.99544217573501181</v>
      </c>
      <c r="S13" s="89">
        <f t="shared" si="1"/>
        <v>0.99544217573501181</v>
      </c>
      <c r="T13" s="90">
        <v>222069</v>
      </c>
      <c r="U13" s="90">
        <v>223044</v>
      </c>
      <c r="V13" s="178">
        <f>Poblaciones!T11/Poblaciones!U11</f>
        <v>0.99562866519610482</v>
      </c>
      <c r="W13" s="141">
        <f t="shared" si="2"/>
        <v>0.99562866519610482</v>
      </c>
      <c r="X13" s="58" t="e">
        <f t="shared" si="5"/>
        <v>#VALUE!</v>
      </c>
      <c r="Y13" s="58" t="e">
        <f t="shared" si="3"/>
        <v>#VALUE!</v>
      </c>
      <c r="Z13" s="58" t="e">
        <f t="shared" si="3"/>
        <v>#VALUE!</v>
      </c>
      <c r="AA13" s="58"/>
      <c r="AB13" s="180">
        <f>Poblaciones!X11/Poblaciones!Z11</f>
        <v>0.99567127314992865</v>
      </c>
      <c r="AC13" s="143">
        <f t="shared" si="4"/>
        <v>1.5129226396553104</v>
      </c>
      <c r="AE13" s="63">
        <v>178872</v>
      </c>
      <c r="AF13">
        <v>222069</v>
      </c>
      <c r="AG13">
        <v>179691</v>
      </c>
      <c r="AH13">
        <v>223044</v>
      </c>
      <c r="AI13">
        <v>358563</v>
      </c>
      <c r="AJ13">
        <v>445113</v>
      </c>
      <c r="AK13" s="120" t="e">
        <f t="shared" si="6"/>
        <v>#VALUE!</v>
      </c>
      <c r="AL13" s="121" t="e">
        <f t="shared" si="7"/>
        <v>#VALUE!</v>
      </c>
    </row>
    <row r="14" spans="4:38" ht="16.5" customHeight="1">
      <c r="D14" s="264"/>
      <c r="E14" s="207"/>
      <c r="F14" s="207"/>
      <c r="G14" s="24">
        <f t="shared" si="0"/>
        <v>0</v>
      </c>
      <c r="H14" s="216"/>
      <c r="I14" s="44" t="s">
        <v>100</v>
      </c>
      <c r="J14" s="24">
        <v>564</v>
      </c>
      <c r="K14" s="24">
        <v>414</v>
      </c>
      <c r="L14" s="24">
        <v>978</v>
      </c>
      <c r="M14" s="143">
        <v>1.3623188405797102</v>
      </c>
      <c r="N14" s="139"/>
      <c r="O14" s="44" t="s">
        <v>100</v>
      </c>
      <c r="P14" s="35">
        <v>96479</v>
      </c>
      <c r="Q14" s="35">
        <v>100479</v>
      </c>
      <c r="R14" s="177">
        <f>Poblaciones!P12/Poblaciones!Q12</f>
        <v>0.96019068661113272</v>
      </c>
      <c r="S14" s="141">
        <f t="shared" si="1"/>
        <v>0.96019068661113272</v>
      </c>
      <c r="T14" s="60">
        <v>132877</v>
      </c>
      <c r="U14" s="60">
        <v>141087</v>
      </c>
      <c r="V14" s="178">
        <f>Poblaciones!T12/Poblaciones!U12</f>
        <v>0.94180895475841153</v>
      </c>
      <c r="W14" s="141">
        <f t="shared" si="2"/>
        <v>0.94180895475841153</v>
      </c>
      <c r="X14" s="58" t="e">
        <f t="shared" si="5"/>
        <v>#VALUE!</v>
      </c>
      <c r="Y14" s="58" t="e">
        <f t="shared" si="3"/>
        <v>#VALUE!</v>
      </c>
      <c r="Z14" s="58" t="e">
        <f t="shared" si="3"/>
        <v>#VALUE!</v>
      </c>
      <c r="AA14" s="58"/>
      <c r="AB14" s="180">
        <f>Poblaciones!X12/Poblaciones!Z12</f>
        <v>0.93776825444817635</v>
      </c>
      <c r="AC14" s="143">
        <f t="shared" si="4"/>
        <v>1.4464917048162553</v>
      </c>
      <c r="AE14" s="63">
        <v>96479</v>
      </c>
      <c r="AF14">
        <v>132877</v>
      </c>
      <c r="AG14">
        <v>100479</v>
      </c>
      <c r="AH14">
        <v>141087</v>
      </c>
      <c r="AI14">
        <v>196958</v>
      </c>
      <c r="AJ14">
        <v>273964</v>
      </c>
      <c r="AK14" s="120" t="e">
        <f t="shared" si="6"/>
        <v>#VALUE!</v>
      </c>
      <c r="AL14" s="121" t="e">
        <f t="shared" si="7"/>
        <v>#VALUE!</v>
      </c>
    </row>
    <row r="15" spans="4:38" ht="16.5" customHeight="1">
      <c r="D15" s="263"/>
      <c r="E15" s="208"/>
      <c r="F15" s="208"/>
      <c r="G15" s="24">
        <f t="shared" si="0"/>
        <v>0</v>
      </c>
      <c r="H15" s="213"/>
      <c r="I15" s="44" t="s">
        <v>113</v>
      </c>
      <c r="J15" s="24">
        <v>237</v>
      </c>
      <c r="K15" s="24">
        <v>257</v>
      </c>
      <c r="L15" s="24">
        <v>494</v>
      </c>
      <c r="M15" s="143">
        <v>0.9221789883268483</v>
      </c>
      <c r="N15" s="139"/>
      <c r="O15" s="44" t="s">
        <v>113</v>
      </c>
      <c r="P15" s="35">
        <v>49383</v>
      </c>
      <c r="Q15" s="35">
        <v>51696</v>
      </c>
      <c r="R15" s="177">
        <f>Poblaciones!P13/Poblaciones!Q13</f>
        <v>0.95525766016713087</v>
      </c>
      <c r="S15" s="141">
        <f t="shared" si="1"/>
        <v>0.95525766016713087</v>
      </c>
      <c r="T15" s="60">
        <v>61950</v>
      </c>
      <c r="U15" s="60">
        <v>65255</v>
      </c>
      <c r="V15" s="178">
        <f>Poblaciones!T13/Poblaciones!U13</f>
        <v>0.94935254003524638</v>
      </c>
      <c r="W15" s="141">
        <f t="shared" si="2"/>
        <v>0.94935254003524638</v>
      </c>
      <c r="X15" s="58" t="e">
        <f t="shared" si="5"/>
        <v>#VALUE!</v>
      </c>
      <c r="Y15" s="58" t="e">
        <f t="shared" si="3"/>
        <v>#VALUE!</v>
      </c>
      <c r="Z15" s="58" t="e">
        <f t="shared" si="3"/>
        <v>#VALUE!</v>
      </c>
      <c r="AA15" s="58"/>
      <c r="AB15" s="180">
        <f>Poblaciones!X13/Poblaciones!Z13</f>
        <v>0.94803701871307589</v>
      </c>
      <c r="AC15" s="143">
        <f t="shared" si="4"/>
        <v>0.97137675356365594</v>
      </c>
      <c r="AE15" s="63">
        <v>49383</v>
      </c>
      <c r="AF15">
        <v>61950</v>
      </c>
      <c r="AG15">
        <v>51696</v>
      </c>
      <c r="AH15">
        <v>65255</v>
      </c>
      <c r="AI15">
        <v>101079</v>
      </c>
      <c r="AJ15">
        <v>127205</v>
      </c>
      <c r="AK15" s="120" t="e">
        <f t="shared" si="6"/>
        <v>#VALUE!</v>
      </c>
      <c r="AL15" s="121" t="e">
        <f t="shared" si="7"/>
        <v>#VALUE!</v>
      </c>
    </row>
    <row r="16" spans="4:38" ht="16.5" customHeight="1">
      <c r="D16" s="204" t="s">
        <v>78</v>
      </c>
      <c r="E16" s="206">
        <v>205</v>
      </c>
      <c r="F16" s="206">
        <v>204</v>
      </c>
      <c r="G16" s="24">
        <f t="shared" si="0"/>
        <v>409</v>
      </c>
      <c r="H16" s="212">
        <f>+E16/F16</f>
        <v>1.0049019607843137</v>
      </c>
      <c r="I16" s="44" t="s">
        <v>65</v>
      </c>
      <c r="J16" s="24">
        <v>4286</v>
      </c>
      <c r="K16" s="24">
        <v>2765</v>
      </c>
      <c r="L16" s="24">
        <v>7051</v>
      </c>
      <c r="M16" s="143">
        <v>1.5500904159132007</v>
      </c>
      <c r="N16" s="212">
        <v>1.4505804832130531</v>
      </c>
      <c r="O16" s="44" t="s">
        <v>65</v>
      </c>
      <c r="P16" s="35">
        <v>1577398</v>
      </c>
      <c r="Q16" s="35">
        <v>1489403</v>
      </c>
      <c r="R16" s="177">
        <f>Poblaciones!P14/Poblaciones!Q14</f>
        <v>1.0590807189189226</v>
      </c>
      <c r="S16" s="141">
        <f t="shared" si="1"/>
        <v>1.0590807189189226</v>
      </c>
      <c r="T16" s="60">
        <v>1703788</v>
      </c>
      <c r="U16" s="60">
        <v>1605088</v>
      </c>
      <c r="V16" s="178">
        <f>Poblaciones!T14/Poblaciones!U14</f>
        <v>1.0614919555812516</v>
      </c>
      <c r="W16" s="141">
        <f t="shared" si="2"/>
        <v>1.0614919555812516</v>
      </c>
      <c r="X16" s="58" t="e">
        <f t="shared" si="5"/>
        <v>#VALUE!</v>
      </c>
      <c r="Y16" s="58" t="e">
        <f t="shared" si="3"/>
        <v>#VALUE!</v>
      </c>
      <c r="Z16" s="58" t="e">
        <f t="shared" si="3"/>
        <v>#VALUE!</v>
      </c>
      <c r="AA16" s="58"/>
      <c r="AB16" s="180">
        <f>Poblaciones!X14/Poblaciones!Z14</f>
        <v>1.0620284903357369</v>
      </c>
      <c r="AC16" s="143">
        <f t="shared" si="4"/>
        <v>1.460294077371884</v>
      </c>
      <c r="AE16" s="63">
        <v>1577398</v>
      </c>
      <c r="AF16">
        <v>1703788</v>
      </c>
      <c r="AG16">
        <v>1489403</v>
      </c>
      <c r="AH16">
        <v>1605088</v>
      </c>
      <c r="AI16">
        <v>3066801</v>
      </c>
      <c r="AJ16">
        <v>3308876</v>
      </c>
      <c r="AK16" s="120" t="e">
        <f t="shared" si="6"/>
        <v>#VALUE!</v>
      </c>
      <c r="AL16" s="121" t="e">
        <f t="shared" si="7"/>
        <v>#VALUE!</v>
      </c>
    </row>
    <row r="17" spans="4:38" ht="16.5" customHeight="1">
      <c r="D17" s="263"/>
      <c r="E17" s="208"/>
      <c r="F17" s="208"/>
      <c r="G17" s="24">
        <f t="shared" si="0"/>
        <v>0</v>
      </c>
      <c r="H17" s="213"/>
      <c r="I17" s="44" t="s">
        <v>101</v>
      </c>
      <c r="J17" s="24">
        <v>337</v>
      </c>
      <c r="K17" s="24">
        <v>422</v>
      </c>
      <c r="L17" s="24">
        <v>759</v>
      </c>
      <c r="M17" s="143">
        <v>0.79857819905213268</v>
      </c>
      <c r="N17" s="213"/>
      <c r="O17" s="44" t="s">
        <v>101</v>
      </c>
      <c r="P17" s="35">
        <v>145089</v>
      </c>
      <c r="Q17" s="35">
        <v>144894</v>
      </c>
      <c r="R17" s="177">
        <f>Poblaciones!P15/Poblaciones!Q15</f>
        <v>1.0013458114207627</v>
      </c>
      <c r="S17" s="141">
        <f t="shared" si="1"/>
        <v>1.0013458114207627</v>
      </c>
      <c r="T17" s="60">
        <v>168515</v>
      </c>
      <c r="U17" s="60">
        <v>165127</v>
      </c>
      <c r="V17" s="178">
        <f>Poblaciones!T15/Poblaciones!U15</f>
        <v>1.020517541044166</v>
      </c>
      <c r="W17" s="141">
        <f t="shared" si="2"/>
        <v>1.020517541044166</v>
      </c>
      <c r="X17" s="58" t="e">
        <f t="shared" si="5"/>
        <v>#VALUE!</v>
      </c>
      <c r="Y17" s="58" t="e">
        <f t="shared" si="3"/>
        <v>#VALUE!</v>
      </c>
      <c r="Z17" s="58" t="e">
        <f t="shared" si="3"/>
        <v>#VALUE!</v>
      </c>
      <c r="AA17" s="58"/>
      <c r="AB17" s="180">
        <f>Poblaciones!X15/Poblaciones!Z15</f>
        <v>1.0248244055672553</v>
      </c>
      <c r="AC17" s="143">
        <f t="shared" si="4"/>
        <v>0.78252275628212031</v>
      </c>
      <c r="AE17" s="63">
        <v>145089</v>
      </c>
      <c r="AF17">
        <v>168515</v>
      </c>
      <c r="AG17">
        <v>144894</v>
      </c>
      <c r="AH17">
        <v>165127</v>
      </c>
      <c r="AI17">
        <v>289983</v>
      </c>
      <c r="AJ17">
        <v>333642</v>
      </c>
      <c r="AK17" s="120" t="e">
        <f t="shared" si="6"/>
        <v>#VALUE!</v>
      </c>
      <c r="AL17" s="121" t="e">
        <f t="shared" si="7"/>
        <v>#VALUE!</v>
      </c>
    </row>
    <row r="18" spans="4:38" ht="16.5" customHeight="1">
      <c r="D18" s="147" t="s">
        <v>66</v>
      </c>
      <c r="E18" s="24">
        <v>80</v>
      </c>
      <c r="F18" s="24">
        <v>88</v>
      </c>
      <c r="G18" s="24">
        <f t="shared" si="0"/>
        <v>168</v>
      </c>
      <c r="H18" s="143">
        <f>+E18/F18</f>
        <v>0.90909090909090906</v>
      </c>
      <c r="I18" s="44" t="s">
        <v>66</v>
      </c>
      <c r="J18" s="24">
        <v>1319</v>
      </c>
      <c r="K18" s="24">
        <v>933</v>
      </c>
      <c r="L18" s="24">
        <v>2252</v>
      </c>
      <c r="M18" s="220">
        <v>1.4137191854233655</v>
      </c>
      <c r="N18" s="221"/>
      <c r="O18" s="44" t="s">
        <v>66</v>
      </c>
      <c r="P18" s="35">
        <v>471533</v>
      </c>
      <c r="Q18" s="35">
        <v>459458</v>
      </c>
      <c r="R18" s="177">
        <f>Poblaciones!P16/Poblaciones!Q16</f>
        <v>1.0262809658336562</v>
      </c>
      <c r="S18" s="141">
        <f t="shared" si="1"/>
        <v>1.0262809658336562</v>
      </c>
      <c r="T18" s="60">
        <v>507520</v>
      </c>
      <c r="U18" s="60">
        <v>485075</v>
      </c>
      <c r="V18" s="178">
        <f>Poblaciones!T16/Poblaciones!U16</f>
        <v>1.0462711951760038</v>
      </c>
      <c r="W18" s="141">
        <f t="shared" si="2"/>
        <v>1.0462711951760038</v>
      </c>
      <c r="X18" s="58" t="e">
        <f t="shared" si="5"/>
        <v>#VALUE!</v>
      </c>
      <c r="Y18" s="58" t="e">
        <f t="shared" si="3"/>
        <v>#VALUE!</v>
      </c>
      <c r="Z18" s="58" t="e">
        <f t="shared" si="3"/>
        <v>#VALUE!</v>
      </c>
      <c r="AA18" s="58"/>
      <c r="AB18" s="180">
        <f>Poblaciones!X16/Poblaciones!Z16</f>
        <v>1.0507659499062041</v>
      </c>
      <c r="AC18" s="143">
        <f t="shared" si="4"/>
        <v>1.35119765500717</v>
      </c>
      <c r="AE18" s="63">
        <v>471533</v>
      </c>
      <c r="AF18">
        <v>507520</v>
      </c>
      <c r="AG18">
        <v>459458</v>
      </c>
      <c r="AH18">
        <v>485075</v>
      </c>
      <c r="AI18">
        <v>930991</v>
      </c>
      <c r="AJ18">
        <v>992595</v>
      </c>
      <c r="AK18" s="120" t="e">
        <f t="shared" si="6"/>
        <v>#VALUE!</v>
      </c>
      <c r="AL18" s="121" t="e">
        <f t="shared" si="7"/>
        <v>#VALUE!</v>
      </c>
    </row>
    <row r="19" spans="4:38" ht="16.5" customHeight="1">
      <c r="D19" s="204" t="s">
        <v>67</v>
      </c>
      <c r="E19" s="206">
        <v>128</v>
      </c>
      <c r="F19" s="236">
        <v>88</v>
      </c>
      <c r="G19" s="24">
        <f t="shared" si="0"/>
        <v>216</v>
      </c>
      <c r="H19" s="212">
        <f>+E19/F19</f>
        <v>1.4545454545454546</v>
      </c>
      <c r="I19" s="84" t="s">
        <v>99</v>
      </c>
      <c r="J19" s="85">
        <v>955</v>
      </c>
      <c r="K19" s="85">
        <v>634</v>
      </c>
      <c r="L19" s="85">
        <v>1589</v>
      </c>
      <c r="M19" s="86">
        <v>1.5063091482649842</v>
      </c>
      <c r="N19" s="87"/>
      <c r="O19" s="84" t="s">
        <v>99</v>
      </c>
      <c r="P19" s="88">
        <v>27312</v>
      </c>
      <c r="Q19" s="88">
        <v>27362</v>
      </c>
      <c r="R19" s="177">
        <f>Poblaciones!P17/Poblaciones!Q17</f>
        <v>0.99817264819823115</v>
      </c>
      <c r="S19" s="89">
        <f t="shared" si="1"/>
        <v>0.99817264819823115</v>
      </c>
      <c r="T19" s="90">
        <v>32390</v>
      </c>
      <c r="U19" s="90">
        <v>31605</v>
      </c>
      <c r="V19" s="178">
        <f>Poblaciones!T17/Poblaciones!U17</f>
        <v>1.0248378421135895</v>
      </c>
      <c r="W19" s="141">
        <f t="shared" si="2"/>
        <v>1.0248378421135895</v>
      </c>
      <c r="X19" s="58" t="e">
        <f t="shared" si="5"/>
        <v>#VALUE!</v>
      </c>
      <c r="Y19" s="58" t="e">
        <f t="shared" si="3"/>
        <v>#VALUE!</v>
      </c>
      <c r="Z19" s="58" t="e">
        <f t="shared" si="3"/>
        <v>#VALUE!</v>
      </c>
      <c r="AA19" s="58"/>
      <c r="AB19" s="180">
        <f>Poblaciones!X17/Poblaciones!Z17</f>
        <v>1.0308573880002452</v>
      </c>
      <c r="AC19" s="143">
        <f t="shared" si="4"/>
        <v>1.4698024276293558</v>
      </c>
      <c r="AE19" s="63">
        <v>27312</v>
      </c>
      <c r="AF19">
        <v>32390</v>
      </c>
      <c r="AG19">
        <v>27362</v>
      </c>
      <c r="AH19">
        <v>31605</v>
      </c>
      <c r="AI19">
        <v>54674</v>
      </c>
      <c r="AJ19">
        <v>63995</v>
      </c>
      <c r="AK19" s="120" t="e">
        <f t="shared" si="6"/>
        <v>#VALUE!</v>
      </c>
      <c r="AL19" s="121" t="e">
        <f t="shared" si="7"/>
        <v>#VALUE!</v>
      </c>
    </row>
    <row r="20" spans="4:38" ht="16.5" customHeight="1">
      <c r="D20" s="264"/>
      <c r="E20" s="207"/>
      <c r="F20" s="237"/>
      <c r="G20" s="24">
        <f t="shared" si="0"/>
        <v>0</v>
      </c>
      <c r="H20" s="216"/>
      <c r="I20" s="44" t="s">
        <v>102</v>
      </c>
      <c r="J20" s="24">
        <v>1075</v>
      </c>
      <c r="K20" s="24">
        <v>546</v>
      </c>
      <c r="L20" s="24">
        <v>1621</v>
      </c>
      <c r="M20" s="143">
        <v>1.968864468864469</v>
      </c>
      <c r="N20" s="139"/>
      <c r="O20" s="44" t="s">
        <v>102</v>
      </c>
      <c r="P20" s="35">
        <v>237889</v>
      </c>
      <c r="Q20" s="35">
        <v>236266</v>
      </c>
      <c r="R20" s="177">
        <f>Poblaciones!P18/Poblaciones!Q18</f>
        <v>1.0068693760422573</v>
      </c>
      <c r="S20" s="141">
        <f t="shared" si="1"/>
        <v>1.0068693760422573</v>
      </c>
      <c r="T20" s="60">
        <v>277658</v>
      </c>
      <c r="U20" s="60">
        <v>273608</v>
      </c>
      <c r="V20" s="178">
        <f>Poblaciones!T18/Poblaciones!U18</f>
        <v>1.014802198766118</v>
      </c>
      <c r="W20" s="141">
        <f t="shared" si="2"/>
        <v>1.014802198766118</v>
      </c>
      <c r="X20" s="58" t="e">
        <f t="shared" si="5"/>
        <v>#VALUE!</v>
      </c>
      <c r="Y20" s="58" t="e">
        <f t="shared" si="3"/>
        <v>#VALUE!</v>
      </c>
      <c r="Z20" s="58" t="e">
        <f t="shared" si="3"/>
        <v>#VALUE!</v>
      </c>
      <c r="AA20" s="58"/>
      <c r="AB20" s="180">
        <f>Poblaciones!X18/Poblaciones!Z18</f>
        <v>1.0165736865751369</v>
      </c>
      <c r="AC20" s="143">
        <f t="shared" si="4"/>
        <v>1.9401460415225551</v>
      </c>
      <c r="AE20" s="63">
        <v>237889</v>
      </c>
      <c r="AF20">
        <v>277658</v>
      </c>
      <c r="AG20">
        <v>236266</v>
      </c>
      <c r="AH20">
        <v>273608</v>
      </c>
      <c r="AI20">
        <v>474155</v>
      </c>
      <c r="AJ20">
        <v>551266</v>
      </c>
      <c r="AK20" s="120" t="e">
        <f t="shared" si="6"/>
        <v>#VALUE!</v>
      </c>
      <c r="AL20" s="121" t="e">
        <f t="shared" si="7"/>
        <v>#VALUE!</v>
      </c>
    </row>
    <row r="21" spans="4:38" ht="16.5" customHeight="1">
      <c r="D21" s="263"/>
      <c r="E21" s="208"/>
      <c r="F21" s="238"/>
      <c r="G21" s="24">
        <f t="shared" si="0"/>
        <v>0</v>
      </c>
      <c r="H21" s="213"/>
      <c r="I21" s="44" t="s">
        <v>103</v>
      </c>
      <c r="J21" s="24">
        <v>1034</v>
      </c>
      <c r="K21" s="24">
        <v>541</v>
      </c>
      <c r="L21" s="24">
        <v>1575</v>
      </c>
      <c r="M21" s="143">
        <v>1.911275415896488</v>
      </c>
      <c r="N21" s="139"/>
      <c r="O21" s="44" t="s">
        <v>103</v>
      </c>
      <c r="P21" s="35">
        <v>278151</v>
      </c>
      <c r="Q21" s="35">
        <v>274671</v>
      </c>
      <c r="R21" s="177">
        <f>Poblaciones!P19/Poblaciones!Q19</f>
        <v>1.0126697030265299</v>
      </c>
      <c r="S21" s="141">
        <f t="shared" si="1"/>
        <v>1.0126697030265299</v>
      </c>
      <c r="T21" s="60">
        <v>321871</v>
      </c>
      <c r="U21" s="60">
        <v>316774</v>
      </c>
      <c r="V21" s="178">
        <f>Poblaciones!T19/Poblaciones!U19</f>
        <v>1.0160903356967428</v>
      </c>
      <c r="W21" s="141">
        <f t="shared" si="2"/>
        <v>1.0160903356967428</v>
      </c>
      <c r="X21" s="58" t="e">
        <f t="shared" si="5"/>
        <v>#VALUE!</v>
      </c>
      <c r="Y21" s="58" t="e">
        <f t="shared" si="3"/>
        <v>#VALUE!</v>
      </c>
      <c r="Z21" s="58" t="e">
        <f t="shared" si="3"/>
        <v>#VALUE!</v>
      </c>
      <c r="AA21" s="58"/>
      <c r="AB21" s="180">
        <f>Poblaciones!X19/Poblaciones!Z19</f>
        <v>1.0168514927792425</v>
      </c>
      <c r="AC21" s="143">
        <f t="shared" si="4"/>
        <v>1.8810093441011899</v>
      </c>
      <c r="AE21" s="63">
        <v>278151</v>
      </c>
      <c r="AF21">
        <v>321871</v>
      </c>
      <c r="AG21">
        <v>274671</v>
      </c>
      <c r="AH21">
        <v>316774</v>
      </c>
      <c r="AI21">
        <v>552822</v>
      </c>
      <c r="AJ21">
        <v>638645</v>
      </c>
      <c r="AK21" s="120" t="e">
        <f t="shared" si="6"/>
        <v>#VALUE!</v>
      </c>
      <c r="AL21" s="121" t="e">
        <f t="shared" si="7"/>
        <v>#VALUE!</v>
      </c>
    </row>
    <row r="22" spans="4:38" ht="16.5" customHeight="1">
      <c r="D22" s="147" t="s">
        <v>68</v>
      </c>
      <c r="E22" s="140">
        <v>320</v>
      </c>
      <c r="F22" s="140">
        <v>306</v>
      </c>
      <c r="G22" s="140">
        <f t="shared" si="0"/>
        <v>626</v>
      </c>
      <c r="H22" s="143">
        <f>+E22/F22</f>
        <v>1.0457516339869282</v>
      </c>
      <c r="I22" s="84" t="s">
        <v>97</v>
      </c>
      <c r="J22" s="92">
        <v>12677</v>
      </c>
      <c r="K22" s="92">
        <v>10234</v>
      </c>
      <c r="L22" s="92">
        <v>22911</v>
      </c>
      <c r="M22" s="86">
        <v>1.2387140902872777</v>
      </c>
      <c r="N22" s="87"/>
      <c r="O22" s="84" t="s">
        <v>97</v>
      </c>
      <c r="P22" s="93">
        <v>2483588</v>
      </c>
      <c r="Q22" s="93">
        <v>2352138</v>
      </c>
      <c r="R22" s="176">
        <f>Poblaciones!P20/Poblaciones!Q20</f>
        <v>1.0558853264561858</v>
      </c>
      <c r="S22" s="89">
        <f t="shared" si="1"/>
        <v>1.0558853264561858</v>
      </c>
      <c r="T22" s="94">
        <v>2757909</v>
      </c>
      <c r="U22" s="94">
        <v>2613557</v>
      </c>
      <c r="V22" s="178">
        <f>Poblaciones!T20/Poblaciones!U20</f>
        <v>1.0552320075666994</v>
      </c>
      <c r="W22" s="141">
        <f t="shared" si="2"/>
        <v>1.0552320075666994</v>
      </c>
      <c r="X22" s="56" t="e">
        <f t="shared" si="5"/>
        <v>#VALUE!</v>
      </c>
      <c r="Y22" s="56" t="e">
        <f t="shared" si="3"/>
        <v>#VALUE!</v>
      </c>
      <c r="Z22" s="56" t="e">
        <f t="shared" si="3"/>
        <v>#VALUE!</v>
      </c>
      <c r="AA22" s="56"/>
      <c r="AB22" s="179">
        <f>Poblaciones!X20/Poblaciones!Z20</f>
        <v>1.055087167308232</v>
      </c>
      <c r="AC22" s="143">
        <f t="shared" si="4"/>
        <v>1.1738784280659538</v>
      </c>
      <c r="AE22" s="63">
        <v>2483588</v>
      </c>
      <c r="AF22">
        <v>2757909</v>
      </c>
      <c r="AG22">
        <v>2352138</v>
      </c>
      <c r="AH22">
        <v>2613557</v>
      </c>
      <c r="AI22">
        <v>4835726</v>
      </c>
      <c r="AJ22">
        <v>5371466</v>
      </c>
      <c r="AK22" s="120" t="e">
        <f t="shared" si="6"/>
        <v>#VALUE!</v>
      </c>
      <c r="AL22" s="121" t="e">
        <f t="shared" si="7"/>
        <v>#VALUE!</v>
      </c>
    </row>
    <row r="23" spans="4:38" ht="16.5" customHeight="1">
      <c r="D23" s="147" t="s">
        <v>69</v>
      </c>
      <c r="E23" s="140">
        <v>154</v>
      </c>
      <c r="F23" s="140">
        <v>136</v>
      </c>
      <c r="G23" s="140">
        <f t="shared" si="0"/>
        <v>290</v>
      </c>
      <c r="H23" s="143">
        <f>+E23/F23</f>
        <v>1.1323529411764706</v>
      </c>
      <c r="I23" s="84" t="s">
        <v>97</v>
      </c>
      <c r="J23" s="92">
        <v>12677</v>
      </c>
      <c r="K23" s="92">
        <v>10234</v>
      </c>
      <c r="L23" s="92">
        <v>22911</v>
      </c>
      <c r="M23" s="86">
        <v>1.2387140902872777</v>
      </c>
      <c r="N23" s="87"/>
      <c r="O23" s="84" t="s">
        <v>97</v>
      </c>
      <c r="P23" s="93">
        <v>793773</v>
      </c>
      <c r="Q23" s="93">
        <v>744992</v>
      </c>
      <c r="R23" s="176">
        <f>Poblaciones!P21/Poblaciones!Q21</f>
        <v>1.0654785554744213</v>
      </c>
      <c r="S23" s="89">
        <f t="shared" si="1"/>
        <v>1.0654785554744213</v>
      </c>
      <c r="T23" s="94">
        <v>862741</v>
      </c>
      <c r="U23" s="94">
        <v>813380</v>
      </c>
      <c r="V23" s="178">
        <f>Poblaciones!T21/Poblaciones!U21</f>
        <v>1.0606862720991419</v>
      </c>
      <c r="W23" s="141">
        <f t="shared" si="2"/>
        <v>1.0606862720991419</v>
      </c>
      <c r="X23" s="56" t="e">
        <f t="shared" si="5"/>
        <v>#VALUE!</v>
      </c>
      <c r="Y23" s="56" t="e">
        <f t="shared" si="3"/>
        <v>#VALUE!</v>
      </c>
      <c r="Z23" s="56" t="e">
        <f t="shared" si="3"/>
        <v>#VALUE!</v>
      </c>
      <c r="AA23" s="56"/>
      <c r="AB23" s="179">
        <f>Poblaciones!X21/Poblaciones!Z21</f>
        <v>1.0596243112573998</v>
      </c>
      <c r="AC23" s="143">
        <f t="shared" si="4"/>
        <v>1.1678421064466229</v>
      </c>
      <c r="AE23" s="63">
        <v>793773</v>
      </c>
      <c r="AF23">
        <v>862741</v>
      </c>
      <c r="AG23">
        <v>744992</v>
      </c>
      <c r="AH23">
        <v>813380</v>
      </c>
      <c r="AI23">
        <v>1538765</v>
      </c>
      <c r="AJ23">
        <v>1676121</v>
      </c>
      <c r="AK23" s="120" t="e">
        <f t="shared" si="6"/>
        <v>#VALUE!</v>
      </c>
      <c r="AL23" s="121" t="e">
        <f t="shared" si="7"/>
        <v>#VALUE!</v>
      </c>
    </row>
    <row r="24" spans="4:38" ht="16.5" customHeight="1">
      <c r="D24" s="204" t="s">
        <v>70</v>
      </c>
      <c r="E24" s="206">
        <v>232</v>
      </c>
      <c r="F24" s="206">
        <v>197</v>
      </c>
      <c r="G24" s="24">
        <f t="shared" si="0"/>
        <v>429</v>
      </c>
      <c r="H24" s="212">
        <f>+E24/F24</f>
        <v>1.1776649746192893</v>
      </c>
      <c r="I24" s="44" t="s">
        <v>70</v>
      </c>
      <c r="J24" s="24">
        <v>2781</v>
      </c>
      <c r="K24" s="24">
        <v>1964</v>
      </c>
      <c r="L24" s="24">
        <v>4745</v>
      </c>
      <c r="M24" s="143">
        <v>1.4159877800407332</v>
      </c>
      <c r="N24" s="212">
        <v>1.4113856068743287</v>
      </c>
      <c r="O24" s="44" t="s">
        <v>70</v>
      </c>
      <c r="P24" s="35">
        <v>810386</v>
      </c>
      <c r="Q24" s="35">
        <v>769265</v>
      </c>
      <c r="R24" s="177">
        <f>Poblaciones!P22/Poblaciones!Q22</f>
        <v>1.053454921256004</v>
      </c>
      <c r="S24" s="141">
        <f t="shared" si="1"/>
        <v>1.053454921256004</v>
      </c>
      <c r="T24" s="60">
        <v>892098</v>
      </c>
      <c r="U24" s="60">
        <v>846831</v>
      </c>
      <c r="V24" s="178">
        <f>Poblaciones!T22/Poblaciones!U22</f>
        <v>1.0534545853895287</v>
      </c>
      <c r="W24" s="141">
        <f t="shared" si="2"/>
        <v>1.0534545853895287</v>
      </c>
      <c r="X24" s="58" t="e">
        <f t="shared" si="5"/>
        <v>#VALUE!</v>
      </c>
      <c r="Y24" s="58" t="e">
        <f t="shared" si="3"/>
        <v>#VALUE!</v>
      </c>
      <c r="Z24" s="58" t="e">
        <f t="shared" si="3"/>
        <v>#VALUE!</v>
      </c>
      <c r="AA24" s="58"/>
      <c r="AB24" s="180">
        <f>Poblaciones!X22/Poblaciones!Z22</f>
        <v>1.0534549065255814</v>
      </c>
      <c r="AC24" s="143">
        <f t="shared" si="4"/>
        <v>1.3441374689324201</v>
      </c>
      <c r="AE24" s="63">
        <v>810386</v>
      </c>
      <c r="AF24">
        <v>892098</v>
      </c>
      <c r="AG24">
        <v>769265</v>
      </c>
      <c r="AH24">
        <v>846831</v>
      </c>
      <c r="AI24">
        <v>1579651</v>
      </c>
      <c r="AJ24">
        <v>1738929</v>
      </c>
      <c r="AK24" s="120" t="e">
        <f t="shared" si="6"/>
        <v>#VALUE!</v>
      </c>
      <c r="AL24" s="121" t="e">
        <f t="shared" si="7"/>
        <v>#VALUE!</v>
      </c>
    </row>
    <row r="25" spans="4:38" ht="16.5" customHeight="1">
      <c r="D25" s="264"/>
      <c r="E25" s="207"/>
      <c r="F25" s="207"/>
      <c r="G25" s="24">
        <f t="shared" si="0"/>
        <v>0</v>
      </c>
      <c r="H25" s="216"/>
      <c r="I25" s="44" t="s">
        <v>104</v>
      </c>
      <c r="J25" s="24">
        <v>449</v>
      </c>
      <c r="K25" s="24">
        <v>458</v>
      </c>
      <c r="L25" s="24">
        <v>907</v>
      </c>
      <c r="M25" s="143">
        <v>0.98034934497816595</v>
      </c>
      <c r="N25" s="216"/>
      <c r="O25" s="44" t="s">
        <v>104</v>
      </c>
      <c r="P25" s="35">
        <v>317491</v>
      </c>
      <c r="Q25" s="35">
        <v>302532</v>
      </c>
      <c r="R25" s="177">
        <f>Poblaciones!P23/Poblaciones!Q23</f>
        <v>1.049446009017228</v>
      </c>
      <c r="S25" s="141">
        <f t="shared" si="1"/>
        <v>1.049446009017228</v>
      </c>
      <c r="T25" s="60">
        <v>347827</v>
      </c>
      <c r="U25" s="60">
        <v>333228</v>
      </c>
      <c r="V25" s="178">
        <f>Poblaciones!T23/Poblaciones!U23</f>
        <v>1.0438108442267757</v>
      </c>
      <c r="W25" s="141">
        <f t="shared" si="2"/>
        <v>1.0438108442267757</v>
      </c>
      <c r="X25" s="58" t="e">
        <f t="shared" si="5"/>
        <v>#VALUE!</v>
      </c>
      <c r="Y25" s="58" t="e">
        <f t="shared" si="3"/>
        <v>#VALUE!</v>
      </c>
      <c r="Z25" s="58" t="e">
        <f t="shared" si="3"/>
        <v>#VALUE!</v>
      </c>
      <c r="AA25" s="58"/>
      <c r="AB25" s="180">
        <f>Poblaciones!X23/Poblaciones!Z23</f>
        <v>1.0425627529650887</v>
      </c>
      <c r="AC25" s="143">
        <f t="shared" si="4"/>
        <v>0.93920210773857193</v>
      </c>
      <c r="AE25" s="63">
        <v>317491</v>
      </c>
      <c r="AF25">
        <v>347827</v>
      </c>
      <c r="AG25">
        <v>302532</v>
      </c>
      <c r="AH25">
        <v>333228</v>
      </c>
      <c r="AI25">
        <v>620023</v>
      </c>
      <c r="AJ25">
        <v>681055</v>
      </c>
      <c r="AK25" s="120" t="e">
        <f t="shared" si="6"/>
        <v>#VALUE!</v>
      </c>
      <c r="AL25" s="121" t="e">
        <f t="shared" si="7"/>
        <v>#VALUE!</v>
      </c>
    </row>
    <row r="26" spans="4:38" ht="16.5" customHeight="1">
      <c r="D26" s="263"/>
      <c r="E26" s="208"/>
      <c r="F26" s="208"/>
      <c r="G26" s="24">
        <f t="shared" si="0"/>
        <v>0</v>
      </c>
      <c r="H26" s="213"/>
      <c r="I26" s="44" t="s">
        <v>105</v>
      </c>
      <c r="J26" s="24">
        <v>712</v>
      </c>
      <c r="K26" s="24">
        <v>371</v>
      </c>
      <c r="L26" s="24">
        <v>1083</v>
      </c>
      <c r="M26" s="143">
        <v>1.9191374663072776</v>
      </c>
      <c r="N26" s="213"/>
      <c r="O26" s="44" t="s">
        <v>105</v>
      </c>
      <c r="P26" s="35">
        <v>184522</v>
      </c>
      <c r="Q26" s="35">
        <v>183411</v>
      </c>
      <c r="R26" s="177">
        <f>Poblaciones!P24/Poblaciones!Q24</f>
        <v>1.0060574338507504</v>
      </c>
      <c r="S26" s="141">
        <f t="shared" si="1"/>
        <v>1.0060574338507504</v>
      </c>
      <c r="T26" s="60">
        <v>218903</v>
      </c>
      <c r="U26" s="60">
        <v>213407</v>
      </c>
      <c r="V26" s="178">
        <f>Poblaciones!T24/Poblaciones!U24</f>
        <v>1.0257536069575974</v>
      </c>
      <c r="W26" s="141">
        <f t="shared" si="2"/>
        <v>1.0257536069575974</v>
      </c>
      <c r="X26" s="58" t="e">
        <f t="shared" si="5"/>
        <v>#VALUE!</v>
      </c>
      <c r="Y26" s="58" t="e">
        <f t="shared" si="3"/>
        <v>#VALUE!</v>
      </c>
      <c r="Z26" s="58" t="e">
        <f t="shared" si="3"/>
        <v>#VALUE!</v>
      </c>
      <c r="AA26" s="58"/>
      <c r="AB26" s="180">
        <f>Poblaciones!X24/Poblaciones!Z24</f>
        <v>1.0301794638285919</v>
      </c>
      <c r="AC26" s="143">
        <f t="shared" si="4"/>
        <v>1.8709536610838462</v>
      </c>
      <c r="AE26" s="63">
        <v>184522</v>
      </c>
      <c r="AF26">
        <v>218903</v>
      </c>
      <c r="AG26">
        <v>183411</v>
      </c>
      <c r="AH26">
        <v>213407</v>
      </c>
      <c r="AI26">
        <v>367933</v>
      </c>
      <c r="AJ26">
        <v>432310</v>
      </c>
      <c r="AK26" s="120" t="e">
        <f t="shared" si="6"/>
        <v>#VALUE!</v>
      </c>
      <c r="AL26" s="121" t="e">
        <f t="shared" si="7"/>
        <v>#VALUE!</v>
      </c>
    </row>
    <row r="27" spans="4:38" ht="16.5" customHeight="1">
      <c r="D27" s="147" t="s">
        <v>79</v>
      </c>
      <c r="E27" s="24">
        <v>85</v>
      </c>
      <c r="F27" s="24">
        <v>73</v>
      </c>
      <c r="G27" s="24">
        <f t="shared" si="0"/>
        <v>158</v>
      </c>
      <c r="H27" s="143">
        <f>+E27/F27</f>
        <v>1.1643835616438356</v>
      </c>
      <c r="I27" s="44" t="s">
        <v>106</v>
      </c>
      <c r="J27" s="24">
        <v>1359</v>
      </c>
      <c r="K27" s="24">
        <v>1002</v>
      </c>
      <c r="L27" s="24">
        <v>2361</v>
      </c>
      <c r="M27" s="220">
        <v>1.3562874251497006</v>
      </c>
      <c r="N27" s="221"/>
      <c r="O27" s="44" t="s">
        <v>106</v>
      </c>
      <c r="P27" s="35">
        <v>589872</v>
      </c>
      <c r="Q27" s="35">
        <v>568275</v>
      </c>
      <c r="R27" s="177">
        <f>Poblaciones!P25/Poblaciones!Q25</f>
        <v>1.0380044872640888</v>
      </c>
      <c r="S27" s="141">
        <f t="shared" si="1"/>
        <v>1.0380044872640888</v>
      </c>
      <c r="T27" s="60">
        <v>631428</v>
      </c>
      <c r="U27" s="60">
        <v>604566</v>
      </c>
      <c r="V27" s="178">
        <f>Poblaciones!T25/Poblaciones!U25</f>
        <v>1.044431873443098</v>
      </c>
      <c r="W27" s="141">
        <f t="shared" si="2"/>
        <v>1.044431873443098</v>
      </c>
      <c r="X27" s="58" t="e">
        <f t="shared" si="5"/>
        <v>#VALUE!</v>
      </c>
      <c r="Y27" s="58" t="e">
        <f t="shared" si="3"/>
        <v>#VALUE!</v>
      </c>
      <c r="Z27" s="58" t="e">
        <f t="shared" si="3"/>
        <v>#VALUE!</v>
      </c>
      <c r="AA27" s="58"/>
      <c r="AB27" s="180">
        <f>Poblaciones!X25/Poblaciones!Z25</f>
        <v>1.0458658269977485</v>
      </c>
      <c r="AC27" s="143">
        <f t="shared" si="4"/>
        <v>1.2985886965308062</v>
      </c>
      <c r="AE27" s="63">
        <v>589872</v>
      </c>
      <c r="AF27">
        <v>631428</v>
      </c>
      <c r="AG27">
        <v>568275</v>
      </c>
      <c r="AH27">
        <v>604566</v>
      </c>
      <c r="AI27">
        <v>1158147</v>
      </c>
      <c r="AJ27">
        <v>1235994</v>
      </c>
      <c r="AK27" s="120" t="e">
        <f t="shared" si="6"/>
        <v>#VALUE!</v>
      </c>
      <c r="AL27" s="121" t="e">
        <f t="shared" si="7"/>
        <v>#VALUE!</v>
      </c>
    </row>
    <row r="28" spans="4:38" ht="16.5" customHeight="1">
      <c r="D28" s="147" t="s">
        <v>71</v>
      </c>
      <c r="E28" s="24">
        <v>110</v>
      </c>
      <c r="F28" s="24">
        <v>80</v>
      </c>
      <c r="G28" s="24">
        <f t="shared" si="0"/>
        <v>190</v>
      </c>
      <c r="H28" s="143">
        <f>+E28/F28</f>
        <v>1.375</v>
      </c>
      <c r="I28" s="44" t="s">
        <v>107</v>
      </c>
      <c r="J28" s="24">
        <v>1879</v>
      </c>
      <c r="K28" s="24">
        <v>1500</v>
      </c>
      <c r="L28" s="24">
        <v>3379</v>
      </c>
      <c r="M28" s="220">
        <v>1.2526666666666666</v>
      </c>
      <c r="N28" s="221"/>
      <c r="O28" s="44" t="s">
        <v>107</v>
      </c>
      <c r="P28" s="35">
        <v>481199</v>
      </c>
      <c r="Q28" s="35">
        <v>484323</v>
      </c>
      <c r="R28" s="177">
        <f>Poblaciones!P26/Poblaciones!Q26</f>
        <v>0.99354975914833699</v>
      </c>
      <c r="S28" s="141">
        <f t="shared" si="1"/>
        <v>0.99354975914833699</v>
      </c>
      <c r="T28" s="60">
        <v>554258</v>
      </c>
      <c r="U28" s="60">
        <v>547335</v>
      </c>
      <c r="V28" s="178">
        <f>Poblaciones!T26/Poblaciones!U26</f>
        <v>1.012648560753469</v>
      </c>
      <c r="W28" s="141">
        <f t="shared" si="2"/>
        <v>1.012648560753469</v>
      </c>
      <c r="X28" s="58" t="e">
        <f t="shared" si="5"/>
        <v>#VALUE!</v>
      </c>
      <c r="Y28" s="58" t="e">
        <f t="shared" si="3"/>
        <v>#VALUE!</v>
      </c>
      <c r="Z28" s="58" t="e">
        <f t="shared" si="3"/>
        <v>#VALUE!</v>
      </c>
      <c r="AA28" s="58"/>
      <c r="AB28" s="180">
        <f>Poblaciones!X26/Poblaciones!Z26</f>
        <v>1.0169430047207133</v>
      </c>
      <c r="AC28" s="143">
        <f t="shared" si="4"/>
        <v>1.2370201422442257</v>
      </c>
      <c r="AE28" s="63">
        <v>481199</v>
      </c>
      <c r="AF28">
        <v>554258</v>
      </c>
      <c r="AG28">
        <v>484323</v>
      </c>
      <c r="AH28">
        <v>547335</v>
      </c>
      <c r="AI28">
        <v>965522</v>
      </c>
      <c r="AJ28">
        <v>1101593</v>
      </c>
      <c r="AK28" s="120" t="e">
        <f t="shared" si="6"/>
        <v>#VALUE!</v>
      </c>
      <c r="AL28" s="121" t="e">
        <f t="shared" si="7"/>
        <v>#VALUE!</v>
      </c>
    </row>
    <row r="29" spans="4:38" ht="16.5" customHeight="1">
      <c r="D29" s="204" t="s">
        <v>72</v>
      </c>
      <c r="E29" s="206">
        <v>99</v>
      </c>
      <c r="F29" s="206">
        <v>105</v>
      </c>
      <c r="G29" s="24">
        <f t="shared" si="0"/>
        <v>204</v>
      </c>
      <c r="H29" s="212">
        <f>+E29/F29</f>
        <v>0.94285714285714284</v>
      </c>
      <c r="I29" s="44" t="s">
        <v>108</v>
      </c>
      <c r="J29" s="24">
        <v>629</v>
      </c>
      <c r="K29" s="24">
        <v>529</v>
      </c>
      <c r="L29" s="24">
        <v>1158</v>
      </c>
      <c r="M29" s="143">
        <v>1.1890359168241966</v>
      </c>
      <c r="N29" s="139"/>
      <c r="O29" s="44" t="s">
        <v>108</v>
      </c>
      <c r="P29" s="35">
        <v>242399</v>
      </c>
      <c r="Q29" s="35">
        <v>244160</v>
      </c>
      <c r="R29" s="177">
        <f>Poblaciones!P27/Poblaciones!Q27</f>
        <v>0.99278751638269991</v>
      </c>
      <c r="S29" s="141">
        <f t="shared" si="1"/>
        <v>0.99278751638269991</v>
      </c>
      <c r="T29" s="60">
        <v>267767</v>
      </c>
      <c r="U29" s="60">
        <v>262395</v>
      </c>
      <c r="V29" s="178">
        <f>Poblaciones!T27/Poblaciones!U27</f>
        <v>1.020472951085196</v>
      </c>
      <c r="W29" s="141">
        <f t="shared" si="2"/>
        <v>1.020472951085196</v>
      </c>
      <c r="X29" s="58" t="e">
        <f t="shared" si="5"/>
        <v>#VALUE!</v>
      </c>
      <c r="Y29" s="58" t="e">
        <f t="shared" si="3"/>
        <v>#VALUE!</v>
      </c>
      <c r="Z29" s="58" t="e">
        <f t="shared" si="3"/>
        <v>#VALUE!</v>
      </c>
      <c r="AA29" s="58"/>
      <c r="AB29" s="180">
        <f>Poblaciones!X27/Poblaciones!Z27</f>
        <v>1.0267300256161183</v>
      </c>
      <c r="AC29" s="143">
        <f t="shared" si="4"/>
        <v>1.1651812187277935</v>
      </c>
      <c r="AE29" s="63">
        <v>242399</v>
      </c>
      <c r="AF29">
        <v>267767</v>
      </c>
      <c r="AG29">
        <v>244160</v>
      </c>
      <c r="AH29">
        <v>262395</v>
      </c>
      <c r="AI29">
        <v>486559</v>
      </c>
      <c r="AJ29">
        <v>530162</v>
      </c>
      <c r="AK29" s="120" t="e">
        <f t="shared" si="6"/>
        <v>#VALUE!</v>
      </c>
      <c r="AL29" s="121" t="e">
        <f t="shared" si="7"/>
        <v>#VALUE!</v>
      </c>
    </row>
    <row r="30" spans="4:38" ht="16.5" customHeight="1">
      <c r="D30" s="264"/>
      <c r="E30" s="207"/>
      <c r="F30" s="207"/>
      <c r="G30" s="24">
        <f t="shared" si="0"/>
        <v>0</v>
      </c>
      <c r="H30" s="216"/>
      <c r="I30" s="44" t="s">
        <v>109</v>
      </c>
      <c r="J30" s="24">
        <v>1783</v>
      </c>
      <c r="K30" s="24">
        <v>1400</v>
      </c>
      <c r="L30" s="24">
        <v>3183</v>
      </c>
      <c r="M30" s="143">
        <v>1.2735714285714286</v>
      </c>
      <c r="N30" s="139"/>
      <c r="O30" s="44" t="s">
        <v>109</v>
      </c>
      <c r="P30" s="35">
        <v>493298</v>
      </c>
      <c r="Q30" s="35">
        <v>491148</v>
      </c>
      <c r="R30" s="177">
        <f>Poblaciones!P28/Poblaciones!Q28</f>
        <v>1.004377499246663</v>
      </c>
      <c r="S30" s="141">
        <f t="shared" si="1"/>
        <v>1.004377499246663</v>
      </c>
      <c r="T30" s="60">
        <v>535309</v>
      </c>
      <c r="U30" s="60">
        <v>519950</v>
      </c>
      <c r="V30" s="178">
        <f>Poblaciones!T28/Poblaciones!U28</f>
        <v>1.0295393787864218</v>
      </c>
      <c r="W30" s="141">
        <f t="shared" si="2"/>
        <v>1.0295393787864218</v>
      </c>
      <c r="X30" s="58" t="e">
        <f t="shared" si="5"/>
        <v>#VALUE!</v>
      </c>
      <c r="Y30" s="58" t="e">
        <f t="shared" si="3"/>
        <v>#VALUE!</v>
      </c>
      <c r="Z30" s="58" t="e">
        <f t="shared" si="3"/>
        <v>#VALUE!</v>
      </c>
      <c r="AA30" s="58"/>
      <c r="AB30" s="180">
        <f>Poblaciones!X28/Poblaciones!Z28</f>
        <v>1.0352161891161009</v>
      </c>
      <c r="AC30" s="143">
        <f t="shared" si="4"/>
        <v>1.2370303213391038</v>
      </c>
      <c r="AE30" s="63">
        <v>493298</v>
      </c>
      <c r="AF30">
        <v>535309</v>
      </c>
      <c r="AG30">
        <v>491148</v>
      </c>
      <c r="AH30">
        <v>519950</v>
      </c>
      <c r="AI30">
        <v>984446</v>
      </c>
      <c r="AJ30">
        <v>1055259</v>
      </c>
      <c r="AK30" s="120" t="e">
        <f t="shared" si="6"/>
        <v>#VALUE!</v>
      </c>
      <c r="AL30" s="121" t="e">
        <f t="shared" si="7"/>
        <v>#VALUE!</v>
      </c>
    </row>
    <row r="31" spans="4:38" ht="16.5" customHeight="1">
      <c r="D31" s="263"/>
      <c r="E31" s="208"/>
      <c r="F31" s="208"/>
      <c r="G31" s="24">
        <f t="shared" si="0"/>
        <v>0</v>
      </c>
      <c r="H31" s="213"/>
      <c r="I31" s="84" t="s">
        <v>110</v>
      </c>
      <c r="J31" s="85">
        <v>1822</v>
      </c>
      <c r="K31" s="85">
        <v>1715</v>
      </c>
      <c r="L31" s="85">
        <v>3537</v>
      </c>
      <c r="M31" s="86">
        <v>1.0623906705539359</v>
      </c>
      <c r="N31" s="87"/>
      <c r="O31" s="84" t="s">
        <v>110</v>
      </c>
      <c r="P31" s="88">
        <v>169949</v>
      </c>
      <c r="Q31" s="88">
        <v>170910</v>
      </c>
      <c r="R31" s="177">
        <f>Poblaciones!P29/Poblaciones!Q29</f>
        <v>0.9943771575683108</v>
      </c>
      <c r="S31" s="89">
        <f t="shared" si="1"/>
        <v>0.9943771575683108</v>
      </c>
      <c r="T31" s="90">
        <v>180362</v>
      </c>
      <c r="U31" s="90">
        <v>177211</v>
      </c>
      <c r="V31" s="178">
        <f>Poblaciones!T29/Poblaciones!U29</f>
        <v>1.0177810632522812</v>
      </c>
      <c r="W31" s="141">
        <f t="shared" si="2"/>
        <v>1.0177810632522812</v>
      </c>
      <c r="X31" s="58" t="e">
        <f t="shared" si="5"/>
        <v>#VALUE!</v>
      </c>
      <c r="Y31" s="58" t="e">
        <f t="shared" si="3"/>
        <v>#VALUE!</v>
      </c>
      <c r="Z31" s="58" t="e">
        <f t="shared" si="3"/>
        <v>#VALUE!</v>
      </c>
      <c r="AA31" s="58"/>
      <c r="AB31" s="180">
        <f>Poblaciones!X29/Poblaciones!Z29</f>
        <v>1.0230572877598774</v>
      </c>
      <c r="AC31" s="143">
        <f t="shared" si="4"/>
        <v>1.0438302586993575</v>
      </c>
      <c r="AE31" s="63">
        <v>169949</v>
      </c>
      <c r="AF31">
        <v>180362</v>
      </c>
      <c r="AG31">
        <v>170910</v>
      </c>
      <c r="AH31">
        <v>177211</v>
      </c>
      <c r="AI31">
        <v>340859</v>
      </c>
      <c r="AJ31">
        <v>357573</v>
      </c>
      <c r="AK31" s="120" t="e">
        <f t="shared" si="6"/>
        <v>#VALUE!</v>
      </c>
      <c r="AL31" s="121" t="e">
        <f t="shared" si="7"/>
        <v>#VALUE!</v>
      </c>
    </row>
    <row r="32" spans="4:38" ht="16.5" customHeight="1">
      <c r="D32" s="204" t="s">
        <v>73</v>
      </c>
      <c r="E32" s="206">
        <v>221</v>
      </c>
      <c r="F32" s="206">
        <v>163</v>
      </c>
      <c r="G32" s="140">
        <f t="shared" si="0"/>
        <v>384</v>
      </c>
      <c r="H32" s="212">
        <f>+E32/F32</f>
        <v>1.3558282208588956</v>
      </c>
      <c r="I32" s="84" t="s">
        <v>97</v>
      </c>
      <c r="J32" s="92">
        <v>12677</v>
      </c>
      <c r="K32" s="92">
        <v>10234</v>
      </c>
      <c r="L32" s="92">
        <v>22911</v>
      </c>
      <c r="M32" s="86">
        <v>1.2387140902872777</v>
      </c>
      <c r="N32" s="87"/>
      <c r="O32" s="84" t="s">
        <v>97</v>
      </c>
      <c r="P32" s="93">
        <v>197195</v>
      </c>
      <c r="Q32" s="93">
        <v>187590</v>
      </c>
      <c r="R32" s="176">
        <f>Poblaciones!P30/Poblaciones!Q30</f>
        <v>1.051202089663628</v>
      </c>
      <c r="S32" s="89">
        <f t="shared" si="1"/>
        <v>1.051202089663628</v>
      </c>
      <c r="T32" s="94">
        <v>211983</v>
      </c>
      <c r="U32" s="94">
        <v>198970</v>
      </c>
      <c r="V32" s="178">
        <f>Poblaciones!T30/Poblaciones!U30</f>
        <v>1.0654018193697543</v>
      </c>
      <c r="W32" s="141">
        <f t="shared" si="2"/>
        <v>1.0654018193697543</v>
      </c>
      <c r="X32" s="56" t="e">
        <f t="shared" si="5"/>
        <v>#VALUE!</v>
      </c>
      <c r="Y32" s="56" t="e">
        <f t="shared" si="3"/>
        <v>#VALUE!</v>
      </c>
      <c r="Z32" s="56" t="e">
        <f t="shared" si="3"/>
        <v>#VALUE!</v>
      </c>
      <c r="AA32" s="56"/>
      <c r="AB32" s="179">
        <f>Poblaciones!X30/Poblaciones!Z30</f>
        <v>1.0685844110104121</v>
      </c>
      <c r="AC32" s="143">
        <f t="shared" si="4"/>
        <v>1.162673150886909</v>
      </c>
      <c r="AE32" s="63">
        <v>197195</v>
      </c>
      <c r="AF32">
        <v>211983</v>
      </c>
      <c r="AG32">
        <v>187590</v>
      </c>
      <c r="AH32">
        <v>198970</v>
      </c>
      <c r="AI32">
        <v>384785</v>
      </c>
      <c r="AJ32">
        <v>410953</v>
      </c>
      <c r="AK32" s="120" t="e">
        <f t="shared" si="6"/>
        <v>#VALUE!</v>
      </c>
      <c r="AL32" s="121" t="e">
        <f t="shared" si="7"/>
        <v>#VALUE!</v>
      </c>
    </row>
    <row r="33" spans="4:38" ht="16.5" customHeight="1">
      <c r="D33" s="263"/>
      <c r="E33" s="208"/>
      <c r="F33" s="208"/>
      <c r="G33" s="24">
        <f t="shared" si="0"/>
        <v>0</v>
      </c>
      <c r="H33" s="275"/>
      <c r="I33" s="84" t="s">
        <v>110</v>
      </c>
      <c r="J33" s="85">
        <v>1822</v>
      </c>
      <c r="K33" s="85">
        <v>1715</v>
      </c>
      <c r="L33" s="85">
        <v>3537</v>
      </c>
      <c r="M33" s="86">
        <v>1.0623906705539359</v>
      </c>
      <c r="N33" s="87"/>
      <c r="O33" s="84" t="s">
        <v>110</v>
      </c>
      <c r="P33" s="88">
        <v>1374915</v>
      </c>
      <c r="Q33" s="88">
        <v>1284927</v>
      </c>
      <c r="R33" s="177">
        <f>Poblaciones!P31/Poblaciones!Q31</f>
        <v>1.0700335505441165</v>
      </c>
      <c r="S33" s="89">
        <f t="shared" si="1"/>
        <v>1.0700335505441165</v>
      </c>
      <c r="T33" s="90">
        <v>1466314</v>
      </c>
      <c r="U33" s="90">
        <v>1370650</v>
      </c>
      <c r="V33" s="178">
        <f>Poblaciones!T31/Poblaciones!U31</f>
        <v>1.0697946229890927</v>
      </c>
      <c r="W33" s="141">
        <f t="shared" si="2"/>
        <v>1.0697946229890927</v>
      </c>
      <c r="X33" s="58" t="e">
        <f t="shared" si="5"/>
        <v>#VALUE!</v>
      </c>
      <c r="Y33" s="58" t="e">
        <f t="shared" si="3"/>
        <v>#VALUE!</v>
      </c>
      <c r="Z33" s="58" t="e">
        <f t="shared" si="3"/>
        <v>#VALUE!</v>
      </c>
      <c r="AA33" s="58"/>
      <c r="AB33" s="180">
        <f>Poblaciones!X31/Poblaciones!Z31</f>
        <v>1.0697415177534391</v>
      </c>
      <c r="AC33" s="143">
        <f t="shared" si="4"/>
        <v>0.99307908987757898</v>
      </c>
      <c r="AE33" s="63">
        <v>1374915</v>
      </c>
      <c r="AF33">
        <v>1466314</v>
      </c>
      <c r="AG33">
        <v>1284927</v>
      </c>
      <c r="AH33">
        <v>1370650</v>
      </c>
      <c r="AI33">
        <v>2659842</v>
      </c>
      <c r="AJ33">
        <v>2836964</v>
      </c>
      <c r="AK33" s="120" t="e">
        <f t="shared" si="6"/>
        <v>#VALUE!</v>
      </c>
      <c r="AL33" s="121" t="e">
        <f t="shared" si="7"/>
        <v>#VALUE!</v>
      </c>
    </row>
    <row r="34" spans="4:38" ht="16.5" customHeight="1">
      <c r="D34" s="204" t="s">
        <v>74</v>
      </c>
      <c r="E34" s="206">
        <v>118</v>
      </c>
      <c r="F34" s="206">
        <v>126</v>
      </c>
      <c r="G34" s="24">
        <f t="shared" si="0"/>
        <v>244</v>
      </c>
      <c r="H34" s="212">
        <f>+E34/F34</f>
        <v>0.93650793650793651</v>
      </c>
      <c r="I34" s="44" t="s">
        <v>111</v>
      </c>
      <c r="J34" s="24">
        <v>656</v>
      </c>
      <c r="K34" s="24">
        <v>523</v>
      </c>
      <c r="L34" s="24">
        <v>1179</v>
      </c>
      <c r="M34" s="143">
        <v>1.254302103250478</v>
      </c>
      <c r="N34" s="212">
        <v>1.4865196078431373</v>
      </c>
      <c r="O34" s="44" t="s">
        <v>111</v>
      </c>
      <c r="P34" s="35">
        <v>310380</v>
      </c>
      <c r="Q34" s="35">
        <v>301508</v>
      </c>
      <c r="R34" s="177">
        <f>Poblaciones!P32/Poblaciones!Q32</f>
        <v>1.029425421547687</v>
      </c>
      <c r="S34" s="141">
        <f t="shared" si="1"/>
        <v>1.029425421547687</v>
      </c>
      <c r="T34" s="60">
        <v>343317</v>
      </c>
      <c r="U34" s="60">
        <v>329990</v>
      </c>
      <c r="V34" s="178">
        <f>Poblaciones!T32/Poblaciones!U32</f>
        <v>1.0403860723052214</v>
      </c>
      <c r="W34" s="141">
        <f t="shared" si="2"/>
        <v>1.0403860723052214</v>
      </c>
      <c r="X34" s="58" t="e">
        <f t="shared" si="5"/>
        <v>#VALUE!</v>
      </c>
      <c r="Y34" s="58" t="e">
        <f t="shared" si="3"/>
        <v>#VALUE!</v>
      </c>
      <c r="Z34" s="58" t="e">
        <f t="shared" si="3"/>
        <v>#VALUE!</v>
      </c>
      <c r="AA34" s="58"/>
      <c r="AB34" s="180">
        <f>Poblaciones!X32/Poblaciones!Z32</f>
        <v>1.042839406432297</v>
      </c>
      <c r="AC34" s="143">
        <f t="shared" si="4"/>
        <v>1.2056121632532768</v>
      </c>
      <c r="AE34" s="63">
        <v>310380</v>
      </c>
      <c r="AF34">
        <v>343317</v>
      </c>
      <c r="AG34">
        <v>301508</v>
      </c>
      <c r="AH34">
        <v>329990</v>
      </c>
      <c r="AI34">
        <v>611888</v>
      </c>
      <c r="AJ34">
        <v>673307</v>
      </c>
      <c r="AK34" s="120" t="e">
        <f t="shared" si="6"/>
        <v>#VALUE!</v>
      </c>
      <c r="AL34" s="121" t="e">
        <f t="shared" si="7"/>
        <v>#VALUE!</v>
      </c>
    </row>
    <row r="35" spans="4:38" ht="16.5" customHeight="1">
      <c r="D35" s="263"/>
      <c r="E35" s="208"/>
      <c r="F35" s="208"/>
      <c r="G35" s="24">
        <f t="shared" si="0"/>
        <v>0</v>
      </c>
      <c r="H35" s="275"/>
      <c r="I35" s="44" t="s">
        <v>74</v>
      </c>
      <c r="J35" s="24">
        <v>1770</v>
      </c>
      <c r="K35" s="24">
        <v>1109</v>
      </c>
      <c r="L35" s="24">
        <v>2879</v>
      </c>
      <c r="M35" s="143">
        <v>1.5960324616771866</v>
      </c>
      <c r="N35" s="213"/>
      <c r="O35" s="44" t="s">
        <v>74</v>
      </c>
      <c r="P35" s="35">
        <v>544911</v>
      </c>
      <c r="Q35" s="35">
        <v>534140</v>
      </c>
      <c r="R35" s="177">
        <f>Poblaciones!P33/Poblaciones!Q33</f>
        <v>1.0201651252480624</v>
      </c>
      <c r="S35" s="141">
        <f t="shared" si="1"/>
        <v>1.0201651252480624</v>
      </c>
      <c r="T35" s="60">
        <v>617288</v>
      </c>
      <c r="U35" s="60">
        <v>597153</v>
      </c>
      <c r="V35" s="178">
        <f>Poblaciones!T33/Poblaciones!U33</f>
        <v>1.0337183267939707</v>
      </c>
      <c r="W35" s="141">
        <f t="shared" si="2"/>
        <v>1.0337183267939707</v>
      </c>
      <c r="X35" s="58" t="e">
        <f t="shared" si="5"/>
        <v>#VALUE!</v>
      </c>
      <c r="Y35" s="58" t="e">
        <f t="shared" si="3"/>
        <v>#VALUE!</v>
      </c>
      <c r="Z35" s="58" t="e">
        <f t="shared" si="3"/>
        <v>#VALUE!</v>
      </c>
      <c r="AA35" s="58"/>
      <c r="AB35" s="180">
        <f>Poblaciones!X33/Poblaciones!Z33</f>
        <v>1.0367549041389494</v>
      </c>
      <c r="AC35" s="143">
        <f t="shared" si="4"/>
        <v>1.5439722991341434</v>
      </c>
      <c r="AE35" s="63">
        <v>544911</v>
      </c>
      <c r="AF35">
        <v>617288</v>
      </c>
      <c r="AG35">
        <v>534140</v>
      </c>
      <c r="AH35">
        <v>597153</v>
      </c>
      <c r="AI35">
        <v>1079051</v>
      </c>
      <c r="AJ35">
        <v>1214441</v>
      </c>
      <c r="AK35" s="120" t="e">
        <f t="shared" si="6"/>
        <v>#VALUE!</v>
      </c>
      <c r="AL35" s="121" t="e">
        <f t="shared" si="7"/>
        <v>#VALUE!</v>
      </c>
    </row>
    <row r="36" spans="4:38" ht="16.5" customHeight="1">
      <c r="D36" s="147" t="s">
        <v>75</v>
      </c>
      <c r="E36" s="140">
        <v>382</v>
      </c>
      <c r="F36" s="140">
        <v>382</v>
      </c>
      <c r="G36" s="140">
        <f t="shared" si="0"/>
        <v>764</v>
      </c>
      <c r="H36" s="143">
        <f>+E36/F36</f>
        <v>1</v>
      </c>
      <c r="I36" s="84" t="s">
        <v>97</v>
      </c>
      <c r="J36" s="92">
        <v>12677</v>
      </c>
      <c r="K36" s="92">
        <v>10234</v>
      </c>
      <c r="L36" s="92">
        <v>22911</v>
      </c>
      <c r="M36" s="86">
        <v>1.2387140902872777</v>
      </c>
      <c r="N36" s="87"/>
      <c r="O36" s="84" t="s">
        <v>97</v>
      </c>
      <c r="P36" s="93">
        <v>3333136</v>
      </c>
      <c r="Q36" s="93">
        <v>3160708</v>
      </c>
      <c r="R36" s="176">
        <f>Poblaciones!P34/Poblaciones!Q34</f>
        <v>1.0545536000161988</v>
      </c>
      <c r="S36" s="89">
        <f t="shared" si="1"/>
        <v>1.0545536000161988</v>
      </c>
      <c r="T36" s="94">
        <v>3878305</v>
      </c>
      <c r="U36" s="94">
        <v>3684715</v>
      </c>
      <c r="V36" s="178">
        <f>Poblaciones!T34/Poblaciones!U34</f>
        <v>1.0525386630987743</v>
      </c>
      <c r="W36" s="141">
        <f t="shared" si="2"/>
        <v>1.0525386630987743</v>
      </c>
      <c r="X36" s="56" t="e">
        <f t="shared" si="5"/>
        <v>#VALUE!</v>
      </c>
      <c r="Y36" s="56" t="e">
        <f t="shared" si="3"/>
        <v>#VALUE!</v>
      </c>
      <c r="Z36" s="56" t="e">
        <f t="shared" si="3"/>
        <v>#VALUE!</v>
      </c>
      <c r="AA36" s="56"/>
      <c r="AB36" s="179">
        <f>Poblaciones!X34/Poblaciones!Z34</f>
        <v>1.052091469975234</v>
      </c>
      <c r="AC36" s="143">
        <f t="shared" si="4"/>
        <v>1.1768822692369183</v>
      </c>
      <c r="AE36" s="63">
        <v>3333136</v>
      </c>
      <c r="AF36">
        <v>3878305</v>
      </c>
      <c r="AG36">
        <v>3160708</v>
      </c>
      <c r="AH36">
        <v>3684715</v>
      </c>
      <c r="AI36">
        <v>6493844</v>
      </c>
      <c r="AJ36">
        <v>7563020</v>
      </c>
      <c r="AK36" s="120" t="e">
        <f t="shared" si="6"/>
        <v>#VALUE!</v>
      </c>
      <c r="AL36" s="121" t="e">
        <f t="shared" si="7"/>
        <v>#VALUE!</v>
      </c>
    </row>
    <row r="37" spans="4:38" ht="16.5" customHeight="1">
      <c r="D37" s="204" t="s">
        <v>76</v>
      </c>
      <c r="E37" s="206">
        <v>193</v>
      </c>
      <c r="F37" s="206">
        <v>162</v>
      </c>
      <c r="G37" s="24">
        <f t="shared" si="0"/>
        <v>355</v>
      </c>
      <c r="H37" s="212">
        <f>+E37/F37</f>
        <v>1.191358024691358</v>
      </c>
      <c r="I37" s="44" t="s">
        <v>116</v>
      </c>
      <c r="J37" s="24">
        <v>989</v>
      </c>
      <c r="K37" s="24">
        <v>884</v>
      </c>
      <c r="L37" s="24">
        <v>1873</v>
      </c>
      <c r="M37" s="143">
        <v>1.1187782805429864</v>
      </c>
      <c r="N37" s="212">
        <v>0.90381493506493504</v>
      </c>
      <c r="O37" s="44" t="s">
        <v>114</v>
      </c>
      <c r="P37" s="35">
        <v>168024</v>
      </c>
      <c r="Q37" s="35">
        <v>166544</v>
      </c>
      <c r="R37" s="177">
        <f>Poblaciones!P35/Poblaciones!Q35</f>
        <v>1.0088865404938034</v>
      </c>
      <c r="S37" s="141">
        <f t="shared" si="1"/>
        <v>1.0088865404938034</v>
      </c>
      <c r="T37" s="60">
        <v>185519</v>
      </c>
      <c r="U37" s="60">
        <v>182309</v>
      </c>
      <c r="V37" s="178">
        <f>Poblaciones!T35/Poblaciones!U35</f>
        <v>1.0176074686384107</v>
      </c>
      <c r="W37" s="141">
        <f t="shared" si="2"/>
        <v>1.0176074686384107</v>
      </c>
      <c r="X37" s="58" t="e">
        <f t="shared" si="5"/>
        <v>#VALUE!</v>
      </c>
      <c r="Y37" s="58" t="e">
        <f t="shared" si="3"/>
        <v>#VALUE!</v>
      </c>
      <c r="Z37" s="58" t="e">
        <f t="shared" si="3"/>
        <v>#VALUE!</v>
      </c>
      <c r="AA37" s="58"/>
      <c r="AB37" s="180">
        <f>Poblaciones!X35/Poblaciones!Z35</f>
        <v>1.0195580882748239</v>
      </c>
      <c r="AC37" s="143">
        <f t="shared" si="4"/>
        <v>1.0994202725732205</v>
      </c>
      <c r="AE37" s="63">
        <v>168024</v>
      </c>
      <c r="AF37">
        <v>185519</v>
      </c>
      <c r="AG37">
        <v>166544</v>
      </c>
      <c r="AH37">
        <v>182309</v>
      </c>
      <c r="AI37">
        <v>334568</v>
      </c>
      <c r="AJ37">
        <v>367828</v>
      </c>
      <c r="AK37" s="120" t="e">
        <f t="shared" si="6"/>
        <v>#VALUE!</v>
      </c>
      <c r="AL37" s="121" t="e">
        <f t="shared" si="7"/>
        <v>#VALUE!</v>
      </c>
    </row>
    <row r="38" spans="4:38" ht="16.5" customHeight="1">
      <c r="D38" s="264"/>
      <c r="E38" s="207"/>
      <c r="F38" s="207"/>
      <c r="G38" s="24"/>
      <c r="H38" s="216"/>
      <c r="I38" s="44" t="s">
        <v>114</v>
      </c>
      <c r="J38" s="24"/>
      <c r="K38" s="24"/>
      <c r="L38" s="24"/>
      <c r="M38" s="143"/>
      <c r="N38" s="216"/>
      <c r="O38" s="44"/>
      <c r="P38" s="35">
        <v>401496</v>
      </c>
      <c r="Q38" s="35">
        <v>402961</v>
      </c>
      <c r="R38" s="177">
        <f>Poblaciones!P36/Poblaciones!Q36</f>
        <v>0.99636441243693563</v>
      </c>
      <c r="S38" s="141">
        <f t="shared" si="1"/>
        <v>0.99636441243693563</v>
      </c>
      <c r="T38" s="60">
        <v>441374</v>
      </c>
      <c r="U38" s="60">
        <v>432632</v>
      </c>
      <c r="V38" s="178">
        <f>Poblaciones!T36/Poblaciones!U36</f>
        <v>1.0202065496773238</v>
      </c>
      <c r="W38" s="141">
        <f t="shared" si="2"/>
        <v>1.0202065496773238</v>
      </c>
      <c r="X38" s="58" t="e">
        <f t="shared" si="5"/>
        <v>#VALUE!</v>
      </c>
      <c r="Y38" s="58" t="e">
        <f t="shared" si="3"/>
        <v>#VALUE!</v>
      </c>
      <c r="Z38" s="58" t="e">
        <f t="shared" si="3"/>
        <v>#VALUE!</v>
      </c>
      <c r="AA38" s="58"/>
      <c r="AB38" s="180">
        <f>Poblaciones!X36/Poblaciones!Z36</f>
        <v>1.0255803529783831</v>
      </c>
      <c r="AC38" s="143"/>
      <c r="AE38" s="63">
        <v>401496</v>
      </c>
      <c r="AF38">
        <v>441374</v>
      </c>
      <c r="AG38">
        <v>402961</v>
      </c>
      <c r="AH38">
        <v>432632</v>
      </c>
      <c r="AI38">
        <v>804457</v>
      </c>
      <c r="AJ38">
        <v>874006</v>
      </c>
      <c r="AK38" s="120" t="e">
        <f t="shared" si="6"/>
        <v>#VALUE!</v>
      </c>
      <c r="AL38" s="121" t="e">
        <f t="shared" si="7"/>
        <v>#VALUE!</v>
      </c>
    </row>
    <row r="39" spans="4:38" ht="16.5" customHeight="1">
      <c r="D39" s="263"/>
      <c r="E39" s="208"/>
      <c r="F39" s="208"/>
      <c r="G39" s="24">
        <f>+E39+F39</f>
        <v>0</v>
      </c>
      <c r="H39" s="275"/>
      <c r="I39" s="44" t="s">
        <v>112</v>
      </c>
      <c r="J39" s="24">
        <v>1238</v>
      </c>
      <c r="K39" s="24">
        <v>1580</v>
      </c>
      <c r="L39" s="24">
        <v>2818</v>
      </c>
      <c r="M39" s="143">
        <v>0.78354430379746831</v>
      </c>
      <c r="N39" s="213"/>
      <c r="O39" s="44" t="s">
        <v>112</v>
      </c>
      <c r="P39" s="35">
        <v>680981</v>
      </c>
      <c r="Q39" s="35">
        <v>657542</v>
      </c>
      <c r="R39" s="177">
        <f>Poblaciones!P37/Poblaciones!Q37</f>
        <v>1.0356463921696257</v>
      </c>
      <c r="S39" s="141">
        <f t="shared" si="1"/>
        <v>1.0356463921696257</v>
      </c>
      <c r="T39" s="60">
        <v>740801</v>
      </c>
      <c r="U39" s="60">
        <v>707387</v>
      </c>
      <c r="V39" s="178">
        <f>Poblaciones!T37/Poblaciones!U37</f>
        <v>1.0472358129284254</v>
      </c>
      <c r="W39" s="141">
        <f t="shared" si="2"/>
        <v>1.0472358129284254</v>
      </c>
      <c r="X39" s="58" t="e">
        <f t="shared" si="5"/>
        <v>#VALUE!</v>
      </c>
      <c r="Y39" s="58" t="e">
        <f t="shared" si="3"/>
        <v>#VALUE!</v>
      </c>
      <c r="Z39" s="58" t="e">
        <f t="shared" si="3"/>
        <v>#VALUE!</v>
      </c>
      <c r="AA39" s="58"/>
      <c r="AB39" s="180">
        <f>Poblaciones!X37/Poblaciones!Z37</f>
        <v>1.049828434406586</v>
      </c>
      <c r="AC39" s="143">
        <f t="shared" si="4"/>
        <v>0.74820235721925277</v>
      </c>
      <c r="AE39" s="63">
        <v>680981</v>
      </c>
      <c r="AF39">
        <v>740801</v>
      </c>
      <c r="AG39">
        <v>657542</v>
      </c>
      <c r="AH39">
        <v>707387</v>
      </c>
      <c r="AI39">
        <v>1338523</v>
      </c>
      <c r="AJ39">
        <v>1448188</v>
      </c>
      <c r="AK39" s="120" t="e">
        <f t="shared" si="6"/>
        <v>#VALUE!</v>
      </c>
      <c r="AL39" s="121" t="e">
        <f t="shared" si="7"/>
        <v>#VALUE!</v>
      </c>
    </row>
    <row r="40" spans="4:38" ht="25.5" customHeight="1">
      <c r="D40" s="259" t="s">
        <v>289</v>
      </c>
      <c r="E40" s="260"/>
      <c r="F40" s="260"/>
      <c r="G40" s="260"/>
      <c r="H40" s="260"/>
      <c r="I40" s="261"/>
      <c r="J40" s="24">
        <v>92570</v>
      </c>
      <c r="K40" s="24">
        <v>73470</v>
      </c>
      <c r="L40" s="24">
        <v>166040</v>
      </c>
      <c r="M40" s="143">
        <v>1.2599700558050906</v>
      </c>
      <c r="N40" s="143"/>
      <c r="O40" s="32" t="s">
        <v>62</v>
      </c>
      <c r="P40" s="35">
        <v>17083378</v>
      </c>
      <c r="Q40" s="35">
        <v>16400614</v>
      </c>
      <c r="R40" s="177">
        <f>Poblaciones!P38/Poblaciones!Q38</f>
        <v>1.0416303926182275</v>
      </c>
      <c r="S40" s="141">
        <f t="shared" ref="S40:Z40" si="8">SUM(S11:S39)</f>
        <v>29.588413679595885</v>
      </c>
      <c r="T40" s="60">
        <f t="shared" si="8"/>
        <v>19032860</v>
      </c>
      <c r="U40" s="60">
        <f t="shared" si="8"/>
        <v>18194085</v>
      </c>
      <c r="V40" s="178">
        <f>Poblaciones!T38/Poblaciones!U38</f>
        <v>1.0461015214560117</v>
      </c>
      <c r="W40" s="141">
        <f t="shared" si="8"/>
        <v>29.855864912665389</v>
      </c>
      <c r="X40" s="58" t="e">
        <f t="shared" si="8"/>
        <v>#VALUE!</v>
      </c>
      <c r="Y40" s="58"/>
      <c r="Z40" s="58" t="e">
        <f t="shared" si="8"/>
        <v>#VALUE!</v>
      </c>
      <c r="AA40" s="58"/>
      <c r="AB40" s="180">
        <f>Poblaciones!X38/Poblaciones!Z38</f>
        <v>1.0470553793681556</v>
      </c>
      <c r="AC40" s="143">
        <f t="shared" si="4"/>
        <v>4.2201760340581825E-2</v>
      </c>
      <c r="AE40">
        <v>17083378</v>
      </c>
      <c r="AF40">
        <v>19032860</v>
      </c>
      <c r="AG40">
        <v>16400614</v>
      </c>
      <c r="AH40">
        <v>18194085</v>
      </c>
      <c r="AI40">
        <v>33483992</v>
      </c>
      <c r="AJ40">
        <v>37226945</v>
      </c>
      <c r="AK40" s="120" t="e">
        <f t="shared" si="6"/>
        <v>#VALUE!</v>
      </c>
      <c r="AL40" s="121" t="e">
        <f t="shared" si="7"/>
        <v>#VALUE!</v>
      </c>
    </row>
    <row r="41" spans="4:38">
      <c r="D41" s="45"/>
      <c r="E41" s="25"/>
      <c r="F41" s="25"/>
      <c r="G41" s="25"/>
      <c r="H41" s="37"/>
      <c r="I41" s="45"/>
      <c r="J41" s="25"/>
      <c r="K41" s="25"/>
      <c r="L41" s="25"/>
      <c r="M41" s="37"/>
      <c r="N41" s="50"/>
      <c r="O41" s="45"/>
      <c r="P41" s="38"/>
      <c r="Q41" s="38"/>
      <c r="R41" s="39"/>
      <c r="S41" s="142"/>
      <c r="T41" s="38"/>
      <c r="U41" s="38"/>
      <c r="V41" s="39"/>
      <c r="W41" s="142"/>
      <c r="X41" s="38"/>
      <c r="Y41" s="38"/>
      <c r="Z41" s="38"/>
      <c r="AA41" s="38"/>
      <c r="AB41" s="39"/>
      <c r="AC41" s="37"/>
    </row>
    <row r="42" spans="4:38" ht="16.5" customHeight="1">
      <c r="D42" s="46" t="s">
        <v>83</v>
      </c>
      <c r="E42" s="24">
        <v>1094</v>
      </c>
      <c r="F42" s="24">
        <v>1434</v>
      </c>
      <c r="G42" s="24">
        <f t="shared" ref="G42:G55" si="9">+E42+F42</f>
        <v>2528</v>
      </c>
      <c r="H42" s="143">
        <f t="shared" ref="H42:H55" si="10">+E42/F42</f>
        <v>0.76290097629009768</v>
      </c>
      <c r="I42" s="204" t="s">
        <v>52</v>
      </c>
      <c r="J42" s="236">
        <v>1611</v>
      </c>
      <c r="K42" s="236">
        <v>1459</v>
      </c>
      <c r="L42" s="24">
        <v>3070</v>
      </c>
      <c r="M42" s="276">
        <v>1.1041809458533243</v>
      </c>
      <c r="N42" s="277"/>
      <c r="O42" s="204" t="s">
        <v>52</v>
      </c>
      <c r="P42" s="280">
        <v>1517680</v>
      </c>
      <c r="Q42" s="280">
        <v>1258458</v>
      </c>
      <c r="R42" s="320">
        <v>1.0416303926182275</v>
      </c>
      <c r="S42" s="283">
        <f>+P42/Q42</f>
        <v>1.2059838310058819</v>
      </c>
      <c r="T42" s="286">
        <v>1560470</v>
      </c>
      <c r="U42" s="286">
        <v>1329681</v>
      </c>
      <c r="V42" s="317">
        <f>Poblaciones!T40/Poblaciones!U40</f>
        <v>1.1735671939359891</v>
      </c>
      <c r="W42" s="283">
        <f>+T42/U42</f>
        <v>1.1735671939359891</v>
      </c>
      <c r="X42" s="299" t="e">
        <f t="shared" ref="X42:Z55" si="11">ROUND(GROWTH(AE42:AF42,$AE$10:$AF$10,$X$8),0)</f>
        <v>#VALUE!</v>
      </c>
      <c r="Y42" s="146" t="e">
        <f t="shared" si="11"/>
        <v>#VALUE!</v>
      </c>
      <c r="Z42" s="299" t="e">
        <f t="shared" si="11"/>
        <v>#VALUE!</v>
      </c>
      <c r="AA42" s="146"/>
      <c r="AB42" s="323">
        <f>Poblaciones!X40/Poblaciones!Z40</f>
        <v>1.1664829188855077</v>
      </c>
      <c r="AC42" s="212">
        <f>+M42/W42</f>
        <v>0.94087577733836225</v>
      </c>
      <c r="AE42">
        <v>1517680</v>
      </c>
      <c r="AF42">
        <v>1560470</v>
      </c>
      <c r="AG42">
        <v>1258458</v>
      </c>
      <c r="AH42">
        <v>1329681</v>
      </c>
      <c r="AI42">
        <v>2776138</v>
      </c>
      <c r="AJ42">
        <v>2890151</v>
      </c>
      <c r="AK42" s="120" t="e">
        <f>GROWTH(AI42:AJ42,$AE$10:$AF$10,$X$8)-AB42</f>
        <v>#VALUE!</v>
      </c>
      <c r="AL42" s="121" t="e">
        <f>AK42/AB42</f>
        <v>#VALUE!</v>
      </c>
    </row>
    <row r="43" spans="4:38" ht="16.5" customHeight="1">
      <c r="D43" s="46" t="s">
        <v>95</v>
      </c>
      <c r="E43" s="52"/>
      <c r="F43" s="52"/>
      <c r="G43" s="52">
        <f t="shared" si="9"/>
        <v>0</v>
      </c>
      <c r="H43" s="53" t="e">
        <f t="shared" si="10"/>
        <v>#DIV/0!</v>
      </c>
      <c r="I43" s="264"/>
      <c r="J43" s="237"/>
      <c r="K43" s="237"/>
      <c r="L43" s="24">
        <v>0</v>
      </c>
      <c r="M43" s="278"/>
      <c r="N43" s="279"/>
      <c r="O43" s="264"/>
      <c r="P43" s="281"/>
      <c r="Q43" s="281"/>
      <c r="R43" s="321"/>
      <c r="S43" s="284"/>
      <c r="T43" s="287"/>
      <c r="U43" s="287"/>
      <c r="V43" s="318"/>
      <c r="W43" s="284"/>
      <c r="X43" s="300"/>
      <c r="Y43" s="112" t="e">
        <f t="shared" si="11"/>
        <v>#VALUE!</v>
      </c>
      <c r="Z43" s="300"/>
      <c r="AA43" s="112"/>
      <c r="AB43" s="324" t="e">
        <f>Poblaciones!X41/Poblaciones!Z41</f>
        <v>#DIV/0!</v>
      </c>
      <c r="AC43" s="216"/>
    </row>
    <row r="44" spans="4:38" ht="16.5" customHeight="1">
      <c r="D44" s="46" t="s">
        <v>96</v>
      </c>
      <c r="E44" s="52"/>
      <c r="F44" s="52"/>
      <c r="G44" s="52">
        <f t="shared" si="9"/>
        <v>0</v>
      </c>
      <c r="H44" s="53" t="e">
        <f t="shared" si="10"/>
        <v>#DIV/0!</v>
      </c>
      <c r="I44" s="264"/>
      <c r="J44" s="237"/>
      <c r="K44" s="237"/>
      <c r="L44" s="24">
        <v>0</v>
      </c>
      <c r="M44" s="278"/>
      <c r="N44" s="279"/>
      <c r="O44" s="264"/>
      <c r="P44" s="281"/>
      <c r="Q44" s="281"/>
      <c r="R44" s="321"/>
      <c r="S44" s="284"/>
      <c r="T44" s="287"/>
      <c r="U44" s="287"/>
      <c r="V44" s="318"/>
      <c r="W44" s="284"/>
      <c r="X44" s="300"/>
      <c r="Y44" s="112" t="e">
        <f t="shared" si="11"/>
        <v>#VALUE!</v>
      </c>
      <c r="Z44" s="300"/>
      <c r="AA44" s="112"/>
      <c r="AB44" s="324" t="e">
        <f>Poblaciones!X42/Poblaciones!Z42</f>
        <v>#DIV/0!</v>
      </c>
      <c r="AC44" s="216"/>
    </row>
    <row r="45" spans="4:38" ht="16.5" customHeight="1">
      <c r="D45" s="46" t="s">
        <v>84</v>
      </c>
      <c r="E45" s="24">
        <v>513</v>
      </c>
      <c r="F45" s="24">
        <v>513</v>
      </c>
      <c r="G45" s="24">
        <f t="shared" si="9"/>
        <v>1026</v>
      </c>
      <c r="H45" s="143">
        <f t="shared" si="10"/>
        <v>1</v>
      </c>
      <c r="I45" s="264"/>
      <c r="J45" s="237"/>
      <c r="K45" s="237"/>
      <c r="L45" s="24">
        <v>0</v>
      </c>
      <c r="M45" s="278"/>
      <c r="N45" s="279"/>
      <c r="O45" s="264"/>
      <c r="P45" s="281"/>
      <c r="Q45" s="281"/>
      <c r="R45" s="321"/>
      <c r="S45" s="284"/>
      <c r="T45" s="287"/>
      <c r="U45" s="287"/>
      <c r="V45" s="318"/>
      <c r="W45" s="284"/>
      <c r="X45" s="300"/>
      <c r="Y45" s="112" t="e">
        <f t="shared" si="11"/>
        <v>#VALUE!</v>
      </c>
      <c r="Z45" s="300"/>
      <c r="AA45" s="112"/>
      <c r="AB45" s="324" t="e">
        <f>Poblaciones!X43/Poblaciones!Z43</f>
        <v>#DIV/0!</v>
      </c>
      <c r="AC45" s="216"/>
    </row>
    <row r="46" spans="4:38" ht="16.5" customHeight="1">
      <c r="D46" s="46" t="s">
        <v>92</v>
      </c>
      <c r="E46" s="24">
        <v>194</v>
      </c>
      <c r="F46" s="24">
        <v>154</v>
      </c>
      <c r="G46" s="24">
        <f t="shared" si="9"/>
        <v>348</v>
      </c>
      <c r="H46" s="143">
        <f t="shared" si="10"/>
        <v>1.2597402597402598</v>
      </c>
      <c r="I46" s="264"/>
      <c r="J46" s="237"/>
      <c r="K46" s="237"/>
      <c r="L46" s="24">
        <v>0</v>
      </c>
      <c r="M46" s="278"/>
      <c r="N46" s="279"/>
      <c r="O46" s="264"/>
      <c r="P46" s="281"/>
      <c r="Q46" s="281"/>
      <c r="R46" s="321"/>
      <c r="S46" s="284"/>
      <c r="T46" s="287"/>
      <c r="U46" s="287"/>
      <c r="V46" s="318"/>
      <c r="W46" s="284"/>
      <c r="X46" s="300"/>
      <c r="Y46" s="112" t="e">
        <f t="shared" si="11"/>
        <v>#VALUE!</v>
      </c>
      <c r="Z46" s="300"/>
      <c r="AA46" s="112"/>
      <c r="AB46" s="324" t="e">
        <f>Poblaciones!X44/Poblaciones!Z44</f>
        <v>#DIV/0!</v>
      </c>
      <c r="AC46" s="216"/>
    </row>
    <row r="47" spans="4:38" ht="16.5" customHeight="1">
      <c r="D47" s="46" t="s">
        <v>89</v>
      </c>
      <c r="E47" s="24">
        <v>269</v>
      </c>
      <c r="F47" s="24">
        <v>226</v>
      </c>
      <c r="G47" s="24">
        <f t="shared" si="9"/>
        <v>495</v>
      </c>
      <c r="H47" s="143">
        <f t="shared" si="10"/>
        <v>1.1902654867256637</v>
      </c>
      <c r="I47" s="264"/>
      <c r="J47" s="237"/>
      <c r="K47" s="237"/>
      <c r="L47" s="24">
        <v>0</v>
      </c>
      <c r="M47" s="278"/>
      <c r="N47" s="279"/>
      <c r="O47" s="264"/>
      <c r="P47" s="281"/>
      <c r="Q47" s="281"/>
      <c r="R47" s="321"/>
      <c r="S47" s="284"/>
      <c r="T47" s="287"/>
      <c r="U47" s="287"/>
      <c r="V47" s="318"/>
      <c r="W47" s="284"/>
      <c r="X47" s="300"/>
      <c r="Y47" s="112" t="e">
        <f t="shared" si="11"/>
        <v>#VALUE!</v>
      </c>
      <c r="Z47" s="300"/>
      <c r="AA47" s="112"/>
      <c r="AB47" s="324" t="e">
        <f>Poblaciones!X45/Poblaciones!Z45</f>
        <v>#DIV/0!</v>
      </c>
      <c r="AC47" s="216"/>
    </row>
    <row r="48" spans="4:38" ht="16.5" customHeight="1">
      <c r="D48" s="46" t="s">
        <v>88</v>
      </c>
      <c r="E48" s="24">
        <v>301</v>
      </c>
      <c r="F48" s="24">
        <v>331</v>
      </c>
      <c r="G48" s="24">
        <f t="shared" si="9"/>
        <v>632</v>
      </c>
      <c r="H48" s="143">
        <f t="shared" si="10"/>
        <v>0.90936555891238668</v>
      </c>
      <c r="I48" s="264"/>
      <c r="J48" s="237"/>
      <c r="K48" s="237"/>
      <c r="L48" s="24">
        <v>0</v>
      </c>
      <c r="M48" s="278"/>
      <c r="N48" s="279"/>
      <c r="O48" s="264"/>
      <c r="P48" s="281"/>
      <c r="Q48" s="281"/>
      <c r="R48" s="321"/>
      <c r="S48" s="284"/>
      <c r="T48" s="287"/>
      <c r="U48" s="287"/>
      <c r="V48" s="318"/>
      <c r="W48" s="284"/>
      <c r="X48" s="300"/>
      <c r="Y48" s="112" t="e">
        <f t="shared" si="11"/>
        <v>#VALUE!</v>
      </c>
      <c r="Z48" s="300"/>
      <c r="AA48" s="112"/>
      <c r="AB48" s="324" t="e">
        <f>Poblaciones!X46/Poblaciones!Z46</f>
        <v>#DIV/0!</v>
      </c>
      <c r="AC48" s="216"/>
    </row>
    <row r="49" spans="4:38" ht="16.5" customHeight="1">
      <c r="D49" s="46" t="s">
        <v>91</v>
      </c>
      <c r="E49" s="24">
        <v>1086</v>
      </c>
      <c r="F49" s="24">
        <v>891</v>
      </c>
      <c r="G49" s="24">
        <f t="shared" si="9"/>
        <v>1977</v>
      </c>
      <c r="H49" s="143">
        <f t="shared" si="10"/>
        <v>1.2188552188552189</v>
      </c>
      <c r="I49" s="264"/>
      <c r="J49" s="237"/>
      <c r="K49" s="237"/>
      <c r="L49" s="24">
        <v>0</v>
      </c>
      <c r="M49" s="278"/>
      <c r="N49" s="279"/>
      <c r="O49" s="264"/>
      <c r="P49" s="281"/>
      <c r="Q49" s="281"/>
      <c r="R49" s="321"/>
      <c r="S49" s="284"/>
      <c r="T49" s="287"/>
      <c r="U49" s="287"/>
      <c r="V49" s="318"/>
      <c r="W49" s="284"/>
      <c r="X49" s="300"/>
      <c r="Y49" s="112" t="e">
        <f t="shared" si="11"/>
        <v>#VALUE!</v>
      </c>
      <c r="Z49" s="300"/>
      <c r="AA49" s="112"/>
      <c r="AB49" s="324" t="e">
        <f>Poblaciones!X47/Poblaciones!Z47</f>
        <v>#DIV/0!</v>
      </c>
      <c r="AC49" s="216"/>
    </row>
    <row r="50" spans="4:38" ht="16.5" customHeight="1">
      <c r="D50" s="46" t="s">
        <v>90</v>
      </c>
      <c r="E50" s="24">
        <v>220</v>
      </c>
      <c r="F50" s="24">
        <v>216</v>
      </c>
      <c r="G50" s="24">
        <f t="shared" si="9"/>
        <v>436</v>
      </c>
      <c r="H50" s="143">
        <f t="shared" si="10"/>
        <v>1.0185185185185186</v>
      </c>
      <c r="I50" s="264"/>
      <c r="J50" s="237"/>
      <c r="K50" s="237"/>
      <c r="L50" s="24">
        <v>0</v>
      </c>
      <c r="M50" s="278"/>
      <c r="N50" s="279"/>
      <c r="O50" s="264"/>
      <c r="P50" s="281"/>
      <c r="Q50" s="281"/>
      <c r="R50" s="321"/>
      <c r="S50" s="284"/>
      <c r="T50" s="287"/>
      <c r="U50" s="287"/>
      <c r="V50" s="318"/>
      <c r="W50" s="284"/>
      <c r="X50" s="300"/>
      <c r="Y50" s="112" t="e">
        <f t="shared" si="11"/>
        <v>#VALUE!</v>
      </c>
      <c r="Z50" s="300"/>
      <c r="AA50" s="112"/>
      <c r="AB50" s="324" t="e">
        <f>Poblaciones!X48/Poblaciones!Z48</f>
        <v>#DIV/0!</v>
      </c>
      <c r="AC50" s="216"/>
    </row>
    <row r="51" spans="4:38" ht="16.5" customHeight="1">
      <c r="D51" s="46" t="s">
        <v>93</v>
      </c>
      <c r="E51" s="24">
        <v>284</v>
      </c>
      <c r="F51" s="24">
        <v>236</v>
      </c>
      <c r="G51" s="24">
        <f t="shared" si="9"/>
        <v>520</v>
      </c>
      <c r="H51" s="143">
        <f t="shared" si="10"/>
        <v>1.2033898305084745</v>
      </c>
      <c r="I51" s="264"/>
      <c r="J51" s="237"/>
      <c r="K51" s="237"/>
      <c r="L51" s="24">
        <v>0</v>
      </c>
      <c r="M51" s="278"/>
      <c r="N51" s="279"/>
      <c r="O51" s="264"/>
      <c r="P51" s="281"/>
      <c r="Q51" s="281"/>
      <c r="R51" s="321"/>
      <c r="S51" s="284"/>
      <c r="T51" s="287"/>
      <c r="U51" s="287"/>
      <c r="V51" s="318"/>
      <c r="W51" s="284"/>
      <c r="X51" s="300"/>
      <c r="Y51" s="112" t="e">
        <f t="shared" si="11"/>
        <v>#VALUE!</v>
      </c>
      <c r="Z51" s="300"/>
      <c r="AA51" s="112"/>
      <c r="AB51" s="324" t="e">
        <f>Poblaciones!X49/Poblaciones!Z49</f>
        <v>#DIV/0!</v>
      </c>
      <c r="AC51" s="216"/>
    </row>
    <row r="52" spans="4:38" ht="16.5" customHeight="1">
      <c r="D52" s="46" t="s">
        <v>85</v>
      </c>
      <c r="E52" s="24">
        <v>1371</v>
      </c>
      <c r="F52" s="24">
        <v>1063</v>
      </c>
      <c r="G52" s="24">
        <f t="shared" si="9"/>
        <v>2434</v>
      </c>
      <c r="H52" s="143">
        <f t="shared" si="10"/>
        <v>1.2897460018814675</v>
      </c>
      <c r="I52" s="264"/>
      <c r="J52" s="237"/>
      <c r="K52" s="237"/>
      <c r="L52" s="24">
        <v>0</v>
      </c>
      <c r="M52" s="278"/>
      <c r="N52" s="279"/>
      <c r="O52" s="264"/>
      <c r="P52" s="281"/>
      <c r="Q52" s="281"/>
      <c r="R52" s="321"/>
      <c r="S52" s="284"/>
      <c r="T52" s="287"/>
      <c r="U52" s="287"/>
      <c r="V52" s="318"/>
      <c r="W52" s="284"/>
      <c r="X52" s="300"/>
      <c r="Y52" s="112" t="e">
        <f t="shared" si="11"/>
        <v>#VALUE!</v>
      </c>
      <c r="Z52" s="300"/>
      <c r="AA52" s="112"/>
      <c r="AB52" s="324" t="e">
        <f>Poblaciones!X50/Poblaciones!Z50</f>
        <v>#DIV/0!</v>
      </c>
      <c r="AC52" s="216"/>
    </row>
    <row r="53" spans="4:38" ht="16.5" customHeight="1">
      <c r="D53" s="46" t="s">
        <v>86</v>
      </c>
      <c r="E53" s="24">
        <v>557</v>
      </c>
      <c r="F53" s="24">
        <v>439</v>
      </c>
      <c r="G53" s="24">
        <f t="shared" si="9"/>
        <v>996</v>
      </c>
      <c r="H53" s="143">
        <f t="shared" si="10"/>
        <v>1.2687927107061503</v>
      </c>
      <c r="I53" s="264"/>
      <c r="J53" s="237"/>
      <c r="K53" s="237"/>
      <c r="L53" s="24">
        <v>0</v>
      </c>
      <c r="M53" s="278"/>
      <c r="N53" s="279"/>
      <c r="O53" s="264"/>
      <c r="P53" s="281"/>
      <c r="Q53" s="281"/>
      <c r="R53" s="321"/>
      <c r="S53" s="284"/>
      <c r="T53" s="287"/>
      <c r="U53" s="287"/>
      <c r="V53" s="318"/>
      <c r="W53" s="284"/>
      <c r="X53" s="300"/>
      <c r="Y53" s="112" t="e">
        <f t="shared" si="11"/>
        <v>#VALUE!</v>
      </c>
      <c r="Z53" s="300"/>
      <c r="AA53" s="112"/>
      <c r="AB53" s="324" t="e">
        <f>Poblaciones!X51/Poblaciones!Z51</f>
        <v>#DIV/0!</v>
      </c>
      <c r="AC53" s="216"/>
    </row>
    <row r="54" spans="4:38" ht="16.5" customHeight="1">
      <c r="D54" s="46" t="s">
        <v>87</v>
      </c>
      <c r="E54" s="24">
        <v>809</v>
      </c>
      <c r="F54" s="24">
        <v>788</v>
      </c>
      <c r="G54" s="24">
        <f t="shared" si="9"/>
        <v>1597</v>
      </c>
      <c r="H54" s="143">
        <f t="shared" si="10"/>
        <v>1.0266497461928934</v>
      </c>
      <c r="I54" s="264"/>
      <c r="J54" s="237"/>
      <c r="K54" s="237"/>
      <c r="L54" s="24">
        <v>0</v>
      </c>
      <c r="M54" s="278"/>
      <c r="N54" s="279"/>
      <c r="O54" s="264"/>
      <c r="P54" s="281"/>
      <c r="Q54" s="281"/>
      <c r="R54" s="321"/>
      <c r="S54" s="284"/>
      <c r="T54" s="287"/>
      <c r="U54" s="287"/>
      <c r="V54" s="318"/>
      <c r="W54" s="284"/>
      <c r="X54" s="300"/>
      <c r="Y54" s="112" t="e">
        <f t="shared" si="11"/>
        <v>#VALUE!</v>
      </c>
      <c r="Z54" s="300"/>
      <c r="AA54" s="112"/>
      <c r="AB54" s="324" t="e">
        <f>Poblaciones!X52/Poblaciones!Z52</f>
        <v>#DIV/0!</v>
      </c>
      <c r="AC54" s="216"/>
    </row>
    <row r="55" spans="4:38" ht="16.5" customHeight="1">
      <c r="D55" s="46" t="s">
        <v>94</v>
      </c>
      <c r="E55" s="24">
        <v>891</v>
      </c>
      <c r="F55" s="24">
        <v>596</v>
      </c>
      <c r="G55" s="24">
        <f t="shared" si="9"/>
        <v>1487</v>
      </c>
      <c r="H55" s="143">
        <f t="shared" si="10"/>
        <v>1.4949664429530201</v>
      </c>
      <c r="I55" s="263"/>
      <c r="J55" s="238"/>
      <c r="K55" s="238"/>
      <c r="L55" s="24">
        <v>0</v>
      </c>
      <c r="M55" s="245"/>
      <c r="N55" s="246"/>
      <c r="O55" s="263"/>
      <c r="P55" s="282"/>
      <c r="Q55" s="282"/>
      <c r="R55" s="322"/>
      <c r="S55" s="285"/>
      <c r="T55" s="288"/>
      <c r="U55" s="288"/>
      <c r="V55" s="319"/>
      <c r="W55" s="285"/>
      <c r="X55" s="301"/>
      <c r="Y55" s="113" t="e">
        <f t="shared" si="11"/>
        <v>#VALUE!</v>
      </c>
      <c r="Z55" s="301"/>
      <c r="AA55" s="113"/>
      <c r="AB55" s="325" t="e">
        <f>Poblaciones!X53/Poblaciones!Z53</f>
        <v>#DIV/0!</v>
      </c>
      <c r="AC55" s="213"/>
    </row>
    <row r="56" spans="4:38" ht="25.5" customHeight="1">
      <c r="D56" s="259" t="s">
        <v>290</v>
      </c>
      <c r="E56" s="260"/>
      <c r="F56" s="260"/>
      <c r="G56" s="260"/>
      <c r="H56" s="260"/>
      <c r="I56" s="261"/>
      <c r="J56" s="24">
        <v>133482</v>
      </c>
      <c r="K56" s="24">
        <v>107354</v>
      </c>
      <c r="L56" s="24">
        <v>240836</v>
      </c>
      <c r="M56" s="220">
        <v>1.2433817091119101</v>
      </c>
      <c r="N56" s="221"/>
      <c r="O56" s="32" t="s">
        <v>62</v>
      </c>
      <c r="P56" s="35">
        <v>1517680</v>
      </c>
      <c r="Q56" s="35">
        <v>1258458</v>
      </c>
      <c r="R56" s="177">
        <f>Poblaciones!P54/Poblaciones!Q54</f>
        <v>1.2059838310058819</v>
      </c>
      <c r="S56" s="141">
        <f t="shared" ref="S56:Z56" si="12">SUM(S27:S55)</f>
        <v>44.08377106233192</v>
      </c>
      <c r="T56" s="60">
        <f t="shared" si="12"/>
        <v>30647355</v>
      </c>
      <c r="U56" s="60">
        <f t="shared" si="12"/>
        <v>29139029</v>
      </c>
      <c r="V56" s="178">
        <f>Poblaciones!T54/Poblaciones!U54</f>
        <v>1.1735671939359891</v>
      </c>
      <c r="W56" s="141">
        <f t="shared" si="12"/>
        <v>44.501195269722814</v>
      </c>
      <c r="X56" s="58" t="e">
        <f t="shared" si="12"/>
        <v>#VALUE!</v>
      </c>
      <c r="Y56" s="58"/>
      <c r="Z56" s="58" t="e">
        <f t="shared" si="12"/>
        <v>#VALUE!</v>
      </c>
      <c r="AA56" s="58"/>
      <c r="AB56" s="180">
        <f>Poblaciones!X54/Poblaciones!Z54</f>
        <v>1.1664829188855077</v>
      </c>
      <c r="AC56" s="143">
        <f>+M56/W56</f>
        <v>2.794041152323536E-2</v>
      </c>
      <c r="AE56">
        <v>1517680</v>
      </c>
      <c r="AF56">
        <v>1560470</v>
      </c>
      <c r="AG56">
        <v>1258458</v>
      </c>
      <c r="AH56">
        <v>1329681</v>
      </c>
      <c r="AI56">
        <v>2776138</v>
      </c>
      <c r="AJ56">
        <v>2890151</v>
      </c>
      <c r="AK56" s="120" t="e">
        <f>GROWTH(AI56:AJ56,$AE$10:$AF$10,$X$8)-AB56</f>
        <v>#VALUE!</v>
      </c>
      <c r="AL56" s="121" t="e">
        <f>AK56/AB56</f>
        <v>#VALUE!</v>
      </c>
    </row>
    <row r="57" spans="4:38">
      <c r="D57" s="22"/>
      <c r="E57" s="25"/>
      <c r="F57" s="25"/>
      <c r="G57" s="25"/>
      <c r="H57" s="37"/>
      <c r="I57" s="22"/>
      <c r="J57" s="25"/>
      <c r="K57" s="25"/>
      <c r="L57" s="25"/>
      <c r="M57" s="37"/>
      <c r="N57" s="50"/>
      <c r="O57" s="22"/>
      <c r="P57" s="38"/>
      <c r="Q57" s="38"/>
      <c r="R57" s="39"/>
      <c r="S57" s="142"/>
      <c r="T57" s="116"/>
      <c r="U57" s="116"/>
      <c r="V57" s="117"/>
      <c r="W57" s="142"/>
      <c r="X57" s="38"/>
      <c r="Y57" s="38"/>
      <c r="Z57" s="38"/>
      <c r="AA57" s="38"/>
      <c r="AB57" s="39"/>
      <c r="AC57" s="37"/>
    </row>
    <row r="58" spans="4:38" ht="25.5">
      <c r="D58" s="259" t="s">
        <v>291</v>
      </c>
      <c r="E58" s="260"/>
      <c r="F58" s="260"/>
      <c r="G58" s="260"/>
      <c r="H58" s="260"/>
      <c r="I58" s="261"/>
      <c r="J58" s="24">
        <v>10150</v>
      </c>
      <c r="K58" s="24">
        <v>9134</v>
      </c>
      <c r="L58" s="24">
        <v>541266</v>
      </c>
      <c r="M58" s="143">
        <v>1.1112327567330851</v>
      </c>
      <c r="N58" s="143"/>
      <c r="O58" s="40" t="s">
        <v>57</v>
      </c>
      <c r="P58" s="35">
        <v>18601058</v>
      </c>
      <c r="Q58" s="35">
        <v>17659072</v>
      </c>
      <c r="R58" s="177">
        <f>Poblaciones!P56/Poblaciones!Q56</f>
        <v>1.0533428936696108</v>
      </c>
      <c r="S58" s="141">
        <f t="shared" ref="S58:Z58" si="13">SUM(S29:S57)</f>
        <v>86.135987878251413</v>
      </c>
      <c r="T58" s="60">
        <f t="shared" si="13"/>
        <v>60109024</v>
      </c>
      <c r="U58" s="60">
        <f t="shared" si="13"/>
        <v>57126157</v>
      </c>
      <c r="V58" s="178">
        <f>Poblaciones!T56/Poblaciones!U56</f>
        <v>1.0547826684667292</v>
      </c>
      <c r="W58" s="141">
        <f t="shared" si="13"/>
        <v>86.945310105249064</v>
      </c>
      <c r="X58" s="58" t="e">
        <f t="shared" si="13"/>
        <v>#VALUE!</v>
      </c>
      <c r="Y58" s="58"/>
      <c r="Z58" s="58" t="e">
        <f t="shared" si="13"/>
        <v>#VALUE!</v>
      </c>
      <c r="AA58" s="58"/>
      <c r="AB58" s="180">
        <f>Poblaciones!X56/Poblaciones!Z56</f>
        <v>1.055105532211563</v>
      </c>
      <c r="AC58" s="143">
        <f>+M58/W58</f>
        <v>1.2780824582578581E-2</v>
      </c>
      <c r="AE58">
        <v>18601058</v>
      </c>
      <c r="AF58">
        <v>20593330</v>
      </c>
      <c r="AG58">
        <v>17659072</v>
      </c>
      <c r="AH58">
        <v>19523766</v>
      </c>
      <c r="AI58">
        <v>36260130</v>
      </c>
      <c r="AJ58">
        <v>40117096</v>
      </c>
      <c r="AK58" s="120" t="e">
        <f>GROWTH(AI58:AJ58,$AE$10:$AF$10,$X$8)-AB58</f>
        <v>#VALUE!</v>
      </c>
      <c r="AL58" s="121" t="e">
        <f>AK58/AB58</f>
        <v>#VALUE!</v>
      </c>
    </row>
    <row r="59" spans="4:38">
      <c r="P59" s="36"/>
      <c r="Q59" s="36"/>
      <c r="S59" s="36"/>
      <c r="T59" s="62"/>
      <c r="U59" s="36"/>
      <c r="W59" s="36"/>
      <c r="X59" s="36"/>
      <c r="Y59" s="36"/>
      <c r="Z59" s="36"/>
      <c r="AA59" s="36"/>
    </row>
    <row r="60" spans="4:38">
      <c r="R60" s="195" t="s">
        <v>314</v>
      </c>
    </row>
    <row r="61" spans="4:38">
      <c r="R61" s="195" t="s">
        <v>315</v>
      </c>
      <c r="V61" s="196"/>
    </row>
    <row r="62" spans="4:38">
      <c r="R62" s="195" t="str">
        <f>CONCATENATE("creció de 2010 a ",X7)</f>
        <v>creció de 2010 a 2012</v>
      </c>
      <c r="AB62" s="190"/>
    </row>
  </sheetData>
  <mergeCells count="87">
    <mergeCell ref="W42:W55"/>
    <mergeCell ref="X42:X55"/>
    <mergeCell ref="Z42:Z55"/>
    <mergeCell ref="AB42:AB55"/>
    <mergeCell ref="AC42:AC55"/>
    <mergeCell ref="D56:I56"/>
    <mergeCell ref="M56:N56"/>
    <mergeCell ref="D58:I58"/>
    <mergeCell ref="P7:R8"/>
    <mergeCell ref="T7:V8"/>
    <mergeCell ref="V42:V55"/>
    <mergeCell ref="P42:P55"/>
    <mergeCell ref="Q42:Q55"/>
    <mergeCell ref="R42:R55"/>
    <mergeCell ref="S42:S55"/>
    <mergeCell ref="T42:T55"/>
    <mergeCell ref="U42:U55"/>
    <mergeCell ref="D40:I40"/>
    <mergeCell ref="I42:I55"/>
    <mergeCell ref="J42:J55"/>
    <mergeCell ref="K42:K55"/>
    <mergeCell ref="M42:N55"/>
    <mergeCell ref="O42:O55"/>
    <mergeCell ref="D34:D35"/>
    <mergeCell ref="E34:E35"/>
    <mergeCell ref="F34:F35"/>
    <mergeCell ref="H34:H35"/>
    <mergeCell ref="N34:N35"/>
    <mergeCell ref="D37:D39"/>
    <mergeCell ref="E37:E39"/>
    <mergeCell ref="F37:F39"/>
    <mergeCell ref="H37:H39"/>
    <mergeCell ref="N37:N39"/>
    <mergeCell ref="M28:N28"/>
    <mergeCell ref="D29:D31"/>
    <mergeCell ref="E29:E31"/>
    <mergeCell ref="F29:F31"/>
    <mergeCell ref="H29:H31"/>
    <mergeCell ref="D32:D33"/>
    <mergeCell ref="E32:E33"/>
    <mergeCell ref="F32:F33"/>
    <mergeCell ref="H32:H33"/>
    <mergeCell ref="D24:D26"/>
    <mergeCell ref="E24:E26"/>
    <mergeCell ref="F24:F26"/>
    <mergeCell ref="H24:H26"/>
    <mergeCell ref="N24:N26"/>
    <mergeCell ref="M27:N27"/>
    <mergeCell ref="N16:N17"/>
    <mergeCell ref="M18:N18"/>
    <mergeCell ref="D19:D21"/>
    <mergeCell ref="E19:E21"/>
    <mergeCell ref="F19:F21"/>
    <mergeCell ref="H19:H21"/>
    <mergeCell ref="D13:D15"/>
    <mergeCell ref="E13:E15"/>
    <mergeCell ref="F13:F15"/>
    <mergeCell ref="H13:H15"/>
    <mergeCell ref="D16:D17"/>
    <mergeCell ref="E16:E17"/>
    <mergeCell ref="F16:F17"/>
    <mergeCell ref="H16:H17"/>
    <mergeCell ref="D11:D12"/>
    <mergeCell ref="E11:E12"/>
    <mergeCell ref="F11:F12"/>
    <mergeCell ref="H11:H12"/>
    <mergeCell ref="P9:P10"/>
    <mergeCell ref="E9:E10"/>
    <mergeCell ref="F9:F10"/>
    <mergeCell ref="G9:G10"/>
    <mergeCell ref="J9:J10"/>
    <mergeCell ref="K9:K10"/>
    <mergeCell ref="L9:L10"/>
    <mergeCell ref="D1:AC1"/>
    <mergeCell ref="D3:AC3"/>
    <mergeCell ref="D7:D10"/>
    <mergeCell ref="I7:I10"/>
    <mergeCell ref="O7:O10"/>
    <mergeCell ref="AC7:AC10"/>
    <mergeCell ref="X9:X10"/>
    <mergeCell ref="Z9:Z10"/>
    <mergeCell ref="Q9:Q10"/>
    <mergeCell ref="T9:T10"/>
    <mergeCell ref="U9:U10"/>
    <mergeCell ref="D4:AC4"/>
    <mergeCell ref="D5:AB5"/>
    <mergeCell ref="X7:AB8"/>
  </mergeCells>
  <conditionalFormatting sqref="AC11:AC40 M58:N58 W11:W40 AC56 AC42 M56:N56 H11 H42:H55 M42 H13 H16 H18:H19 H22:H24 H27:H29 M11:M40 N11:N17 H32 H34 H36:H38 N19:N26 S11:S40 N29:N40 W42 AC58 S42 W56 S56 W58 S58">
    <cfRule type="expression" dxfId="16" priority="8" stopIfTrue="1">
      <formula>H11&gt;=1</formula>
    </cfRule>
  </conditionalFormatting>
  <conditionalFormatting sqref="AC11:AC40 M58:N58 W11:W40 AC56 AC42 M56:N56 H11 H42:H55 M42 H13 H16 H18:H19 H22:H24 H27:H29 M11:M40 N11:N17 H32 H34 H36:H38 N19:N26 S11:S40 N29:N40 W42 AC58 S42 W56 S56 W58 S58">
    <cfRule type="expression" dxfId="15" priority="7" stopIfTrue="1">
      <formula>H11&lt;1</formula>
    </cfRule>
  </conditionalFormatting>
  <conditionalFormatting sqref="V11:V40 V42 V56 V58">
    <cfRule type="expression" dxfId="14" priority="6">
      <formula>V11&gt;R11</formula>
    </cfRule>
  </conditionalFormatting>
  <conditionalFormatting sqref="AB11:AB40 AB42 AB56 AB58">
    <cfRule type="expression" dxfId="13" priority="5">
      <formula>AB11&gt;V11</formula>
    </cfRule>
  </conditionalFormatting>
  <conditionalFormatting sqref="V56">
    <cfRule type="expression" dxfId="12" priority="4">
      <formula>V56&gt;R56</formula>
    </cfRule>
  </conditionalFormatting>
  <conditionalFormatting sqref="AB56">
    <cfRule type="expression" dxfId="11" priority="3">
      <formula>AB56&gt;V56</formula>
    </cfRule>
  </conditionalFormatting>
  <conditionalFormatting sqref="V58">
    <cfRule type="expression" dxfId="10" priority="2">
      <formula>V58&gt;R58</formula>
    </cfRule>
  </conditionalFormatting>
  <conditionalFormatting sqref="AB58">
    <cfRule type="expression" dxfId="9" priority="1">
      <formula>AB58&gt;V58</formula>
    </cfRule>
  </conditionalFormatting>
  <printOptions horizontalCentered="1" verticalCentered="1"/>
  <pageMargins left="0" right="0" top="0" bottom="0" header="0" footer="0"/>
  <pageSetup paperSize="9" scale="8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149"/>
  <sheetViews>
    <sheetView showGridLines="0" tabSelected="1" workbookViewId="0">
      <selection activeCell="Z17" activeCellId="1" sqref="Z11 Z17"/>
    </sheetView>
  </sheetViews>
  <sheetFormatPr baseColWidth="10" defaultRowHeight="12.75"/>
  <cols>
    <col min="1" max="1" width="24.7109375" bestFit="1" customWidth="1"/>
    <col min="2" max="2" width="13.85546875" bestFit="1" customWidth="1"/>
    <col min="3" max="3" width="12" hidden="1" customWidth="1"/>
    <col min="4" max="5" width="12.85546875" bestFit="1" customWidth="1"/>
    <col min="6" max="6" width="12" bestFit="1" customWidth="1"/>
    <col min="7" max="7" width="0" hidden="1" customWidth="1"/>
    <col min="8" max="8" width="5" customWidth="1"/>
    <col min="9" max="9" width="16" bestFit="1" customWidth="1"/>
    <col min="11" max="11" width="0" hidden="1" customWidth="1"/>
    <col min="15" max="15" width="0" hidden="1" customWidth="1"/>
    <col min="16" max="16" width="5" customWidth="1"/>
    <col min="17" max="17" width="18.7109375" bestFit="1" customWidth="1"/>
    <col min="18" max="18" width="11.85546875" bestFit="1" customWidth="1"/>
    <col min="19" max="19" width="0" hidden="1" customWidth="1"/>
    <col min="20" max="21" width="11.85546875" bestFit="1" customWidth="1"/>
    <col min="23" max="23" width="0" hidden="1" customWidth="1"/>
    <col min="24" max="24" width="1.5703125" customWidth="1"/>
  </cols>
  <sheetData>
    <row r="1" spans="1:24">
      <c r="A1" s="330" t="s">
        <v>117</v>
      </c>
      <c r="B1" s="330"/>
      <c r="C1" s="330"/>
      <c r="I1" s="31"/>
      <c r="J1" s="31"/>
      <c r="Q1" s="31"/>
      <c r="R1" s="31"/>
    </row>
    <row r="2" spans="1:24">
      <c r="A2" s="331" t="s">
        <v>308</v>
      </c>
      <c r="B2" s="331"/>
      <c r="C2" s="331"/>
      <c r="F2" s="190"/>
      <c r="H2" s="115" t="s">
        <v>311</v>
      </c>
      <c r="I2" s="31"/>
      <c r="J2" s="31"/>
      <c r="Q2" s="31"/>
      <c r="R2" s="31"/>
    </row>
    <row r="3" spans="1:24">
      <c r="A3" s="101"/>
      <c r="B3" s="101"/>
      <c r="C3" s="101"/>
      <c r="I3" s="31"/>
      <c r="J3" s="31"/>
      <c r="Q3" s="31"/>
      <c r="R3" s="31"/>
    </row>
    <row r="4" spans="1:24">
      <c r="A4" s="101"/>
      <c r="B4" s="331" t="s">
        <v>307</v>
      </c>
      <c r="C4" s="331"/>
      <c r="D4" s="331"/>
      <c r="E4" s="331"/>
      <c r="F4" s="101"/>
      <c r="I4" s="31"/>
      <c r="J4" s="331" t="s">
        <v>307</v>
      </c>
      <c r="K4" s="331"/>
      <c r="L4" s="331"/>
      <c r="M4" s="331"/>
      <c r="N4" s="101"/>
      <c r="Q4" s="31"/>
      <c r="R4" s="331" t="s">
        <v>307</v>
      </c>
      <c r="S4" s="331"/>
      <c r="T4" s="331"/>
      <c r="U4" s="331"/>
      <c r="V4" s="101"/>
    </row>
    <row r="5" spans="1:24" s="102" customFormat="1" ht="13.5" thickBot="1">
      <c r="B5" s="104">
        <f>D5+E5</f>
        <v>13827203</v>
      </c>
      <c r="D5" s="103">
        <v>7101324</v>
      </c>
      <c r="E5" s="103">
        <v>6725879</v>
      </c>
      <c r="J5" s="106">
        <f>L5+M5</f>
        <v>3000701</v>
      </c>
      <c r="L5" s="105">
        <v>1544864</v>
      </c>
      <c r="M5" s="105">
        <v>1455837</v>
      </c>
      <c r="R5" s="104">
        <f>T5+U5</f>
        <v>413237</v>
      </c>
      <c r="T5" s="103">
        <v>206184</v>
      </c>
      <c r="U5" s="103">
        <v>207053</v>
      </c>
    </row>
    <row r="6" spans="1:24">
      <c r="A6" s="326" t="s">
        <v>17</v>
      </c>
      <c r="B6" s="327"/>
      <c r="C6" s="327"/>
      <c r="D6" s="327"/>
      <c r="E6" s="327"/>
      <c r="F6" s="328"/>
      <c r="G6" s="329"/>
      <c r="H6" s="72"/>
      <c r="I6" s="326" t="s">
        <v>8</v>
      </c>
      <c r="J6" s="327"/>
      <c r="K6" s="327"/>
      <c r="L6" s="327"/>
      <c r="M6" s="327"/>
      <c r="N6" s="328"/>
      <c r="O6" s="329"/>
      <c r="P6" s="72"/>
      <c r="Q6" s="326" t="s">
        <v>20</v>
      </c>
      <c r="R6" s="327"/>
      <c r="S6" s="327"/>
      <c r="T6" s="327"/>
      <c r="U6" s="327"/>
      <c r="V6" s="328"/>
      <c r="W6" s="329"/>
      <c r="X6" s="69"/>
    </row>
    <row r="7" spans="1:24" s="185" customFormat="1" ht="13.5" thickBot="1">
      <c r="A7" s="77" t="s">
        <v>119</v>
      </c>
      <c r="B7" s="78" t="s">
        <v>118</v>
      </c>
      <c r="C7" s="78" t="s">
        <v>121</v>
      </c>
      <c r="D7" s="78" t="s">
        <v>24</v>
      </c>
      <c r="E7" s="78" t="s">
        <v>25</v>
      </c>
      <c r="F7" s="78" t="s">
        <v>121</v>
      </c>
      <c r="G7" s="183" t="s">
        <v>120</v>
      </c>
      <c r="H7" s="184"/>
      <c r="I7" s="77" t="s">
        <v>119</v>
      </c>
      <c r="J7" s="78" t="s">
        <v>118</v>
      </c>
      <c r="K7" s="78" t="s">
        <v>121</v>
      </c>
      <c r="L7" s="78" t="s">
        <v>24</v>
      </c>
      <c r="M7" s="78" t="s">
        <v>25</v>
      </c>
      <c r="N7" s="78" t="s">
        <v>121</v>
      </c>
      <c r="O7" s="183" t="s">
        <v>120</v>
      </c>
      <c r="P7" s="184"/>
      <c r="Q7" s="77" t="s">
        <v>119</v>
      </c>
      <c r="R7" s="78" t="s">
        <v>118</v>
      </c>
      <c r="S7" s="78" t="s">
        <v>121</v>
      </c>
      <c r="T7" s="78" t="s">
        <v>24</v>
      </c>
      <c r="U7" s="78" t="s">
        <v>25</v>
      </c>
      <c r="V7" s="78" t="s">
        <v>121</v>
      </c>
      <c r="W7" s="183" t="s">
        <v>120</v>
      </c>
      <c r="X7" s="184"/>
    </row>
    <row r="8" spans="1:24">
      <c r="A8" s="181" t="s">
        <v>200</v>
      </c>
      <c r="B8" s="80">
        <v>16245</v>
      </c>
      <c r="C8" s="15" t="s">
        <v>64</v>
      </c>
      <c r="D8" s="80">
        <v>8158</v>
      </c>
      <c r="E8" s="80">
        <v>8087</v>
      </c>
      <c r="F8" s="15" t="s">
        <v>64</v>
      </c>
      <c r="G8" s="81">
        <f t="shared" ref="G8:G71" si="0">D8+E8-B8</f>
        <v>0</v>
      </c>
      <c r="H8" s="181"/>
      <c r="I8" s="65" t="s">
        <v>122</v>
      </c>
      <c r="J8" s="64">
        <v>41449</v>
      </c>
      <c r="K8" s="66" t="s">
        <v>73</v>
      </c>
      <c r="L8" s="80">
        <v>21250</v>
      </c>
      <c r="M8" s="80">
        <v>20199</v>
      </c>
      <c r="N8" s="66" t="s">
        <v>73</v>
      </c>
      <c r="O8" s="81">
        <f>L8+M8-J8</f>
        <v>0</v>
      </c>
      <c r="P8" s="181"/>
      <c r="Q8" s="65" t="s">
        <v>139</v>
      </c>
      <c r="R8" s="64">
        <v>58677</v>
      </c>
      <c r="S8" s="66" t="s">
        <v>155</v>
      </c>
      <c r="T8" s="80">
        <v>29420</v>
      </c>
      <c r="U8" s="80">
        <v>29257</v>
      </c>
      <c r="V8" s="66" t="s">
        <v>155</v>
      </c>
      <c r="W8" s="81">
        <f>T8+U8-R8</f>
        <v>0</v>
      </c>
      <c r="X8" s="181"/>
    </row>
    <row r="9" spans="1:24">
      <c r="A9" s="181" t="s">
        <v>201</v>
      </c>
      <c r="B9" s="80">
        <v>12037</v>
      </c>
      <c r="C9" s="15" t="s">
        <v>69</v>
      </c>
      <c r="D9" s="80">
        <v>6117</v>
      </c>
      <c r="E9" s="80">
        <v>5920</v>
      </c>
      <c r="F9" s="15" t="s">
        <v>69</v>
      </c>
      <c r="G9" s="81">
        <f t="shared" si="0"/>
        <v>0</v>
      </c>
      <c r="H9" s="181"/>
      <c r="I9" s="65" t="s">
        <v>123</v>
      </c>
      <c r="J9" s="64">
        <v>79096</v>
      </c>
      <c r="K9" s="66" t="s">
        <v>73</v>
      </c>
      <c r="L9" s="80">
        <v>40693</v>
      </c>
      <c r="M9" s="80">
        <v>38403</v>
      </c>
      <c r="N9" s="66" t="s">
        <v>73</v>
      </c>
      <c r="O9" s="81">
        <f t="shared" ref="O9:O26" si="1">L9+M9-J9</f>
        <v>0</v>
      </c>
      <c r="P9" s="181"/>
      <c r="Q9" s="65" t="s">
        <v>140</v>
      </c>
      <c r="R9" s="64">
        <v>17134</v>
      </c>
      <c r="S9" s="66" t="s">
        <v>154</v>
      </c>
      <c r="T9" s="80">
        <v>8347</v>
      </c>
      <c r="U9" s="80">
        <v>8787</v>
      </c>
      <c r="V9" s="66" t="s">
        <v>154</v>
      </c>
      <c r="W9" s="81">
        <f t="shared" ref="W9:W22" si="2">T9+U9-R9</f>
        <v>0</v>
      </c>
      <c r="X9" s="181"/>
    </row>
    <row r="10" spans="1:24">
      <c r="A10" s="181" t="s">
        <v>202</v>
      </c>
      <c r="B10" s="80">
        <v>10373</v>
      </c>
      <c r="C10" s="15" t="s">
        <v>75</v>
      </c>
      <c r="D10" s="80">
        <v>5348</v>
      </c>
      <c r="E10" s="80">
        <v>5025</v>
      </c>
      <c r="F10" s="15" t="s">
        <v>75</v>
      </c>
      <c r="G10" s="81">
        <f t="shared" si="0"/>
        <v>0</v>
      </c>
      <c r="H10" s="181"/>
      <c r="I10" s="65" t="s">
        <v>124</v>
      </c>
      <c r="J10" s="64">
        <v>162165</v>
      </c>
      <c r="K10" s="66" t="s">
        <v>73</v>
      </c>
      <c r="L10" s="80">
        <v>82468</v>
      </c>
      <c r="M10" s="80">
        <v>79697</v>
      </c>
      <c r="N10" s="66" t="s">
        <v>73</v>
      </c>
      <c r="O10" s="81">
        <f t="shared" si="1"/>
        <v>0</v>
      </c>
      <c r="P10" s="181"/>
      <c r="Q10" s="65" t="s">
        <v>141</v>
      </c>
      <c r="R10" s="64">
        <v>143689</v>
      </c>
      <c r="S10" s="66" t="s">
        <v>155</v>
      </c>
      <c r="T10" s="80">
        <v>72248</v>
      </c>
      <c r="U10" s="80">
        <v>71441</v>
      </c>
      <c r="V10" s="66" t="s">
        <v>155</v>
      </c>
      <c r="W10" s="81">
        <f t="shared" si="2"/>
        <v>0</v>
      </c>
      <c r="X10" s="181"/>
    </row>
    <row r="11" spans="1:24">
      <c r="A11" s="181" t="s">
        <v>176</v>
      </c>
      <c r="B11" s="80">
        <v>515556</v>
      </c>
      <c r="C11" s="15" t="s">
        <v>68</v>
      </c>
      <c r="D11" s="80">
        <v>263102</v>
      </c>
      <c r="E11" s="80">
        <v>252454</v>
      </c>
      <c r="F11" s="15" t="s">
        <v>68</v>
      </c>
      <c r="G11" s="81">
        <f t="shared" si="0"/>
        <v>0</v>
      </c>
      <c r="H11" s="181"/>
      <c r="I11" s="65" t="s">
        <v>125</v>
      </c>
      <c r="J11" s="64">
        <v>83045</v>
      </c>
      <c r="K11" s="66" t="s">
        <v>73</v>
      </c>
      <c r="L11" s="80">
        <v>42343</v>
      </c>
      <c r="M11" s="80">
        <v>40702</v>
      </c>
      <c r="N11" s="66" t="s">
        <v>73</v>
      </c>
      <c r="O11" s="81">
        <f t="shared" si="1"/>
        <v>0</v>
      </c>
      <c r="P11" s="181"/>
      <c r="Q11" s="65" t="s">
        <v>142</v>
      </c>
      <c r="R11" s="64">
        <v>1484</v>
      </c>
      <c r="S11" s="66" t="s">
        <v>155</v>
      </c>
      <c r="T11" s="80">
        <v>603</v>
      </c>
      <c r="U11" s="80">
        <v>881</v>
      </c>
      <c r="V11" s="66" t="s">
        <v>155</v>
      </c>
      <c r="W11" s="81">
        <f t="shared" si="2"/>
        <v>0</v>
      </c>
      <c r="X11" s="181"/>
    </row>
    <row r="12" spans="1:24">
      <c r="A12" s="182" t="s">
        <v>288</v>
      </c>
      <c r="B12" s="80">
        <v>27279</v>
      </c>
      <c r="C12" s="15" t="s">
        <v>73</v>
      </c>
      <c r="D12" s="80">
        <v>14127</v>
      </c>
      <c r="E12" s="80">
        <v>13152</v>
      </c>
      <c r="F12" s="15" t="s">
        <v>73</v>
      </c>
      <c r="G12" s="81">
        <f t="shared" si="0"/>
        <v>0</v>
      </c>
      <c r="H12" s="181"/>
      <c r="I12" s="65" t="s">
        <v>126</v>
      </c>
      <c r="J12" s="64">
        <v>19913</v>
      </c>
      <c r="K12" s="66" t="s">
        <v>73</v>
      </c>
      <c r="L12" s="80">
        <v>9754</v>
      </c>
      <c r="M12" s="80">
        <v>10159</v>
      </c>
      <c r="N12" s="66" t="s">
        <v>73</v>
      </c>
      <c r="O12" s="81">
        <f t="shared" si="1"/>
        <v>0</v>
      </c>
      <c r="P12" s="181"/>
      <c r="Q12" s="65" t="s">
        <v>143</v>
      </c>
      <c r="R12" s="64">
        <v>37540</v>
      </c>
      <c r="S12" s="66" t="s">
        <v>154</v>
      </c>
      <c r="T12" s="80">
        <v>18965</v>
      </c>
      <c r="U12" s="80">
        <v>18575</v>
      </c>
      <c r="V12" s="66" t="s">
        <v>154</v>
      </c>
      <c r="W12" s="81">
        <f t="shared" si="2"/>
        <v>0</v>
      </c>
      <c r="X12" s="181"/>
    </row>
    <row r="13" spans="1:24">
      <c r="A13" s="181" t="s">
        <v>177</v>
      </c>
      <c r="B13" s="80">
        <v>328980</v>
      </c>
      <c r="C13" s="15" t="s">
        <v>68</v>
      </c>
      <c r="D13" s="80">
        <v>173530</v>
      </c>
      <c r="E13" s="80">
        <v>155450</v>
      </c>
      <c r="F13" s="15" t="s">
        <v>68</v>
      </c>
      <c r="G13" s="81">
        <f t="shared" si="0"/>
        <v>0</v>
      </c>
      <c r="H13" s="181"/>
      <c r="I13" s="65" t="s">
        <v>127</v>
      </c>
      <c r="J13" s="64">
        <v>182113</v>
      </c>
      <c r="K13" s="66" t="s">
        <v>73</v>
      </c>
      <c r="L13" s="80">
        <v>92988</v>
      </c>
      <c r="M13" s="80">
        <v>89125</v>
      </c>
      <c r="N13" s="66" t="s">
        <v>73</v>
      </c>
      <c r="O13" s="81">
        <f t="shared" si="1"/>
        <v>0</v>
      </c>
      <c r="P13" s="181"/>
      <c r="Q13" s="65" t="s">
        <v>144</v>
      </c>
      <c r="R13" s="64">
        <v>9612</v>
      </c>
      <c r="S13" s="66" t="s">
        <v>155</v>
      </c>
      <c r="T13" s="80">
        <v>4598</v>
      </c>
      <c r="U13" s="80">
        <v>5014</v>
      </c>
      <c r="V13" s="66" t="s">
        <v>155</v>
      </c>
      <c r="W13" s="81">
        <f t="shared" si="2"/>
        <v>0</v>
      </c>
      <c r="X13" s="181"/>
    </row>
    <row r="14" spans="1:24">
      <c r="A14" s="181" t="s">
        <v>203</v>
      </c>
      <c r="B14" s="80">
        <v>19669</v>
      </c>
      <c r="C14" s="15" t="s">
        <v>69</v>
      </c>
      <c r="D14" s="80">
        <v>10036</v>
      </c>
      <c r="E14" s="80">
        <v>9633</v>
      </c>
      <c r="F14" s="15" t="s">
        <v>69</v>
      </c>
      <c r="G14" s="81">
        <f t="shared" si="0"/>
        <v>0</v>
      </c>
      <c r="H14" s="181"/>
      <c r="I14" s="65" t="s">
        <v>128</v>
      </c>
      <c r="J14" s="64">
        <v>166436</v>
      </c>
      <c r="K14" s="66" t="s">
        <v>72</v>
      </c>
      <c r="L14" s="80">
        <v>83372</v>
      </c>
      <c r="M14" s="80">
        <v>83064</v>
      </c>
      <c r="N14" s="66" t="s">
        <v>72</v>
      </c>
      <c r="O14" s="81">
        <f t="shared" si="1"/>
        <v>0</v>
      </c>
      <c r="P14" s="181"/>
      <c r="Q14" s="65" t="s">
        <v>145</v>
      </c>
      <c r="R14" s="64">
        <v>1508</v>
      </c>
      <c r="S14" s="66" t="s">
        <v>155</v>
      </c>
      <c r="T14" s="80">
        <v>639</v>
      </c>
      <c r="U14" s="80">
        <v>869</v>
      </c>
      <c r="V14" s="66" t="s">
        <v>155</v>
      </c>
      <c r="W14" s="81">
        <f t="shared" si="2"/>
        <v>0</v>
      </c>
      <c r="X14" s="181"/>
    </row>
    <row r="15" spans="1:24">
      <c r="A15" s="181" t="s">
        <v>204</v>
      </c>
      <c r="B15" s="80">
        <v>62996</v>
      </c>
      <c r="C15" s="15" t="s">
        <v>69</v>
      </c>
      <c r="D15" s="80">
        <v>32445</v>
      </c>
      <c r="E15" s="80">
        <v>30551</v>
      </c>
      <c r="F15" s="15" t="s">
        <v>69</v>
      </c>
      <c r="G15" s="81">
        <f t="shared" si="0"/>
        <v>0</v>
      </c>
      <c r="H15" s="181"/>
      <c r="I15" s="65" t="s">
        <v>129</v>
      </c>
      <c r="J15" s="64">
        <v>65486</v>
      </c>
      <c r="K15" s="66" t="s">
        <v>73</v>
      </c>
      <c r="L15" s="80">
        <v>33441</v>
      </c>
      <c r="M15" s="80">
        <v>32045</v>
      </c>
      <c r="N15" s="66" t="s">
        <v>73</v>
      </c>
      <c r="O15" s="81">
        <f t="shared" si="1"/>
        <v>0</v>
      </c>
      <c r="P15" s="181"/>
      <c r="Q15" s="65" t="s">
        <v>146</v>
      </c>
      <c r="R15" s="64">
        <v>3017</v>
      </c>
      <c r="S15" s="66" t="s">
        <v>155</v>
      </c>
      <c r="T15" s="80">
        <v>1341</v>
      </c>
      <c r="U15" s="80">
        <v>1676</v>
      </c>
      <c r="V15" s="66" t="s">
        <v>155</v>
      </c>
      <c r="W15" s="81">
        <f t="shared" si="2"/>
        <v>0</v>
      </c>
      <c r="X15" s="181"/>
    </row>
    <row r="16" spans="1:24">
      <c r="A16" s="181" t="s">
        <v>64</v>
      </c>
      <c r="B16" s="80">
        <v>284776</v>
      </c>
      <c r="C16" s="15" t="s">
        <v>64</v>
      </c>
      <c r="D16" s="80">
        <v>147977</v>
      </c>
      <c r="E16" s="80">
        <v>136799</v>
      </c>
      <c r="F16" s="15" t="s">
        <v>64</v>
      </c>
      <c r="G16" s="81">
        <f t="shared" si="0"/>
        <v>0</v>
      </c>
      <c r="H16" s="181"/>
      <c r="I16" s="65" t="s">
        <v>130</v>
      </c>
      <c r="J16" s="64">
        <v>489505</v>
      </c>
      <c r="K16" s="66" t="s">
        <v>73</v>
      </c>
      <c r="L16" s="80">
        <v>255030</v>
      </c>
      <c r="M16" s="80">
        <v>234475</v>
      </c>
      <c r="N16" s="66" t="s">
        <v>73</v>
      </c>
      <c r="O16" s="81">
        <f t="shared" si="1"/>
        <v>0</v>
      </c>
      <c r="P16" s="181"/>
      <c r="Q16" s="65" t="s">
        <v>147</v>
      </c>
      <c r="R16" s="64">
        <v>977</v>
      </c>
      <c r="S16" s="66" t="s">
        <v>155</v>
      </c>
      <c r="T16" s="80">
        <v>357</v>
      </c>
      <c r="U16" s="80">
        <v>620</v>
      </c>
      <c r="V16" s="66" t="s">
        <v>155</v>
      </c>
      <c r="W16" s="81">
        <f t="shared" si="2"/>
        <v>0</v>
      </c>
      <c r="X16" s="181"/>
    </row>
    <row r="17" spans="1:24">
      <c r="A17" s="181" t="s">
        <v>205</v>
      </c>
      <c r="B17" s="80">
        <v>42039</v>
      </c>
      <c r="C17" s="15" t="s">
        <v>69</v>
      </c>
      <c r="D17" s="80">
        <v>21437</v>
      </c>
      <c r="E17" s="80">
        <v>20602</v>
      </c>
      <c r="F17" s="15" t="s">
        <v>69</v>
      </c>
      <c r="G17" s="81">
        <f t="shared" si="0"/>
        <v>0</v>
      </c>
      <c r="H17" s="181"/>
      <c r="I17" s="65" t="s">
        <v>131</v>
      </c>
      <c r="J17" s="64">
        <v>95202</v>
      </c>
      <c r="K17" s="66" t="s">
        <v>73</v>
      </c>
      <c r="L17" s="80">
        <v>48462</v>
      </c>
      <c r="M17" s="80">
        <v>46740</v>
      </c>
      <c r="N17" s="66" t="s">
        <v>73</v>
      </c>
      <c r="O17" s="81">
        <f t="shared" si="1"/>
        <v>0</v>
      </c>
      <c r="P17" s="181"/>
      <c r="Q17" s="65" t="s">
        <v>148</v>
      </c>
      <c r="R17" s="64">
        <v>1905</v>
      </c>
      <c r="S17" s="66" t="s">
        <v>155</v>
      </c>
      <c r="T17" s="80">
        <v>795</v>
      </c>
      <c r="U17" s="80">
        <v>1110</v>
      </c>
      <c r="V17" s="66" t="s">
        <v>155</v>
      </c>
      <c r="W17" s="81">
        <f t="shared" si="2"/>
        <v>0</v>
      </c>
      <c r="X17" s="181"/>
    </row>
    <row r="18" spans="1:24">
      <c r="A18" s="181" t="s">
        <v>206</v>
      </c>
      <c r="B18" s="80">
        <v>29562</v>
      </c>
      <c r="C18" s="15" t="s">
        <v>75</v>
      </c>
      <c r="D18" s="80">
        <v>15015</v>
      </c>
      <c r="E18" s="80">
        <v>14547</v>
      </c>
      <c r="F18" s="15" t="s">
        <v>75</v>
      </c>
      <c r="G18" s="81">
        <f t="shared" si="0"/>
        <v>0</v>
      </c>
      <c r="H18" s="181"/>
      <c r="I18" s="65" t="s">
        <v>132</v>
      </c>
      <c r="J18" s="64">
        <v>28273</v>
      </c>
      <c r="K18" s="66" t="s">
        <v>72</v>
      </c>
      <c r="L18" s="80">
        <v>13932</v>
      </c>
      <c r="M18" s="80">
        <v>14341</v>
      </c>
      <c r="N18" s="66" t="s">
        <v>72</v>
      </c>
      <c r="O18" s="81">
        <f t="shared" si="1"/>
        <v>0</v>
      </c>
      <c r="P18" s="181"/>
      <c r="Q18" s="65" t="s">
        <v>149</v>
      </c>
      <c r="R18" s="64">
        <v>115829</v>
      </c>
      <c r="S18" s="66" t="s">
        <v>155</v>
      </c>
      <c r="T18" s="80">
        <v>58652</v>
      </c>
      <c r="U18" s="80">
        <v>57177</v>
      </c>
      <c r="V18" s="66" t="s">
        <v>155</v>
      </c>
      <c r="W18" s="81">
        <f t="shared" si="2"/>
        <v>0</v>
      </c>
      <c r="X18" s="181"/>
    </row>
    <row r="19" spans="1:24">
      <c r="A19" s="181" t="s">
        <v>207</v>
      </c>
      <c r="B19" s="80">
        <v>19443</v>
      </c>
      <c r="C19" s="15" t="s">
        <v>69</v>
      </c>
      <c r="D19" s="80">
        <v>9876</v>
      </c>
      <c r="E19" s="80">
        <v>9567</v>
      </c>
      <c r="F19" s="15" t="s">
        <v>69</v>
      </c>
      <c r="G19" s="81">
        <f t="shared" si="0"/>
        <v>0</v>
      </c>
      <c r="H19" s="181"/>
      <c r="I19" s="65" t="s">
        <v>73</v>
      </c>
      <c r="J19" s="64">
        <v>1121441</v>
      </c>
      <c r="K19" s="66" t="s">
        <v>73</v>
      </c>
      <c r="L19" s="80">
        <v>585809</v>
      </c>
      <c r="M19" s="80">
        <v>535632</v>
      </c>
      <c r="N19" s="66" t="s">
        <v>73</v>
      </c>
      <c r="O19" s="81">
        <f t="shared" si="1"/>
        <v>0</v>
      </c>
      <c r="P19" s="181"/>
      <c r="Q19" s="65" t="s">
        <v>150</v>
      </c>
      <c r="R19" s="64">
        <v>6194</v>
      </c>
      <c r="S19" s="66" t="s">
        <v>155</v>
      </c>
      <c r="T19" s="80">
        <v>2872</v>
      </c>
      <c r="U19" s="80">
        <v>3322</v>
      </c>
      <c r="V19" s="66" t="s">
        <v>155</v>
      </c>
      <c r="W19" s="81">
        <f t="shared" si="2"/>
        <v>0</v>
      </c>
      <c r="X19" s="181"/>
    </row>
    <row r="20" spans="1:24">
      <c r="A20" s="181" t="s">
        <v>178</v>
      </c>
      <c r="B20" s="80">
        <v>287913</v>
      </c>
      <c r="C20" s="15" t="s">
        <v>68</v>
      </c>
      <c r="D20" s="80">
        <v>146750</v>
      </c>
      <c r="E20" s="80">
        <v>141163</v>
      </c>
      <c r="F20" s="15" t="s">
        <v>68</v>
      </c>
      <c r="G20" s="81">
        <f t="shared" si="0"/>
        <v>0</v>
      </c>
      <c r="H20" s="181"/>
      <c r="I20" s="65" t="s">
        <v>133</v>
      </c>
      <c r="J20" s="64">
        <v>64935</v>
      </c>
      <c r="K20" s="66" t="s">
        <v>72</v>
      </c>
      <c r="L20" s="80">
        <v>32626</v>
      </c>
      <c r="M20" s="80">
        <v>32309</v>
      </c>
      <c r="N20" s="66" t="s">
        <v>72</v>
      </c>
      <c r="O20" s="81">
        <f t="shared" si="1"/>
        <v>0</v>
      </c>
      <c r="P20" s="181"/>
      <c r="Q20" s="65" t="s">
        <v>151</v>
      </c>
      <c r="R20" s="64">
        <v>8724</v>
      </c>
      <c r="S20" s="66" t="s">
        <v>155</v>
      </c>
      <c r="T20" s="80">
        <v>4174</v>
      </c>
      <c r="U20" s="80">
        <v>4550</v>
      </c>
      <c r="V20" s="66" t="s">
        <v>155</v>
      </c>
      <c r="W20" s="81">
        <f t="shared" si="2"/>
        <v>0</v>
      </c>
      <c r="X20" s="181"/>
    </row>
    <row r="21" spans="1:24">
      <c r="A21" s="181" t="s">
        <v>169</v>
      </c>
      <c r="B21" s="80">
        <v>80092</v>
      </c>
      <c r="C21" s="15" t="s">
        <v>68</v>
      </c>
      <c r="D21" s="80">
        <v>41142</v>
      </c>
      <c r="E21" s="80">
        <v>38950</v>
      </c>
      <c r="F21" s="15" t="s">
        <v>68</v>
      </c>
      <c r="G21" s="81">
        <f t="shared" si="0"/>
        <v>0</v>
      </c>
      <c r="H21" s="181"/>
      <c r="I21" s="65" t="s">
        <v>134</v>
      </c>
      <c r="J21" s="64">
        <v>29912</v>
      </c>
      <c r="K21" s="66" t="s">
        <v>72</v>
      </c>
      <c r="L21" s="80">
        <v>14673</v>
      </c>
      <c r="M21" s="80">
        <v>15239</v>
      </c>
      <c r="N21" s="66" t="s">
        <v>72</v>
      </c>
      <c r="O21" s="81">
        <f t="shared" si="1"/>
        <v>0</v>
      </c>
      <c r="P21" s="181"/>
      <c r="Q21" s="65" t="s">
        <v>152</v>
      </c>
      <c r="R21" s="64">
        <v>5159</v>
      </c>
      <c r="S21" s="66" t="s">
        <v>155</v>
      </c>
      <c r="T21" s="80">
        <v>2375</v>
      </c>
      <c r="U21" s="80">
        <v>2784</v>
      </c>
      <c r="V21" s="66" t="s">
        <v>155</v>
      </c>
      <c r="W21" s="81">
        <f t="shared" si="2"/>
        <v>0</v>
      </c>
      <c r="X21" s="181"/>
    </row>
    <row r="22" spans="1:24">
      <c r="A22" s="181" t="s">
        <v>208</v>
      </c>
      <c r="B22" s="80">
        <v>32442</v>
      </c>
      <c r="C22" s="15" t="s">
        <v>69</v>
      </c>
      <c r="D22" s="80">
        <v>16709</v>
      </c>
      <c r="E22" s="80">
        <v>15733</v>
      </c>
      <c r="F22" s="15" t="s">
        <v>69</v>
      </c>
      <c r="G22" s="81">
        <f t="shared" si="0"/>
        <v>0</v>
      </c>
      <c r="H22" s="181"/>
      <c r="I22" s="65" t="s">
        <v>135</v>
      </c>
      <c r="J22" s="64">
        <v>77253</v>
      </c>
      <c r="K22" s="66" t="s">
        <v>73</v>
      </c>
      <c r="L22" s="80">
        <v>38549</v>
      </c>
      <c r="M22" s="80">
        <v>38704</v>
      </c>
      <c r="N22" s="66" t="s">
        <v>73</v>
      </c>
      <c r="O22" s="81">
        <f t="shared" si="1"/>
        <v>0</v>
      </c>
      <c r="P22" s="181"/>
      <c r="Q22" s="68" t="s">
        <v>153</v>
      </c>
      <c r="R22" s="79">
        <v>1788</v>
      </c>
      <c r="S22" s="66" t="s">
        <v>155</v>
      </c>
      <c r="T22" s="82">
        <v>798</v>
      </c>
      <c r="U22" s="82">
        <v>990</v>
      </c>
      <c r="V22" s="66" t="s">
        <v>155</v>
      </c>
      <c r="W22" s="83">
        <f t="shared" si="2"/>
        <v>0</v>
      </c>
      <c r="X22" s="181"/>
    </row>
    <row r="23" spans="1:24">
      <c r="A23" s="181" t="s">
        <v>209</v>
      </c>
      <c r="B23" s="80">
        <v>40259</v>
      </c>
      <c r="C23" s="15" t="s">
        <v>75</v>
      </c>
      <c r="D23" s="80">
        <v>20654</v>
      </c>
      <c r="E23" s="80">
        <v>19605</v>
      </c>
      <c r="F23" s="15" t="s">
        <v>75</v>
      </c>
      <c r="G23" s="81">
        <f t="shared" si="0"/>
        <v>0</v>
      </c>
      <c r="H23" s="181"/>
      <c r="I23" s="65" t="s">
        <v>136</v>
      </c>
      <c r="J23" s="64">
        <v>40379</v>
      </c>
      <c r="K23" s="66" t="s">
        <v>73</v>
      </c>
      <c r="L23" s="80">
        <v>20336</v>
      </c>
      <c r="M23" s="80">
        <v>20043</v>
      </c>
      <c r="N23" s="66" t="s">
        <v>73</v>
      </c>
      <c r="O23" s="81">
        <f t="shared" si="1"/>
        <v>0</v>
      </c>
      <c r="P23" s="181"/>
      <c r="Q23" s="191" t="s">
        <v>310</v>
      </c>
      <c r="R23" s="64"/>
      <c r="S23" s="15"/>
      <c r="T23" s="15"/>
      <c r="U23" s="15"/>
      <c r="V23" s="15"/>
      <c r="W23" s="67"/>
      <c r="X23" s="181"/>
    </row>
    <row r="24" spans="1:24">
      <c r="A24" s="181" t="s">
        <v>210</v>
      </c>
      <c r="B24" s="80">
        <v>22515</v>
      </c>
      <c r="C24" s="15" t="s">
        <v>68</v>
      </c>
      <c r="D24" s="80">
        <v>11330</v>
      </c>
      <c r="E24" s="80">
        <v>11185</v>
      </c>
      <c r="F24" s="15" t="s">
        <v>68</v>
      </c>
      <c r="G24" s="81">
        <f t="shared" si="0"/>
        <v>0</v>
      </c>
      <c r="H24" s="181"/>
      <c r="I24" s="65" t="s">
        <v>137</v>
      </c>
      <c r="J24" s="64">
        <v>142097</v>
      </c>
      <c r="K24" s="66" t="s">
        <v>73</v>
      </c>
      <c r="L24" s="80">
        <v>72809</v>
      </c>
      <c r="M24" s="80">
        <v>69288</v>
      </c>
      <c r="N24" s="66" t="s">
        <v>73</v>
      </c>
      <c r="O24" s="81">
        <f t="shared" si="1"/>
        <v>0</v>
      </c>
      <c r="P24" s="181"/>
      <c r="Q24" s="70" t="s">
        <v>154</v>
      </c>
      <c r="R24" s="64">
        <f>SUMIF($S$8:$S$22,"Gral Roca",R8:R22)</f>
        <v>54674</v>
      </c>
      <c r="S24" s="15"/>
      <c r="T24" s="64">
        <f>SUMIF($S$8:$S$22,"Gral Roca",T8:T22)</f>
        <v>27312</v>
      </c>
      <c r="U24" s="64">
        <f>SUMIF($S$8:$S$22,"Gral Roca",U8:U22)</f>
        <v>27362</v>
      </c>
      <c r="V24" s="15"/>
      <c r="W24" s="71">
        <f>T24+U24-R24</f>
        <v>0</v>
      </c>
      <c r="X24" s="181"/>
    </row>
    <row r="25" spans="1:24">
      <c r="A25" s="181" t="s">
        <v>211</v>
      </c>
      <c r="B25" s="80">
        <v>83698</v>
      </c>
      <c r="C25" s="15" t="s">
        <v>75</v>
      </c>
      <c r="D25" s="80">
        <v>42122</v>
      </c>
      <c r="E25" s="80">
        <v>41576</v>
      </c>
      <c r="F25" s="15" t="s">
        <v>75</v>
      </c>
      <c r="G25" s="81">
        <f t="shared" si="0"/>
        <v>0</v>
      </c>
      <c r="H25" s="181"/>
      <c r="I25" s="65" t="s">
        <v>75</v>
      </c>
      <c r="J25" s="64">
        <v>60698</v>
      </c>
      <c r="K25" s="66" t="s">
        <v>73</v>
      </c>
      <c r="L25" s="80">
        <v>30983</v>
      </c>
      <c r="M25" s="80">
        <v>29715</v>
      </c>
      <c r="N25" s="66" t="s">
        <v>73</v>
      </c>
      <c r="O25" s="81">
        <f t="shared" si="1"/>
        <v>0</v>
      </c>
      <c r="P25" s="181"/>
      <c r="Q25" s="72" t="s">
        <v>155</v>
      </c>
      <c r="R25" s="64">
        <f>SUMIF($S$8:$S$22,"Cdro. Rivad.",R8:R22)</f>
        <v>358563</v>
      </c>
      <c r="S25" s="15"/>
      <c r="T25" s="64">
        <f>SUMIF($S$8:$S$22,"Cdro. Rivad.",T8:T22)</f>
        <v>178872</v>
      </c>
      <c r="U25" s="64">
        <f>SUMIF($S$8:$S$22,"Cdro. Rivad.",U8:U22)</f>
        <v>179691</v>
      </c>
      <c r="V25" s="15"/>
      <c r="W25" s="71">
        <f>T25+U25-R25</f>
        <v>0</v>
      </c>
      <c r="X25" s="181"/>
    </row>
    <row r="26" spans="1:24" ht="13.5" thickBot="1">
      <c r="A26" s="181" t="s">
        <v>156</v>
      </c>
      <c r="B26" s="80">
        <v>42575</v>
      </c>
      <c r="C26" s="15" t="s">
        <v>68</v>
      </c>
      <c r="D26" s="80">
        <v>21320</v>
      </c>
      <c r="E26" s="80">
        <v>21255</v>
      </c>
      <c r="F26" s="15" t="s">
        <v>68</v>
      </c>
      <c r="G26" s="81">
        <f t="shared" si="0"/>
        <v>0</v>
      </c>
      <c r="H26" s="181"/>
      <c r="I26" s="68" t="s">
        <v>138</v>
      </c>
      <c r="J26" s="79">
        <v>51303</v>
      </c>
      <c r="K26" s="108" t="s">
        <v>72</v>
      </c>
      <c r="L26" s="82">
        <v>25346</v>
      </c>
      <c r="M26" s="82">
        <v>25957</v>
      </c>
      <c r="N26" s="108" t="s">
        <v>72</v>
      </c>
      <c r="O26" s="83">
        <f t="shared" si="1"/>
        <v>0</v>
      </c>
      <c r="P26" s="181"/>
      <c r="Q26" s="73" t="s">
        <v>0</v>
      </c>
      <c r="R26" s="74">
        <f>R25+R24</f>
        <v>413237</v>
      </c>
      <c r="S26" s="75"/>
      <c r="T26" s="74">
        <f>T25+T24</f>
        <v>206184</v>
      </c>
      <c r="U26" s="74">
        <f>U25+U24</f>
        <v>207053</v>
      </c>
      <c r="V26" s="75"/>
      <c r="W26" s="76">
        <f>T26+U26-R26</f>
        <v>0</v>
      </c>
      <c r="X26" s="181"/>
    </row>
    <row r="27" spans="1:24">
      <c r="A27" s="181" t="s">
        <v>170</v>
      </c>
      <c r="B27" s="80">
        <v>12854</v>
      </c>
      <c r="C27" s="15" t="s">
        <v>73</v>
      </c>
      <c r="D27" s="80">
        <v>6581</v>
      </c>
      <c r="E27" s="80">
        <v>6273</v>
      </c>
      <c r="F27" s="15" t="s">
        <v>73</v>
      </c>
      <c r="G27" s="81">
        <f t="shared" si="0"/>
        <v>0</v>
      </c>
      <c r="H27" s="181"/>
      <c r="I27" s="191" t="s">
        <v>310</v>
      </c>
      <c r="J27" s="64"/>
      <c r="K27" s="15"/>
      <c r="L27" s="15"/>
      <c r="M27" s="15"/>
      <c r="N27" s="15"/>
      <c r="O27" s="67"/>
      <c r="P27" s="181"/>
      <c r="R27" s="107"/>
      <c r="S27" s="107"/>
      <c r="T27" s="107"/>
      <c r="U27" s="107"/>
      <c r="V27" s="107"/>
    </row>
    <row r="28" spans="1:24">
      <c r="A28" s="181" t="s">
        <v>212</v>
      </c>
      <c r="B28" s="80">
        <v>21125</v>
      </c>
      <c r="C28" s="15" t="s">
        <v>68</v>
      </c>
      <c r="D28" s="80">
        <v>10732</v>
      </c>
      <c r="E28" s="80">
        <v>10393</v>
      </c>
      <c r="F28" s="15" t="s">
        <v>68</v>
      </c>
      <c r="G28" s="81">
        <f t="shared" si="0"/>
        <v>0</v>
      </c>
      <c r="H28" s="181"/>
      <c r="I28" s="70" t="s">
        <v>73</v>
      </c>
      <c r="J28" s="64">
        <f>SUMIF($K$8:$K$26,"Rosario",J8:J26)</f>
        <v>2659842</v>
      </c>
      <c r="K28" s="15"/>
      <c r="L28" s="64">
        <f>SUMIF($K$8:$K$26,"Rosario",L8:L26)</f>
        <v>1374915</v>
      </c>
      <c r="M28" s="64">
        <f>SUMIF($K$8:$K$26,"Rosario",M8:M26)</f>
        <v>1284927</v>
      </c>
      <c r="N28" s="15"/>
      <c r="O28" s="71">
        <f>L28+M28-J28</f>
        <v>0</v>
      </c>
      <c r="P28" s="181"/>
    </row>
    <row r="29" spans="1:24">
      <c r="A29" s="181" t="s">
        <v>157</v>
      </c>
      <c r="B29" s="80">
        <v>11539</v>
      </c>
      <c r="C29" s="15" t="s">
        <v>68</v>
      </c>
      <c r="D29" s="80">
        <v>5725</v>
      </c>
      <c r="E29" s="80">
        <v>5814</v>
      </c>
      <c r="F29" s="15" t="s">
        <v>68</v>
      </c>
      <c r="G29" s="81">
        <f t="shared" si="0"/>
        <v>0</v>
      </c>
      <c r="H29" s="181"/>
      <c r="I29" s="72" t="s">
        <v>72</v>
      </c>
      <c r="J29" s="64">
        <f>SUMIF($K$8:$K$26,"Resistencia",J8:J26)</f>
        <v>340859</v>
      </c>
      <c r="K29" s="15"/>
      <c r="L29" s="64">
        <f>SUMIF($K$8:$K$26,"Resistencia",L8:L26)</f>
        <v>169949</v>
      </c>
      <c r="M29" s="64">
        <f>SUMIF($K$8:$K$26,"Resistencia",M8:M26)</f>
        <v>170910</v>
      </c>
      <c r="N29" s="15"/>
      <c r="O29" s="71">
        <f>L29+M29-J29</f>
        <v>0</v>
      </c>
      <c r="P29" s="181"/>
    </row>
    <row r="30" spans="1:24" ht="13.5" thickBot="1">
      <c r="A30" s="181" t="s">
        <v>213</v>
      </c>
      <c r="B30" s="80">
        <v>13992</v>
      </c>
      <c r="C30" s="15" t="s">
        <v>75</v>
      </c>
      <c r="D30" s="80">
        <v>7044</v>
      </c>
      <c r="E30" s="80">
        <v>6948</v>
      </c>
      <c r="F30" s="15" t="s">
        <v>75</v>
      </c>
      <c r="G30" s="81">
        <f t="shared" si="0"/>
        <v>0</v>
      </c>
      <c r="H30" s="181"/>
      <c r="I30" s="73" t="s">
        <v>0</v>
      </c>
      <c r="J30" s="74">
        <f>J29+J28</f>
        <v>3000701</v>
      </c>
      <c r="K30" s="75"/>
      <c r="L30" s="74">
        <f>L29+L28</f>
        <v>1544864</v>
      </c>
      <c r="M30" s="74">
        <f>M29+M28</f>
        <v>1455837</v>
      </c>
      <c r="N30" s="75"/>
      <c r="O30" s="76">
        <f>L30+M30-J30</f>
        <v>0</v>
      </c>
      <c r="P30" s="181"/>
    </row>
    <row r="31" spans="1:24">
      <c r="A31" s="181" t="s">
        <v>214</v>
      </c>
      <c r="B31" s="80">
        <v>7852</v>
      </c>
      <c r="C31" s="15" t="s">
        <v>69</v>
      </c>
      <c r="D31" s="80">
        <v>3950</v>
      </c>
      <c r="E31" s="80">
        <v>3902</v>
      </c>
      <c r="F31" s="15" t="s">
        <v>69</v>
      </c>
      <c r="G31" s="81">
        <f t="shared" si="0"/>
        <v>0</v>
      </c>
      <c r="H31" s="181"/>
    </row>
    <row r="32" spans="1:24">
      <c r="A32" s="181" t="s">
        <v>215</v>
      </c>
      <c r="B32" s="80">
        <v>45445</v>
      </c>
      <c r="C32" s="15" t="s">
        <v>68</v>
      </c>
      <c r="D32" s="80">
        <v>23308</v>
      </c>
      <c r="E32" s="80">
        <v>22137</v>
      </c>
      <c r="F32" s="15" t="s">
        <v>68</v>
      </c>
      <c r="G32" s="81">
        <f t="shared" si="0"/>
        <v>0</v>
      </c>
      <c r="H32" s="181"/>
    </row>
    <row r="33" spans="1:8">
      <c r="A33" s="181" t="s">
        <v>216</v>
      </c>
      <c r="B33" s="80">
        <v>38647</v>
      </c>
      <c r="C33" s="15" t="s">
        <v>69</v>
      </c>
      <c r="D33" s="80">
        <v>19696</v>
      </c>
      <c r="E33" s="80">
        <v>18951</v>
      </c>
      <c r="F33" s="15" t="s">
        <v>69</v>
      </c>
      <c r="G33" s="81">
        <f t="shared" si="0"/>
        <v>0</v>
      </c>
      <c r="H33" s="181"/>
    </row>
    <row r="34" spans="1:8">
      <c r="A34" s="181" t="s">
        <v>217</v>
      </c>
      <c r="B34" s="80">
        <v>60762</v>
      </c>
      <c r="C34" s="15" t="s">
        <v>75</v>
      </c>
      <c r="D34" s="80">
        <v>31756</v>
      </c>
      <c r="E34" s="80">
        <v>29006</v>
      </c>
      <c r="F34" s="15" t="s">
        <v>75</v>
      </c>
      <c r="G34" s="81">
        <f t="shared" si="0"/>
        <v>0</v>
      </c>
      <c r="H34" s="181"/>
    </row>
    <row r="35" spans="1:8">
      <c r="A35" s="181" t="s">
        <v>171</v>
      </c>
      <c r="B35" s="80">
        <v>60892</v>
      </c>
      <c r="C35" s="15" t="s">
        <v>64</v>
      </c>
      <c r="D35" s="80">
        <v>30671</v>
      </c>
      <c r="E35" s="80">
        <v>30221</v>
      </c>
      <c r="F35" s="15" t="s">
        <v>64</v>
      </c>
      <c r="G35" s="81">
        <f t="shared" si="0"/>
        <v>0</v>
      </c>
      <c r="H35" s="181"/>
    </row>
    <row r="36" spans="1:8">
      <c r="A36" s="181" t="s">
        <v>218</v>
      </c>
      <c r="B36" s="80">
        <v>23179</v>
      </c>
      <c r="C36" s="15" t="s">
        <v>73</v>
      </c>
      <c r="D36" s="80">
        <v>11894</v>
      </c>
      <c r="E36" s="80">
        <v>11285</v>
      </c>
      <c r="F36" s="15" t="s">
        <v>73</v>
      </c>
      <c r="G36" s="81">
        <f t="shared" si="0"/>
        <v>0</v>
      </c>
      <c r="H36" s="181"/>
    </row>
    <row r="37" spans="1:8">
      <c r="A37" s="181" t="s">
        <v>219</v>
      </c>
      <c r="B37" s="80">
        <v>16522</v>
      </c>
      <c r="C37" s="15" t="s">
        <v>64</v>
      </c>
      <c r="D37" s="80">
        <v>8454</v>
      </c>
      <c r="E37" s="80">
        <v>8068</v>
      </c>
      <c r="F37" s="15" t="s">
        <v>64</v>
      </c>
      <c r="G37" s="81">
        <f t="shared" si="0"/>
        <v>0</v>
      </c>
      <c r="H37" s="181"/>
    </row>
    <row r="38" spans="1:8">
      <c r="A38" s="181" t="s">
        <v>220</v>
      </c>
      <c r="B38" s="80">
        <v>23794</v>
      </c>
      <c r="C38" s="15" t="s">
        <v>64</v>
      </c>
      <c r="D38" s="80">
        <v>12120</v>
      </c>
      <c r="E38" s="80">
        <v>11674</v>
      </c>
      <c r="F38" s="15" t="s">
        <v>64</v>
      </c>
      <c r="G38" s="81">
        <f t="shared" si="0"/>
        <v>0</v>
      </c>
      <c r="H38" s="181"/>
    </row>
    <row r="39" spans="1:8">
      <c r="A39" s="181" t="s">
        <v>221</v>
      </c>
      <c r="B39" s="80">
        <v>36828</v>
      </c>
      <c r="C39" s="15" t="s">
        <v>64</v>
      </c>
      <c r="D39" s="80">
        <v>18690</v>
      </c>
      <c r="E39" s="80">
        <v>18138</v>
      </c>
      <c r="F39" s="15" t="s">
        <v>64</v>
      </c>
      <c r="G39" s="81">
        <f t="shared" si="0"/>
        <v>0</v>
      </c>
      <c r="H39" s="181"/>
    </row>
    <row r="40" spans="1:8">
      <c r="A40" s="181" t="s">
        <v>222</v>
      </c>
      <c r="B40" s="80">
        <v>15857</v>
      </c>
      <c r="C40" s="15" t="s">
        <v>64</v>
      </c>
      <c r="D40" s="80">
        <v>8004</v>
      </c>
      <c r="E40" s="80">
        <v>7853</v>
      </c>
      <c r="F40" s="15" t="s">
        <v>64</v>
      </c>
      <c r="G40" s="81">
        <f t="shared" si="0"/>
        <v>0</v>
      </c>
      <c r="H40" s="181"/>
    </row>
    <row r="41" spans="1:8">
      <c r="A41" s="181" t="s">
        <v>223</v>
      </c>
      <c r="B41" s="80">
        <v>25216</v>
      </c>
      <c r="C41" s="15" t="s">
        <v>69</v>
      </c>
      <c r="D41" s="80">
        <v>13026</v>
      </c>
      <c r="E41" s="80">
        <v>12190</v>
      </c>
      <c r="F41" s="15" t="s">
        <v>69</v>
      </c>
      <c r="G41" s="81">
        <f t="shared" si="0"/>
        <v>0</v>
      </c>
      <c r="H41" s="181"/>
    </row>
    <row r="42" spans="1:8">
      <c r="A42" s="181" t="s">
        <v>224</v>
      </c>
      <c r="B42" s="80">
        <v>51448</v>
      </c>
      <c r="C42" s="15" t="s">
        <v>68</v>
      </c>
      <c r="D42" s="80">
        <v>26313</v>
      </c>
      <c r="E42" s="80">
        <v>25135</v>
      </c>
      <c r="F42" s="15" t="s">
        <v>68</v>
      </c>
      <c r="G42" s="81">
        <f t="shared" si="0"/>
        <v>0</v>
      </c>
      <c r="H42" s="181"/>
    </row>
    <row r="43" spans="1:8">
      <c r="A43" s="181" t="s">
        <v>225</v>
      </c>
      <c r="B43" s="80">
        <v>178155</v>
      </c>
      <c r="C43" s="15" t="s">
        <v>75</v>
      </c>
      <c r="D43" s="80">
        <v>89757</v>
      </c>
      <c r="E43" s="80">
        <v>88398</v>
      </c>
      <c r="F43" s="15" t="s">
        <v>75</v>
      </c>
      <c r="G43" s="81">
        <f t="shared" si="0"/>
        <v>0</v>
      </c>
      <c r="H43" s="181"/>
    </row>
    <row r="44" spans="1:8">
      <c r="A44" s="181" t="s">
        <v>179</v>
      </c>
      <c r="B44" s="80">
        <v>243974</v>
      </c>
      <c r="C44" s="15" t="s">
        <v>68</v>
      </c>
      <c r="D44" s="80">
        <v>123864</v>
      </c>
      <c r="E44" s="80">
        <v>120110</v>
      </c>
      <c r="F44" s="15" t="s">
        <v>68</v>
      </c>
      <c r="G44" s="81">
        <f t="shared" si="0"/>
        <v>0</v>
      </c>
      <c r="H44" s="181"/>
    </row>
    <row r="45" spans="1:8">
      <c r="A45" s="181" t="s">
        <v>226</v>
      </c>
      <c r="B45" s="80">
        <v>24167</v>
      </c>
      <c r="C45" s="15" t="s">
        <v>75</v>
      </c>
      <c r="D45" s="80">
        <v>12026</v>
      </c>
      <c r="E45" s="80">
        <v>12141</v>
      </c>
      <c r="F45" s="15" t="s">
        <v>75</v>
      </c>
      <c r="G45" s="81">
        <f t="shared" si="0"/>
        <v>0</v>
      </c>
      <c r="H45" s="181"/>
    </row>
    <row r="46" spans="1:8">
      <c r="A46" s="181" t="s">
        <v>180</v>
      </c>
      <c r="B46" s="80">
        <v>118807</v>
      </c>
      <c r="C46" s="15" t="s">
        <v>68</v>
      </c>
      <c r="D46" s="80">
        <v>59470</v>
      </c>
      <c r="E46" s="80">
        <v>59337</v>
      </c>
      <c r="F46" s="15" t="s">
        <v>68</v>
      </c>
      <c r="G46" s="81">
        <f t="shared" si="0"/>
        <v>0</v>
      </c>
      <c r="H46" s="181"/>
    </row>
    <row r="47" spans="1:8">
      <c r="A47" s="181" t="s">
        <v>181</v>
      </c>
      <c r="B47" s="80">
        <v>348970</v>
      </c>
      <c r="C47" s="15" t="s">
        <v>68</v>
      </c>
      <c r="D47" s="80">
        <v>174380</v>
      </c>
      <c r="E47" s="80">
        <v>174590</v>
      </c>
      <c r="F47" s="15" t="s">
        <v>68</v>
      </c>
      <c r="G47" s="81">
        <f t="shared" si="0"/>
        <v>0</v>
      </c>
      <c r="H47" s="181"/>
    </row>
    <row r="48" spans="1:8">
      <c r="A48" s="181" t="s">
        <v>142</v>
      </c>
      <c r="B48" s="80">
        <v>8171</v>
      </c>
      <c r="C48" s="15" t="s">
        <v>68</v>
      </c>
      <c r="D48" s="80">
        <v>4057</v>
      </c>
      <c r="E48" s="80">
        <v>4114</v>
      </c>
      <c r="F48" s="15" t="s">
        <v>68</v>
      </c>
      <c r="G48" s="81">
        <f t="shared" si="0"/>
        <v>0</v>
      </c>
      <c r="H48" s="181"/>
    </row>
    <row r="49" spans="1:8">
      <c r="A49" s="181" t="s">
        <v>227</v>
      </c>
      <c r="B49" s="80">
        <v>34391</v>
      </c>
      <c r="C49" s="15" t="s">
        <v>69</v>
      </c>
      <c r="D49" s="80">
        <v>17487</v>
      </c>
      <c r="E49" s="80">
        <v>16904</v>
      </c>
      <c r="F49" s="15" t="s">
        <v>69</v>
      </c>
      <c r="G49" s="81">
        <f t="shared" si="0"/>
        <v>0</v>
      </c>
      <c r="H49" s="181"/>
    </row>
    <row r="50" spans="1:8">
      <c r="A50" s="181" t="s">
        <v>228</v>
      </c>
      <c r="B50" s="80">
        <v>10897</v>
      </c>
      <c r="C50" s="15" t="s">
        <v>69</v>
      </c>
      <c r="D50" s="80">
        <v>4588</v>
      </c>
      <c r="E50" s="80">
        <v>6309</v>
      </c>
      <c r="F50" s="15" t="s">
        <v>69</v>
      </c>
      <c r="G50" s="81">
        <f t="shared" si="0"/>
        <v>0</v>
      </c>
      <c r="H50" s="181"/>
    </row>
    <row r="51" spans="1:8">
      <c r="A51" s="181" t="s">
        <v>229</v>
      </c>
      <c r="B51" s="80">
        <v>14876</v>
      </c>
      <c r="C51" s="15" t="s">
        <v>68</v>
      </c>
      <c r="D51" s="80">
        <v>7547</v>
      </c>
      <c r="E51" s="80">
        <v>7329</v>
      </c>
      <c r="F51" s="15" t="s">
        <v>68</v>
      </c>
      <c r="G51" s="81">
        <f t="shared" si="0"/>
        <v>0</v>
      </c>
      <c r="H51" s="181"/>
    </row>
    <row r="52" spans="1:8">
      <c r="A52" s="181" t="s">
        <v>230</v>
      </c>
      <c r="B52" s="80">
        <v>15381</v>
      </c>
      <c r="C52" s="15" t="s">
        <v>69</v>
      </c>
      <c r="D52" s="80">
        <v>8032</v>
      </c>
      <c r="E52" s="80">
        <v>7349</v>
      </c>
      <c r="F52" s="15" t="s">
        <v>69</v>
      </c>
      <c r="G52" s="81">
        <f t="shared" si="0"/>
        <v>0</v>
      </c>
      <c r="H52" s="181"/>
    </row>
    <row r="53" spans="1:8">
      <c r="A53" s="181" t="s">
        <v>231</v>
      </c>
      <c r="B53" s="80">
        <v>2771</v>
      </c>
      <c r="C53" s="15" t="s">
        <v>69</v>
      </c>
      <c r="D53" s="80">
        <v>1338</v>
      </c>
      <c r="E53" s="80">
        <v>1433</v>
      </c>
      <c r="F53" s="15" t="s">
        <v>69</v>
      </c>
      <c r="G53" s="81">
        <f t="shared" si="0"/>
        <v>0</v>
      </c>
      <c r="H53" s="181"/>
    </row>
    <row r="54" spans="1:8">
      <c r="A54" s="181" t="s">
        <v>232</v>
      </c>
      <c r="B54" s="80">
        <v>18286</v>
      </c>
      <c r="C54" s="15" t="s">
        <v>69</v>
      </c>
      <c r="D54" s="80">
        <v>9438</v>
      </c>
      <c r="E54" s="80">
        <v>8848</v>
      </c>
      <c r="F54" s="15" t="s">
        <v>69</v>
      </c>
      <c r="G54" s="81">
        <f t="shared" si="0"/>
        <v>0</v>
      </c>
      <c r="H54" s="181"/>
    </row>
    <row r="55" spans="1:8">
      <c r="A55" s="181" t="s">
        <v>233</v>
      </c>
      <c r="B55" s="80">
        <v>10984</v>
      </c>
      <c r="C55" s="15" t="s">
        <v>69</v>
      </c>
      <c r="D55" s="80">
        <v>5488</v>
      </c>
      <c r="E55" s="80">
        <v>5496</v>
      </c>
      <c r="F55" s="15" t="s">
        <v>69</v>
      </c>
      <c r="G55" s="81">
        <f t="shared" si="0"/>
        <v>0</v>
      </c>
      <c r="H55" s="181"/>
    </row>
    <row r="56" spans="1:8">
      <c r="A56" s="181" t="s">
        <v>234</v>
      </c>
      <c r="B56" s="80">
        <v>12799</v>
      </c>
      <c r="C56" s="15" t="s">
        <v>68</v>
      </c>
      <c r="D56" s="80">
        <v>6486</v>
      </c>
      <c r="E56" s="80">
        <v>6313</v>
      </c>
      <c r="F56" s="15" t="s">
        <v>68</v>
      </c>
      <c r="G56" s="81">
        <f t="shared" si="0"/>
        <v>0</v>
      </c>
      <c r="H56" s="181"/>
    </row>
    <row r="57" spans="1:8">
      <c r="A57" s="181" t="s">
        <v>235</v>
      </c>
      <c r="B57" s="80">
        <v>3063</v>
      </c>
      <c r="C57" s="15" t="s">
        <v>69</v>
      </c>
      <c r="D57" s="80">
        <v>1449</v>
      </c>
      <c r="E57" s="80">
        <v>1614</v>
      </c>
      <c r="F57" s="15" t="s">
        <v>69</v>
      </c>
      <c r="G57" s="81">
        <f t="shared" si="0"/>
        <v>0</v>
      </c>
      <c r="H57" s="181"/>
    </row>
    <row r="58" spans="1:8">
      <c r="A58" s="181" t="s">
        <v>236</v>
      </c>
      <c r="B58" s="80">
        <v>10319</v>
      </c>
      <c r="C58" s="15" t="s">
        <v>68</v>
      </c>
      <c r="D58" s="80">
        <v>5197</v>
      </c>
      <c r="E58" s="80">
        <v>5122</v>
      </c>
      <c r="F58" s="15" t="s">
        <v>68</v>
      </c>
      <c r="G58" s="81">
        <f t="shared" si="0"/>
        <v>0</v>
      </c>
      <c r="H58" s="181"/>
    </row>
    <row r="59" spans="1:8">
      <c r="A59" s="181" t="s">
        <v>237</v>
      </c>
      <c r="B59" s="80">
        <v>11129</v>
      </c>
      <c r="C59" s="15" t="s">
        <v>68</v>
      </c>
      <c r="D59" s="80">
        <v>5493</v>
      </c>
      <c r="E59" s="80">
        <v>5636</v>
      </c>
      <c r="F59" s="15" t="s">
        <v>68</v>
      </c>
      <c r="G59" s="81">
        <f t="shared" si="0"/>
        <v>0</v>
      </c>
      <c r="H59" s="181"/>
    </row>
    <row r="60" spans="1:8">
      <c r="A60" s="181" t="s">
        <v>238</v>
      </c>
      <c r="B60" s="80">
        <v>564056</v>
      </c>
      <c r="C60" s="15" t="s">
        <v>69</v>
      </c>
      <c r="D60" s="80">
        <v>296318</v>
      </c>
      <c r="E60" s="80">
        <v>267738</v>
      </c>
      <c r="F60" s="15" t="s">
        <v>69</v>
      </c>
      <c r="G60" s="81">
        <f t="shared" si="0"/>
        <v>0</v>
      </c>
      <c r="H60" s="181"/>
    </row>
    <row r="61" spans="1:8">
      <c r="A61" s="181" t="s">
        <v>239</v>
      </c>
      <c r="B61" s="80">
        <v>67931</v>
      </c>
      <c r="C61" s="15" t="s">
        <v>75</v>
      </c>
      <c r="D61" s="80">
        <v>34219</v>
      </c>
      <c r="E61" s="80">
        <v>33712</v>
      </c>
      <c r="F61" s="15" t="s">
        <v>75</v>
      </c>
      <c r="G61" s="81">
        <f t="shared" si="0"/>
        <v>0</v>
      </c>
      <c r="H61" s="181"/>
    </row>
    <row r="62" spans="1:8">
      <c r="A62" s="181" t="s">
        <v>182</v>
      </c>
      <c r="B62" s="80">
        <v>403107</v>
      </c>
      <c r="C62" s="15" t="s">
        <v>75</v>
      </c>
      <c r="D62" s="80">
        <v>210023</v>
      </c>
      <c r="E62" s="80">
        <v>193084</v>
      </c>
      <c r="F62" s="15" t="s">
        <v>75</v>
      </c>
      <c r="G62" s="81">
        <f t="shared" si="0"/>
        <v>0</v>
      </c>
      <c r="H62" s="181"/>
    </row>
    <row r="63" spans="1:8">
      <c r="A63" s="181" t="s">
        <v>240</v>
      </c>
      <c r="B63" s="80">
        <v>17641</v>
      </c>
      <c r="C63" s="15" t="s">
        <v>68</v>
      </c>
      <c r="D63" s="80">
        <v>9062</v>
      </c>
      <c r="E63" s="80">
        <v>8579</v>
      </c>
      <c r="F63" s="15" t="s">
        <v>68</v>
      </c>
      <c r="G63" s="81">
        <f t="shared" si="0"/>
        <v>0</v>
      </c>
      <c r="H63" s="181"/>
    </row>
    <row r="64" spans="1:8">
      <c r="A64" s="181" t="s">
        <v>241</v>
      </c>
      <c r="B64" s="80">
        <v>28960</v>
      </c>
      <c r="C64" s="15" t="s">
        <v>68</v>
      </c>
      <c r="D64" s="80">
        <v>14492</v>
      </c>
      <c r="E64" s="80">
        <v>14468</v>
      </c>
      <c r="F64" s="15" t="s">
        <v>68</v>
      </c>
      <c r="G64" s="81">
        <f t="shared" si="0"/>
        <v>0</v>
      </c>
      <c r="H64" s="181"/>
    </row>
    <row r="65" spans="1:8">
      <c r="A65" s="181" t="s">
        <v>242</v>
      </c>
      <c r="B65" s="80">
        <v>11257</v>
      </c>
      <c r="C65" s="15" t="s">
        <v>64</v>
      </c>
      <c r="D65" s="80">
        <v>5584</v>
      </c>
      <c r="E65" s="80">
        <v>5673</v>
      </c>
      <c r="F65" s="15" t="s">
        <v>64</v>
      </c>
      <c r="G65" s="81">
        <f t="shared" si="0"/>
        <v>0</v>
      </c>
      <c r="H65" s="181"/>
    </row>
    <row r="66" spans="1:8">
      <c r="A66" s="181" t="s">
        <v>243</v>
      </c>
      <c r="B66" s="80">
        <v>8819</v>
      </c>
      <c r="C66" s="15" t="s">
        <v>68</v>
      </c>
      <c r="D66" s="80">
        <v>4460</v>
      </c>
      <c r="E66" s="80">
        <v>4359</v>
      </c>
      <c r="F66" s="15" t="s">
        <v>68</v>
      </c>
      <c r="G66" s="81">
        <f t="shared" si="0"/>
        <v>0</v>
      </c>
      <c r="H66" s="181"/>
    </row>
    <row r="67" spans="1:8">
      <c r="A67" s="181" t="s">
        <v>183</v>
      </c>
      <c r="B67" s="80">
        <v>172245</v>
      </c>
      <c r="C67" s="15" t="s">
        <v>75</v>
      </c>
      <c r="D67" s="80">
        <v>88862</v>
      </c>
      <c r="E67" s="80">
        <v>83383</v>
      </c>
      <c r="F67" s="15" t="s">
        <v>75</v>
      </c>
      <c r="G67" s="81">
        <f t="shared" si="0"/>
        <v>0</v>
      </c>
      <c r="H67" s="181"/>
    </row>
    <row r="68" spans="1:8">
      <c r="A68" s="181" t="s">
        <v>184</v>
      </c>
      <c r="B68" s="80">
        <v>158121</v>
      </c>
      <c r="C68" s="15" t="s">
        <v>75</v>
      </c>
      <c r="D68" s="80">
        <v>81867</v>
      </c>
      <c r="E68" s="80">
        <v>76254</v>
      </c>
      <c r="F68" s="15" t="s">
        <v>75</v>
      </c>
      <c r="G68" s="81">
        <f t="shared" si="0"/>
        <v>0</v>
      </c>
      <c r="H68" s="181"/>
    </row>
    <row r="69" spans="1:8">
      <c r="A69" s="181" t="s">
        <v>185</v>
      </c>
      <c r="B69" s="80">
        <v>230208</v>
      </c>
      <c r="C69" s="15" t="s">
        <v>75</v>
      </c>
      <c r="D69" s="80">
        <v>116074</v>
      </c>
      <c r="E69" s="80">
        <v>114134</v>
      </c>
      <c r="F69" s="15" t="s">
        <v>75</v>
      </c>
      <c r="G69" s="81">
        <f t="shared" si="0"/>
        <v>0</v>
      </c>
      <c r="H69" s="181"/>
    </row>
    <row r="70" spans="1:8">
      <c r="A70" s="181" t="s">
        <v>244</v>
      </c>
      <c r="B70" s="80">
        <v>88664</v>
      </c>
      <c r="C70" s="15" t="s">
        <v>68</v>
      </c>
      <c r="D70" s="80">
        <v>46281</v>
      </c>
      <c r="E70" s="80">
        <v>42383</v>
      </c>
      <c r="F70" s="15" t="s">
        <v>68</v>
      </c>
      <c r="G70" s="81">
        <f t="shared" si="0"/>
        <v>0</v>
      </c>
      <c r="H70" s="181"/>
    </row>
    <row r="71" spans="1:8">
      <c r="A71" s="181" t="s">
        <v>245</v>
      </c>
      <c r="B71" s="80">
        <v>60483</v>
      </c>
      <c r="C71" s="15" t="s">
        <v>69</v>
      </c>
      <c r="D71" s="80">
        <v>30710</v>
      </c>
      <c r="E71" s="80">
        <v>29773</v>
      </c>
      <c r="F71" s="15" t="s">
        <v>69</v>
      </c>
      <c r="G71" s="81">
        <f t="shared" si="0"/>
        <v>0</v>
      </c>
      <c r="H71" s="181"/>
    </row>
    <row r="72" spans="1:8">
      <c r="A72" s="181" t="s">
        <v>186</v>
      </c>
      <c r="B72" s="80">
        <v>1255288</v>
      </c>
      <c r="C72" s="15" t="s">
        <v>75</v>
      </c>
      <c r="D72" s="80">
        <v>642321</v>
      </c>
      <c r="E72" s="80">
        <v>612967</v>
      </c>
      <c r="F72" s="15" t="s">
        <v>75</v>
      </c>
      <c r="G72" s="81">
        <f t="shared" ref="G72:G135" si="3">D72+E72-B72</f>
        <v>0</v>
      </c>
      <c r="H72" s="181"/>
    </row>
    <row r="73" spans="1:8">
      <c r="A73" s="181" t="s">
        <v>68</v>
      </c>
      <c r="B73" s="80">
        <v>574369</v>
      </c>
      <c r="C73" s="15" t="s">
        <v>68</v>
      </c>
      <c r="D73" s="80">
        <v>296782</v>
      </c>
      <c r="E73" s="80">
        <v>277587</v>
      </c>
      <c r="F73" s="15" t="s">
        <v>68</v>
      </c>
      <c r="G73" s="81">
        <f t="shared" si="3"/>
        <v>0</v>
      </c>
      <c r="H73" s="181"/>
    </row>
    <row r="74" spans="1:8">
      <c r="A74" s="181" t="s">
        <v>187</v>
      </c>
      <c r="B74" s="80">
        <v>453082</v>
      </c>
      <c r="C74" s="15" t="s">
        <v>68</v>
      </c>
      <c r="D74" s="80">
        <v>237867</v>
      </c>
      <c r="E74" s="80">
        <v>215215</v>
      </c>
      <c r="F74" s="15" t="s">
        <v>68</v>
      </c>
      <c r="G74" s="81">
        <f t="shared" si="3"/>
        <v>0</v>
      </c>
      <c r="H74" s="181"/>
    </row>
    <row r="75" spans="1:8">
      <c r="A75" s="181" t="s">
        <v>246</v>
      </c>
      <c r="B75" s="80">
        <v>9683</v>
      </c>
      <c r="C75" s="15" t="s">
        <v>69</v>
      </c>
      <c r="D75" s="80">
        <v>4982</v>
      </c>
      <c r="E75" s="80">
        <v>4701</v>
      </c>
      <c r="F75" s="15" t="s">
        <v>69</v>
      </c>
      <c r="G75" s="81">
        <f t="shared" si="3"/>
        <v>0</v>
      </c>
      <c r="H75" s="181"/>
    </row>
    <row r="76" spans="1:8">
      <c r="A76" s="181" t="s">
        <v>247</v>
      </c>
      <c r="B76" s="80">
        <v>23551</v>
      </c>
      <c r="C76" s="15" t="s">
        <v>69</v>
      </c>
      <c r="D76" s="80">
        <v>12107</v>
      </c>
      <c r="E76" s="80">
        <v>11444</v>
      </c>
      <c r="F76" s="15" t="s">
        <v>69</v>
      </c>
      <c r="G76" s="81">
        <f t="shared" si="3"/>
        <v>0</v>
      </c>
      <c r="H76" s="181"/>
    </row>
    <row r="77" spans="1:8">
      <c r="A77" s="181" t="s">
        <v>158</v>
      </c>
      <c r="B77" s="80">
        <v>16358</v>
      </c>
      <c r="C77" s="15" t="s">
        <v>68</v>
      </c>
      <c r="D77" s="80">
        <v>8389</v>
      </c>
      <c r="E77" s="80">
        <v>7969</v>
      </c>
      <c r="F77" s="15" t="s">
        <v>68</v>
      </c>
      <c r="G77" s="81">
        <f t="shared" si="3"/>
        <v>0</v>
      </c>
      <c r="H77" s="181"/>
    </row>
    <row r="78" spans="1:8">
      <c r="A78" s="181" t="s">
        <v>248</v>
      </c>
      <c r="B78" s="80">
        <v>41127</v>
      </c>
      <c r="C78" s="15" t="s">
        <v>68</v>
      </c>
      <c r="D78" s="80">
        <v>20981</v>
      </c>
      <c r="E78" s="80">
        <v>20146</v>
      </c>
      <c r="F78" s="15" t="s">
        <v>68</v>
      </c>
      <c r="G78" s="81">
        <f t="shared" si="3"/>
        <v>0</v>
      </c>
      <c r="H78" s="181"/>
    </row>
    <row r="79" spans="1:8">
      <c r="A79" s="181" t="s">
        <v>249</v>
      </c>
      <c r="B79" s="80">
        <v>17008</v>
      </c>
      <c r="C79" s="15" t="s">
        <v>69</v>
      </c>
      <c r="D79" s="80">
        <v>8515</v>
      </c>
      <c r="E79" s="80">
        <v>8493</v>
      </c>
      <c r="F79" s="15" t="s">
        <v>69</v>
      </c>
      <c r="G79" s="81">
        <f t="shared" si="3"/>
        <v>0</v>
      </c>
      <c r="H79" s="181"/>
    </row>
    <row r="80" spans="1:8">
      <c r="A80" s="181" t="s">
        <v>250</v>
      </c>
      <c r="B80" s="80">
        <v>33141</v>
      </c>
      <c r="C80" s="15" t="s">
        <v>68</v>
      </c>
      <c r="D80" s="80">
        <v>17111</v>
      </c>
      <c r="E80" s="80">
        <v>16030</v>
      </c>
      <c r="F80" s="15" t="s">
        <v>68</v>
      </c>
      <c r="G80" s="81">
        <f t="shared" si="3"/>
        <v>0</v>
      </c>
      <c r="H80" s="181"/>
    </row>
    <row r="81" spans="1:8">
      <c r="A81" s="181" t="s">
        <v>188</v>
      </c>
      <c r="B81" s="80">
        <v>591345</v>
      </c>
      <c r="C81" s="15" t="s">
        <v>68</v>
      </c>
      <c r="D81" s="80">
        <v>305746</v>
      </c>
      <c r="E81" s="80">
        <v>285599</v>
      </c>
      <c r="F81" s="15" t="s">
        <v>68</v>
      </c>
      <c r="G81" s="81">
        <f t="shared" si="3"/>
        <v>0</v>
      </c>
      <c r="H81" s="181"/>
    </row>
    <row r="82" spans="1:8">
      <c r="A82" s="181" t="s">
        <v>251</v>
      </c>
      <c r="B82" s="80">
        <v>93992</v>
      </c>
      <c r="C82" s="15" t="s">
        <v>75</v>
      </c>
      <c r="D82" s="80">
        <v>47666</v>
      </c>
      <c r="E82" s="80">
        <v>46326</v>
      </c>
      <c r="F82" s="15" t="s">
        <v>75</v>
      </c>
      <c r="G82" s="81">
        <f t="shared" si="3"/>
        <v>0</v>
      </c>
      <c r="H82" s="181"/>
    </row>
    <row r="83" spans="1:8">
      <c r="A83" s="181" t="s">
        <v>159</v>
      </c>
      <c r="B83" s="80">
        <v>16603</v>
      </c>
      <c r="C83" s="15" t="s">
        <v>68</v>
      </c>
      <c r="D83" s="80">
        <v>7460</v>
      </c>
      <c r="E83" s="80">
        <v>9143</v>
      </c>
      <c r="F83" s="15" t="s">
        <v>68</v>
      </c>
      <c r="G83" s="81">
        <f t="shared" si="3"/>
        <v>0</v>
      </c>
      <c r="H83" s="181"/>
    </row>
    <row r="84" spans="1:8">
      <c r="A84" s="181" t="s">
        <v>252</v>
      </c>
      <c r="B84" s="80">
        <v>10193</v>
      </c>
      <c r="C84" s="15" t="s">
        <v>69</v>
      </c>
      <c r="D84" s="80">
        <v>5346</v>
      </c>
      <c r="E84" s="80">
        <v>4847</v>
      </c>
      <c r="F84" s="15" t="s">
        <v>69</v>
      </c>
      <c r="G84" s="81">
        <f t="shared" si="3"/>
        <v>0</v>
      </c>
      <c r="H84" s="181"/>
    </row>
    <row r="85" spans="1:8">
      <c r="A85" s="181" t="s">
        <v>189</v>
      </c>
      <c r="B85" s="80">
        <v>290691</v>
      </c>
      <c r="C85" s="15" t="s">
        <v>75</v>
      </c>
      <c r="D85" s="80">
        <v>146969</v>
      </c>
      <c r="E85" s="80">
        <v>143722</v>
      </c>
      <c r="F85" s="15" t="s">
        <v>75</v>
      </c>
      <c r="G85" s="81">
        <f t="shared" si="3"/>
        <v>0</v>
      </c>
      <c r="H85" s="181"/>
    </row>
    <row r="86" spans="1:8">
      <c r="A86" s="181" t="s">
        <v>253</v>
      </c>
      <c r="B86" s="80">
        <v>17908</v>
      </c>
      <c r="C86" s="15" t="s">
        <v>69</v>
      </c>
      <c r="D86" s="80">
        <v>8986</v>
      </c>
      <c r="E86" s="80">
        <v>8922</v>
      </c>
      <c r="F86" s="15" t="s">
        <v>69</v>
      </c>
      <c r="G86" s="81">
        <f t="shared" si="3"/>
        <v>0</v>
      </c>
      <c r="H86" s="181"/>
    </row>
    <row r="87" spans="1:8">
      <c r="A87" s="181" t="s">
        <v>254</v>
      </c>
      <c r="B87" s="80">
        <v>43400</v>
      </c>
      <c r="C87" s="15" t="s">
        <v>75</v>
      </c>
      <c r="D87" s="80">
        <v>21036</v>
      </c>
      <c r="E87" s="80">
        <v>22364</v>
      </c>
      <c r="F87" s="15" t="s">
        <v>75</v>
      </c>
      <c r="G87" s="81">
        <f t="shared" si="3"/>
        <v>0</v>
      </c>
      <c r="H87" s="181"/>
    </row>
    <row r="88" spans="1:8">
      <c r="A88" s="181" t="s">
        <v>255</v>
      </c>
      <c r="B88" s="80">
        <v>59870</v>
      </c>
      <c r="C88" s="15" t="s">
        <v>75</v>
      </c>
      <c r="D88" s="80">
        <v>30582</v>
      </c>
      <c r="E88" s="80">
        <v>29288</v>
      </c>
      <c r="F88" s="15" t="s">
        <v>75</v>
      </c>
      <c r="G88" s="81">
        <f t="shared" si="3"/>
        <v>0</v>
      </c>
      <c r="H88" s="181"/>
    </row>
    <row r="89" spans="1:8">
      <c r="A89" s="181" t="s">
        <v>190</v>
      </c>
      <c r="B89" s="80">
        <v>469985</v>
      </c>
      <c r="C89" s="15" t="s">
        <v>75</v>
      </c>
      <c r="D89" s="80">
        <v>238442</v>
      </c>
      <c r="E89" s="80">
        <v>231543</v>
      </c>
      <c r="F89" s="15" t="s">
        <v>75</v>
      </c>
      <c r="G89" s="81">
        <f t="shared" si="3"/>
        <v>0</v>
      </c>
      <c r="H89" s="181"/>
    </row>
    <row r="90" spans="1:8">
      <c r="A90" s="181" t="s">
        <v>256</v>
      </c>
      <c r="B90" s="80">
        <v>17488</v>
      </c>
      <c r="C90" s="15" t="s">
        <v>68</v>
      </c>
      <c r="D90" s="80">
        <v>8843</v>
      </c>
      <c r="E90" s="80">
        <v>8645</v>
      </c>
      <c r="F90" s="15" t="s">
        <v>68</v>
      </c>
      <c r="G90" s="81">
        <f t="shared" si="3"/>
        <v>0</v>
      </c>
      <c r="H90" s="181"/>
    </row>
    <row r="91" spans="1:8">
      <c r="A91" s="181" t="s">
        <v>172</v>
      </c>
      <c r="B91" s="80">
        <v>5602</v>
      </c>
      <c r="C91" s="15" t="s">
        <v>64</v>
      </c>
      <c r="D91" s="80">
        <v>2745</v>
      </c>
      <c r="E91" s="80">
        <v>2857</v>
      </c>
      <c r="F91" s="15" t="s">
        <v>64</v>
      </c>
      <c r="G91" s="81">
        <f t="shared" si="3"/>
        <v>0</v>
      </c>
      <c r="H91" s="181"/>
    </row>
    <row r="92" spans="1:8">
      <c r="A92" s="181" t="s">
        <v>191</v>
      </c>
      <c r="B92" s="80">
        <v>380503</v>
      </c>
      <c r="C92" s="15" t="s">
        <v>75</v>
      </c>
      <c r="D92" s="80">
        <v>192111</v>
      </c>
      <c r="E92" s="80">
        <v>188392</v>
      </c>
      <c r="F92" s="15" t="s">
        <v>75</v>
      </c>
      <c r="G92" s="81">
        <f t="shared" si="3"/>
        <v>0</v>
      </c>
      <c r="H92" s="181"/>
    </row>
    <row r="93" spans="1:8">
      <c r="A93" s="181" t="s">
        <v>192</v>
      </c>
      <c r="B93" s="80">
        <v>309380</v>
      </c>
      <c r="C93" s="15" t="s">
        <v>75</v>
      </c>
      <c r="D93" s="80">
        <v>162350</v>
      </c>
      <c r="E93" s="80">
        <v>147030</v>
      </c>
      <c r="F93" s="15" t="s">
        <v>75</v>
      </c>
      <c r="G93" s="81">
        <f t="shared" si="3"/>
        <v>0</v>
      </c>
      <c r="H93" s="181"/>
    </row>
    <row r="94" spans="1:8">
      <c r="A94" s="181" t="s">
        <v>257</v>
      </c>
      <c r="B94" s="80">
        <v>15797</v>
      </c>
      <c r="C94" s="15" t="s">
        <v>75</v>
      </c>
      <c r="D94" s="80">
        <v>7968</v>
      </c>
      <c r="E94" s="80">
        <v>7829</v>
      </c>
      <c r="F94" s="15" t="s">
        <v>75</v>
      </c>
      <c r="G94" s="81">
        <f t="shared" si="3"/>
        <v>0</v>
      </c>
      <c r="H94" s="181"/>
    </row>
    <row r="95" spans="1:8">
      <c r="A95" s="181" t="s">
        <v>258</v>
      </c>
      <c r="B95" s="80">
        <v>89096</v>
      </c>
      <c r="C95" s="15" t="s">
        <v>69</v>
      </c>
      <c r="D95" s="80">
        <v>46255</v>
      </c>
      <c r="E95" s="80">
        <v>42841</v>
      </c>
      <c r="F95" s="15" t="s">
        <v>69</v>
      </c>
      <c r="G95" s="81">
        <f t="shared" si="3"/>
        <v>0</v>
      </c>
      <c r="H95" s="181"/>
    </row>
    <row r="96" spans="1:8">
      <c r="A96" s="181" t="s">
        <v>259</v>
      </c>
      <c r="B96" s="80">
        <v>45998</v>
      </c>
      <c r="C96" s="15" t="s">
        <v>75</v>
      </c>
      <c r="D96" s="80">
        <v>23751</v>
      </c>
      <c r="E96" s="80">
        <v>22247</v>
      </c>
      <c r="F96" s="15" t="s">
        <v>75</v>
      </c>
      <c r="G96" s="81">
        <f t="shared" si="3"/>
        <v>0</v>
      </c>
      <c r="H96" s="181"/>
    </row>
    <row r="97" spans="1:8">
      <c r="A97" s="181" t="s">
        <v>260</v>
      </c>
      <c r="B97" s="80">
        <v>103961</v>
      </c>
      <c r="C97" s="15" t="s">
        <v>69</v>
      </c>
      <c r="D97" s="80">
        <v>52654</v>
      </c>
      <c r="E97" s="80">
        <v>51307</v>
      </c>
      <c r="F97" s="15" t="s">
        <v>69</v>
      </c>
      <c r="G97" s="81">
        <f t="shared" si="3"/>
        <v>0</v>
      </c>
      <c r="H97" s="181"/>
    </row>
    <row r="98" spans="1:8">
      <c r="A98" s="181" t="s">
        <v>261</v>
      </c>
      <c r="B98" s="80">
        <v>27938</v>
      </c>
      <c r="C98" s="15" t="s">
        <v>64</v>
      </c>
      <c r="D98" s="80">
        <v>14025</v>
      </c>
      <c r="E98" s="80">
        <v>13913</v>
      </c>
      <c r="F98" s="15" t="s">
        <v>64</v>
      </c>
      <c r="G98" s="81">
        <f t="shared" si="3"/>
        <v>0</v>
      </c>
      <c r="H98" s="181"/>
    </row>
    <row r="99" spans="1:8">
      <c r="A99" s="181" t="s">
        <v>262</v>
      </c>
      <c r="B99" s="80">
        <v>38400</v>
      </c>
      <c r="C99" s="15" t="s">
        <v>68</v>
      </c>
      <c r="D99" s="80">
        <v>19691</v>
      </c>
      <c r="E99" s="80">
        <v>18709</v>
      </c>
      <c r="F99" s="15" t="s">
        <v>68</v>
      </c>
      <c r="G99" s="81">
        <f t="shared" si="3"/>
        <v>0</v>
      </c>
      <c r="H99" s="181"/>
    </row>
    <row r="100" spans="1:8">
      <c r="A100" s="181" t="s">
        <v>160</v>
      </c>
      <c r="B100" s="80">
        <v>6030</v>
      </c>
      <c r="C100" s="15" t="s">
        <v>68</v>
      </c>
      <c r="D100" s="80">
        <v>2981</v>
      </c>
      <c r="E100" s="80">
        <v>3049</v>
      </c>
      <c r="F100" s="15" t="s">
        <v>68</v>
      </c>
      <c r="G100" s="81">
        <f t="shared" si="3"/>
        <v>0</v>
      </c>
      <c r="H100" s="181"/>
    </row>
    <row r="101" spans="1:8">
      <c r="A101" s="181" t="s">
        <v>263</v>
      </c>
      <c r="B101" s="80">
        <v>99193</v>
      </c>
      <c r="C101" s="15" t="s">
        <v>73</v>
      </c>
      <c r="D101" s="80">
        <v>51537</v>
      </c>
      <c r="E101" s="80">
        <v>47656</v>
      </c>
      <c r="F101" s="15" t="s">
        <v>73</v>
      </c>
      <c r="G101" s="81">
        <f t="shared" si="3"/>
        <v>0</v>
      </c>
      <c r="H101" s="181"/>
    </row>
    <row r="102" spans="1:8">
      <c r="A102" s="181" t="s">
        <v>264</v>
      </c>
      <c r="B102" s="80">
        <v>3318</v>
      </c>
      <c r="C102" s="15" t="s">
        <v>69</v>
      </c>
      <c r="D102" s="80">
        <v>1604</v>
      </c>
      <c r="E102" s="80">
        <v>1714</v>
      </c>
      <c r="F102" s="15" t="s">
        <v>69</v>
      </c>
      <c r="G102" s="81">
        <f t="shared" si="3"/>
        <v>0</v>
      </c>
      <c r="H102" s="181"/>
    </row>
    <row r="103" spans="1:8">
      <c r="A103" s="181" t="s">
        <v>161</v>
      </c>
      <c r="B103" s="80">
        <v>232463</v>
      </c>
      <c r="C103" s="15" t="s">
        <v>75</v>
      </c>
      <c r="D103" s="80">
        <v>116513</v>
      </c>
      <c r="E103" s="80">
        <v>115950</v>
      </c>
      <c r="F103" s="15" t="s">
        <v>75</v>
      </c>
      <c r="G103" s="81">
        <f t="shared" si="3"/>
        <v>0</v>
      </c>
      <c r="H103" s="181"/>
    </row>
    <row r="104" spans="1:8">
      <c r="A104" s="181" t="s">
        <v>265</v>
      </c>
      <c r="B104" s="80">
        <v>20666</v>
      </c>
      <c r="C104" s="15" t="s">
        <v>69</v>
      </c>
      <c r="D104" s="80">
        <v>10420</v>
      </c>
      <c r="E104" s="80">
        <v>10246</v>
      </c>
      <c r="F104" s="15" t="s">
        <v>69</v>
      </c>
      <c r="G104" s="81">
        <f t="shared" si="3"/>
        <v>0</v>
      </c>
      <c r="H104" s="181"/>
    </row>
    <row r="105" spans="1:8">
      <c r="A105" s="181" t="s">
        <v>162</v>
      </c>
      <c r="B105" s="80">
        <v>60191</v>
      </c>
      <c r="C105" s="15" t="s">
        <v>68</v>
      </c>
      <c r="D105" s="80">
        <v>30305</v>
      </c>
      <c r="E105" s="80">
        <v>29886</v>
      </c>
      <c r="F105" s="15" t="s">
        <v>68</v>
      </c>
      <c r="G105" s="81">
        <f t="shared" si="3"/>
        <v>0</v>
      </c>
      <c r="H105" s="181"/>
    </row>
    <row r="106" spans="1:8">
      <c r="A106" s="181" t="s">
        <v>266</v>
      </c>
      <c r="B106" s="80">
        <v>16381</v>
      </c>
      <c r="C106" s="15" t="s">
        <v>64</v>
      </c>
      <c r="D106" s="80">
        <v>8239</v>
      </c>
      <c r="E106" s="80">
        <v>8142</v>
      </c>
      <c r="F106" s="15" t="s">
        <v>64</v>
      </c>
      <c r="G106" s="81">
        <f t="shared" si="3"/>
        <v>0</v>
      </c>
      <c r="H106" s="181"/>
    </row>
    <row r="107" spans="1:8">
      <c r="A107" s="181" t="s">
        <v>173</v>
      </c>
      <c r="B107" s="80">
        <v>9362</v>
      </c>
      <c r="C107" s="15" t="s">
        <v>68</v>
      </c>
      <c r="D107" s="80">
        <v>4662</v>
      </c>
      <c r="E107" s="80">
        <v>4700</v>
      </c>
      <c r="F107" s="15" t="s">
        <v>68</v>
      </c>
      <c r="G107" s="81">
        <f t="shared" si="3"/>
        <v>0</v>
      </c>
      <c r="H107" s="181"/>
    </row>
    <row r="108" spans="1:8">
      <c r="A108" s="181" t="s">
        <v>193</v>
      </c>
      <c r="B108" s="80">
        <v>518788</v>
      </c>
      <c r="C108" s="15" t="s">
        <v>68</v>
      </c>
      <c r="D108" s="80">
        <v>268211</v>
      </c>
      <c r="E108" s="80">
        <v>250577</v>
      </c>
      <c r="F108" s="15" t="s">
        <v>68</v>
      </c>
      <c r="G108" s="81">
        <f t="shared" si="3"/>
        <v>0</v>
      </c>
      <c r="H108" s="181"/>
    </row>
    <row r="109" spans="1:8">
      <c r="A109" s="181" t="s">
        <v>267</v>
      </c>
      <c r="B109" s="80">
        <v>29179</v>
      </c>
      <c r="C109" s="15" t="s">
        <v>73</v>
      </c>
      <c r="D109" s="80">
        <v>14677</v>
      </c>
      <c r="E109" s="80">
        <v>14502</v>
      </c>
      <c r="F109" s="15" t="s">
        <v>73</v>
      </c>
      <c r="G109" s="81">
        <f t="shared" si="3"/>
        <v>0</v>
      </c>
      <c r="H109" s="181"/>
    </row>
    <row r="110" spans="1:8">
      <c r="A110" s="181" t="s">
        <v>268</v>
      </c>
      <c r="B110" s="80">
        <v>14434</v>
      </c>
      <c r="C110" s="15" t="s">
        <v>69</v>
      </c>
      <c r="D110" s="80">
        <v>7344</v>
      </c>
      <c r="E110" s="80">
        <v>7090</v>
      </c>
      <c r="F110" s="15" t="s">
        <v>69</v>
      </c>
      <c r="G110" s="81">
        <f t="shared" si="3"/>
        <v>0</v>
      </c>
      <c r="H110" s="181"/>
    </row>
    <row r="111" spans="1:8">
      <c r="A111" s="181" t="s">
        <v>269</v>
      </c>
      <c r="B111" s="80">
        <v>15452</v>
      </c>
      <c r="C111" s="15" t="s">
        <v>68</v>
      </c>
      <c r="D111" s="80">
        <v>7635</v>
      </c>
      <c r="E111" s="80">
        <v>7817</v>
      </c>
      <c r="F111" s="15" t="s">
        <v>68</v>
      </c>
      <c r="G111" s="81">
        <f t="shared" si="3"/>
        <v>0</v>
      </c>
      <c r="H111" s="181"/>
    </row>
    <row r="112" spans="1:8">
      <c r="A112" s="181" t="s">
        <v>270</v>
      </c>
      <c r="B112" s="80">
        <v>22842</v>
      </c>
      <c r="C112" s="15" t="s">
        <v>68</v>
      </c>
      <c r="D112" s="80">
        <v>11839</v>
      </c>
      <c r="E112" s="80">
        <v>11003</v>
      </c>
      <c r="F112" s="15" t="s">
        <v>68</v>
      </c>
      <c r="G112" s="81">
        <f t="shared" si="3"/>
        <v>0</v>
      </c>
      <c r="H112" s="181"/>
    </row>
    <row r="113" spans="1:8">
      <c r="A113" s="181" t="s">
        <v>271</v>
      </c>
      <c r="B113" s="80">
        <v>10902</v>
      </c>
      <c r="C113" s="15" t="s">
        <v>69</v>
      </c>
      <c r="D113" s="80">
        <v>5520</v>
      </c>
      <c r="E113" s="80">
        <v>5382</v>
      </c>
      <c r="F113" s="15" t="s">
        <v>69</v>
      </c>
      <c r="G113" s="81">
        <f t="shared" si="3"/>
        <v>0</v>
      </c>
      <c r="H113" s="181"/>
    </row>
    <row r="114" spans="1:8">
      <c r="A114" s="181" t="s">
        <v>272</v>
      </c>
      <c r="B114" s="80">
        <v>19715</v>
      </c>
      <c r="C114" s="15" t="s">
        <v>64</v>
      </c>
      <c r="D114" s="80">
        <v>10097</v>
      </c>
      <c r="E114" s="80">
        <v>9618</v>
      </c>
      <c r="F114" s="15" t="s">
        <v>64</v>
      </c>
      <c r="G114" s="81">
        <f t="shared" si="3"/>
        <v>0</v>
      </c>
      <c r="H114" s="181"/>
    </row>
    <row r="115" spans="1:8">
      <c r="A115" s="181" t="s">
        <v>273</v>
      </c>
      <c r="B115" s="80">
        <v>29600</v>
      </c>
      <c r="C115" s="15" t="s">
        <v>69</v>
      </c>
      <c r="D115" s="80">
        <v>15109</v>
      </c>
      <c r="E115" s="80">
        <v>14491</v>
      </c>
      <c r="F115" s="15" t="s">
        <v>69</v>
      </c>
      <c r="G115" s="81">
        <f t="shared" si="3"/>
        <v>0</v>
      </c>
      <c r="H115" s="181"/>
    </row>
    <row r="116" spans="1:8">
      <c r="A116" s="181" t="s">
        <v>275</v>
      </c>
      <c r="B116" s="80">
        <v>8682</v>
      </c>
      <c r="C116" s="15" t="s">
        <v>68</v>
      </c>
      <c r="D116" s="80">
        <v>4404</v>
      </c>
      <c r="E116" s="80">
        <v>4278</v>
      </c>
      <c r="F116" s="15" t="s">
        <v>68</v>
      </c>
      <c r="G116" s="81">
        <f t="shared" si="3"/>
        <v>0</v>
      </c>
      <c r="H116" s="181"/>
    </row>
    <row r="117" spans="1:8">
      <c r="A117" s="181" t="s">
        <v>274</v>
      </c>
      <c r="B117" s="80">
        <v>29189</v>
      </c>
      <c r="C117" s="15" t="s">
        <v>75</v>
      </c>
      <c r="D117" s="80">
        <v>14921</v>
      </c>
      <c r="E117" s="80">
        <v>14268</v>
      </c>
      <c r="F117" s="15" t="s">
        <v>75</v>
      </c>
      <c r="G117" s="81">
        <f t="shared" si="3"/>
        <v>0</v>
      </c>
      <c r="H117" s="181"/>
    </row>
    <row r="118" spans="1:8">
      <c r="A118" s="181" t="s">
        <v>276</v>
      </c>
      <c r="B118" s="80">
        <v>20829</v>
      </c>
      <c r="C118" s="15" t="s">
        <v>75</v>
      </c>
      <c r="D118" s="80">
        <v>10399</v>
      </c>
      <c r="E118" s="80">
        <v>10430</v>
      </c>
      <c r="F118" s="15" t="s">
        <v>75</v>
      </c>
      <c r="G118" s="81">
        <f t="shared" si="3"/>
        <v>0</v>
      </c>
      <c r="H118" s="181"/>
    </row>
    <row r="119" spans="1:8">
      <c r="A119" s="181" t="s">
        <v>277</v>
      </c>
      <c r="B119" s="80">
        <v>21333</v>
      </c>
      <c r="C119" s="15" t="s">
        <v>75</v>
      </c>
      <c r="D119" s="80">
        <v>10870</v>
      </c>
      <c r="E119" s="80">
        <v>10463</v>
      </c>
      <c r="F119" s="15" t="s">
        <v>75</v>
      </c>
      <c r="G119" s="81">
        <f t="shared" si="3"/>
        <v>0</v>
      </c>
      <c r="H119" s="181"/>
    </row>
    <row r="120" spans="1:8">
      <c r="A120" s="181" t="s">
        <v>278</v>
      </c>
      <c r="B120" s="80">
        <v>8119</v>
      </c>
      <c r="C120" s="15" t="s">
        <v>69</v>
      </c>
      <c r="D120" s="80">
        <v>4091</v>
      </c>
      <c r="E120" s="80">
        <v>4028</v>
      </c>
      <c r="F120" s="15" t="s">
        <v>69</v>
      </c>
      <c r="G120" s="81">
        <f t="shared" si="3"/>
        <v>0</v>
      </c>
      <c r="H120" s="181"/>
    </row>
    <row r="121" spans="1:8">
      <c r="A121" s="181" t="s">
        <v>194</v>
      </c>
      <c r="B121" s="80">
        <v>151131</v>
      </c>
      <c r="C121" s="15" t="s">
        <v>75</v>
      </c>
      <c r="D121" s="80">
        <v>78344</v>
      </c>
      <c r="E121" s="80">
        <v>72787</v>
      </c>
      <c r="F121" s="15" t="s">
        <v>75</v>
      </c>
      <c r="G121" s="81">
        <f t="shared" si="3"/>
        <v>0</v>
      </c>
      <c r="H121" s="181"/>
    </row>
    <row r="122" spans="1:8">
      <c r="A122" s="181" t="s">
        <v>195</v>
      </c>
      <c r="B122" s="80">
        <v>291505</v>
      </c>
      <c r="C122" s="15" t="s">
        <v>75</v>
      </c>
      <c r="D122" s="80">
        <v>154075</v>
      </c>
      <c r="E122" s="80">
        <v>137430</v>
      </c>
      <c r="F122" s="15" t="s">
        <v>75</v>
      </c>
      <c r="G122" s="81">
        <f t="shared" si="3"/>
        <v>0</v>
      </c>
      <c r="H122" s="181"/>
    </row>
    <row r="123" spans="1:8">
      <c r="A123" s="181" t="s">
        <v>196</v>
      </c>
      <c r="B123" s="80">
        <v>253086</v>
      </c>
      <c r="C123" s="15" t="s">
        <v>75</v>
      </c>
      <c r="D123" s="80">
        <v>129686</v>
      </c>
      <c r="E123" s="80">
        <v>123400</v>
      </c>
      <c r="F123" s="15" t="s">
        <v>75</v>
      </c>
      <c r="G123" s="81">
        <f t="shared" si="3"/>
        <v>0</v>
      </c>
      <c r="H123" s="181"/>
    </row>
    <row r="124" spans="1:8">
      <c r="A124" s="181" t="s">
        <v>279</v>
      </c>
      <c r="B124" s="80">
        <v>137867</v>
      </c>
      <c r="C124" s="15" t="s">
        <v>73</v>
      </c>
      <c r="D124" s="80">
        <v>70627</v>
      </c>
      <c r="E124" s="80">
        <v>67240</v>
      </c>
      <c r="F124" s="15" t="s">
        <v>73</v>
      </c>
      <c r="G124" s="81">
        <f t="shared" si="3"/>
        <v>0</v>
      </c>
      <c r="H124" s="181"/>
    </row>
    <row r="125" spans="1:8">
      <c r="A125" s="181" t="s">
        <v>280</v>
      </c>
      <c r="B125" s="80">
        <v>55234</v>
      </c>
      <c r="C125" s="15" t="s">
        <v>73</v>
      </c>
      <c r="D125" s="80">
        <v>27752</v>
      </c>
      <c r="E125" s="80">
        <v>27482</v>
      </c>
      <c r="F125" s="15" t="s">
        <v>73</v>
      </c>
      <c r="G125" s="81">
        <f t="shared" si="3"/>
        <v>0</v>
      </c>
      <c r="H125" s="181"/>
    </row>
    <row r="126" spans="1:8">
      <c r="A126" s="181" t="s">
        <v>163</v>
      </c>
      <c r="B126" s="80">
        <v>44529</v>
      </c>
      <c r="C126" s="15" t="s">
        <v>68</v>
      </c>
      <c r="D126" s="80">
        <v>22566</v>
      </c>
      <c r="E126" s="80">
        <v>21963</v>
      </c>
      <c r="F126" s="15" t="s">
        <v>68</v>
      </c>
      <c r="G126" s="81">
        <f t="shared" si="3"/>
        <v>0</v>
      </c>
      <c r="H126" s="181"/>
    </row>
    <row r="127" spans="1:8">
      <c r="A127" s="181" t="s">
        <v>281</v>
      </c>
      <c r="B127" s="80">
        <v>8904</v>
      </c>
      <c r="C127" s="15" t="s">
        <v>75</v>
      </c>
      <c r="D127" s="80">
        <v>4425</v>
      </c>
      <c r="E127" s="80">
        <v>4479</v>
      </c>
      <c r="F127" s="15" t="s">
        <v>75</v>
      </c>
      <c r="G127" s="81">
        <f t="shared" si="3"/>
        <v>0</v>
      </c>
      <c r="H127" s="181"/>
    </row>
    <row r="128" spans="1:8">
      <c r="A128" s="181" t="s">
        <v>282</v>
      </c>
      <c r="B128" s="80">
        <v>108109</v>
      </c>
      <c r="C128" s="15" t="s">
        <v>69</v>
      </c>
      <c r="D128" s="80">
        <v>55822</v>
      </c>
      <c r="E128" s="80">
        <v>52287</v>
      </c>
      <c r="F128" s="15" t="s">
        <v>69</v>
      </c>
      <c r="G128" s="81">
        <f t="shared" si="3"/>
        <v>0</v>
      </c>
      <c r="H128" s="181"/>
    </row>
    <row r="129" spans="1:8">
      <c r="A129" s="181" t="s">
        <v>283</v>
      </c>
      <c r="B129" s="80">
        <v>8296</v>
      </c>
      <c r="C129" s="15" t="s">
        <v>69</v>
      </c>
      <c r="D129" s="80">
        <v>4171</v>
      </c>
      <c r="E129" s="80">
        <v>4125</v>
      </c>
      <c r="F129" s="15" t="s">
        <v>69</v>
      </c>
      <c r="G129" s="81">
        <f t="shared" si="3"/>
        <v>0</v>
      </c>
      <c r="H129" s="181"/>
    </row>
    <row r="130" spans="1:8">
      <c r="A130" s="181" t="s">
        <v>197</v>
      </c>
      <c r="B130" s="80">
        <v>301223</v>
      </c>
      <c r="C130" s="15" t="s">
        <v>75</v>
      </c>
      <c r="D130" s="80">
        <v>153166</v>
      </c>
      <c r="E130" s="80">
        <v>148057</v>
      </c>
      <c r="F130" s="15" t="s">
        <v>75</v>
      </c>
      <c r="G130" s="81">
        <f t="shared" si="3"/>
        <v>0</v>
      </c>
      <c r="H130" s="181"/>
    </row>
    <row r="131" spans="1:8">
      <c r="A131" s="181" t="s">
        <v>164</v>
      </c>
      <c r="B131" s="80">
        <v>1742</v>
      </c>
      <c r="C131" s="15" t="s">
        <v>69</v>
      </c>
      <c r="D131" s="80">
        <v>829</v>
      </c>
      <c r="E131" s="80">
        <v>913</v>
      </c>
      <c r="F131" s="15" t="s">
        <v>69</v>
      </c>
      <c r="G131" s="81">
        <f t="shared" si="3"/>
        <v>0</v>
      </c>
      <c r="H131" s="181"/>
    </row>
    <row r="132" spans="1:8">
      <c r="A132" s="181" t="s">
        <v>284</v>
      </c>
      <c r="B132" s="80">
        <v>11759</v>
      </c>
      <c r="C132" s="15" t="s">
        <v>64</v>
      </c>
      <c r="D132" s="80">
        <v>5857</v>
      </c>
      <c r="E132" s="80">
        <v>5902</v>
      </c>
      <c r="F132" s="15" t="s">
        <v>64</v>
      </c>
      <c r="G132" s="81">
        <f t="shared" si="3"/>
        <v>0</v>
      </c>
      <c r="H132" s="181"/>
    </row>
    <row r="133" spans="1:8">
      <c r="A133" s="181" t="s">
        <v>165</v>
      </c>
      <c r="B133" s="80">
        <v>40181</v>
      </c>
      <c r="C133" s="15" t="s">
        <v>68</v>
      </c>
      <c r="D133" s="80">
        <v>20354</v>
      </c>
      <c r="E133" s="80">
        <v>19827</v>
      </c>
      <c r="F133" s="15" t="s">
        <v>68</v>
      </c>
      <c r="G133" s="81">
        <f t="shared" si="3"/>
        <v>0</v>
      </c>
      <c r="H133" s="181"/>
    </row>
    <row r="134" spans="1:8">
      <c r="A134" s="181" t="s">
        <v>166</v>
      </c>
      <c r="B134" s="80">
        <v>57244</v>
      </c>
      <c r="C134" s="15" t="s">
        <v>69</v>
      </c>
      <c r="D134" s="80">
        <v>29568</v>
      </c>
      <c r="E134" s="80">
        <v>27676</v>
      </c>
      <c r="F134" s="15" t="s">
        <v>69</v>
      </c>
      <c r="G134" s="81">
        <f t="shared" si="3"/>
        <v>0</v>
      </c>
      <c r="H134" s="181"/>
    </row>
    <row r="135" spans="1:8">
      <c r="A135" s="181" t="s">
        <v>198</v>
      </c>
      <c r="B135" s="80">
        <v>336467</v>
      </c>
      <c r="C135" s="15" t="s">
        <v>75</v>
      </c>
      <c r="D135" s="80">
        <v>176686</v>
      </c>
      <c r="E135" s="80">
        <v>159781</v>
      </c>
      <c r="F135" s="15" t="s">
        <v>75</v>
      </c>
      <c r="G135" s="81">
        <f t="shared" si="3"/>
        <v>0</v>
      </c>
      <c r="H135" s="181"/>
    </row>
    <row r="136" spans="1:8">
      <c r="A136" s="181" t="s">
        <v>174</v>
      </c>
      <c r="B136" s="80">
        <v>7439</v>
      </c>
      <c r="C136" s="15" t="s">
        <v>68</v>
      </c>
      <c r="D136" s="80">
        <v>3720</v>
      </c>
      <c r="E136" s="80">
        <v>3719</v>
      </c>
      <c r="F136" s="15" t="s">
        <v>68</v>
      </c>
      <c r="G136" s="81">
        <f t="shared" ref="G136:G141" si="4">D136+E136-B136</f>
        <v>0</v>
      </c>
      <c r="H136" s="181"/>
    </row>
    <row r="137" spans="1:8">
      <c r="A137" s="181" t="s">
        <v>175</v>
      </c>
      <c r="B137" s="80">
        <v>34877</v>
      </c>
      <c r="C137" s="15" t="s">
        <v>75</v>
      </c>
      <c r="D137" s="80">
        <v>17880</v>
      </c>
      <c r="E137" s="80">
        <v>16997</v>
      </c>
      <c r="F137" s="15" t="s">
        <v>75</v>
      </c>
      <c r="G137" s="81">
        <f t="shared" si="4"/>
        <v>0</v>
      </c>
      <c r="H137" s="181"/>
    </row>
    <row r="138" spans="1:8">
      <c r="A138" s="181" t="s">
        <v>199</v>
      </c>
      <c r="B138" s="80">
        <v>274082</v>
      </c>
      <c r="C138" s="15" t="s">
        <v>75</v>
      </c>
      <c r="D138" s="80">
        <v>146844</v>
      </c>
      <c r="E138" s="80">
        <v>127238</v>
      </c>
      <c r="F138" s="15" t="s">
        <v>75</v>
      </c>
      <c r="G138" s="81">
        <f t="shared" si="4"/>
        <v>0</v>
      </c>
      <c r="H138" s="181"/>
    </row>
    <row r="139" spans="1:8">
      <c r="A139" s="181" t="s">
        <v>167</v>
      </c>
      <c r="B139" s="80">
        <v>24282</v>
      </c>
      <c r="C139" s="15" t="s">
        <v>69</v>
      </c>
      <c r="D139" s="80">
        <v>12310</v>
      </c>
      <c r="E139" s="80">
        <v>11972</v>
      </c>
      <c r="F139" s="15" t="s">
        <v>69</v>
      </c>
      <c r="G139" s="81">
        <f t="shared" si="4"/>
        <v>0</v>
      </c>
      <c r="H139" s="181"/>
    </row>
    <row r="140" spans="1:8">
      <c r="A140" s="181" t="s">
        <v>168</v>
      </c>
      <c r="B140" s="80">
        <v>26517</v>
      </c>
      <c r="C140" s="15" t="s">
        <v>64</v>
      </c>
      <c r="D140" s="80">
        <v>13011</v>
      </c>
      <c r="E140" s="80">
        <v>13506</v>
      </c>
      <c r="F140" s="15" t="s">
        <v>64</v>
      </c>
      <c r="G140" s="81">
        <f t="shared" si="4"/>
        <v>0</v>
      </c>
      <c r="H140" s="181"/>
    </row>
    <row r="141" spans="1:8">
      <c r="A141" s="192" t="s">
        <v>285</v>
      </c>
      <c r="B141" s="82">
        <v>101271</v>
      </c>
      <c r="C141" s="193" t="s">
        <v>75</v>
      </c>
      <c r="D141" s="82">
        <v>51364</v>
      </c>
      <c r="E141" s="82">
        <v>49907</v>
      </c>
      <c r="F141" s="193" t="s">
        <v>75</v>
      </c>
      <c r="G141" s="81">
        <f t="shared" si="4"/>
        <v>0</v>
      </c>
      <c r="H141" s="181"/>
    </row>
    <row r="142" spans="1:8">
      <c r="A142" s="191" t="s">
        <v>310</v>
      </c>
      <c r="B142" s="64"/>
      <c r="C142" s="15"/>
      <c r="D142" s="15"/>
      <c r="E142" s="15"/>
      <c r="F142" s="15"/>
      <c r="G142" s="67"/>
      <c r="H142" s="181"/>
    </row>
    <row r="143" spans="1:8">
      <c r="A143" s="70" t="s">
        <v>64</v>
      </c>
      <c r="B143" s="64">
        <f>SUMIF(C8:C141,A143,B8:B141)</f>
        <v>574083</v>
      </c>
      <c r="C143" s="15"/>
      <c r="D143" s="64">
        <f>SUMIF(C8:C141,A143,D8:D141)</f>
        <v>293632</v>
      </c>
      <c r="E143" s="64">
        <f>SUMIF(C8:C141,A143,E8:E141)</f>
        <v>280451</v>
      </c>
      <c r="F143" s="15"/>
      <c r="G143" s="71">
        <f t="shared" ref="G143:G148" si="5">D143+E143-B143</f>
        <v>0</v>
      </c>
      <c r="H143" s="181"/>
    </row>
    <row r="144" spans="1:8">
      <c r="A144" s="70" t="s">
        <v>68</v>
      </c>
      <c r="B144" s="64">
        <f>SUMIF(C8:C141,A144,B8:B141)</f>
        <v>4835726</v>
      </c>
      <c r="C144" s="15"/>
      <c r="D144" s="64">
        <f>SUMIF(C8:C141,A144,D8:D141)</f>
        <v>2483588</v>
      </c>
      <c r="E144" s="64">
        <f>SUMIF(C8:C141,A144,E8:E141)</f>
        <v>2352138</v>
      </c>
      <c r="F144" s="15"/>
      <c r="G144" s="71">
        <f t="shared" si="5"/>
        <v>0</v>
      </c>
      <c r="H144" s="181"/>
    </row>
    <row r="145" spans="1:8">
      <c r="A145" s="70" t="s">
        <v>69</v>
      </c>
      <c r="B145" s="64">
        <f>SUMIF(C8:C141,A145,B8:B141)</f>
        <v>1538765</v>
      </c>
      <c r="C145" s="15"/>
      <c r="D145" s="64">
        <f>SUMIF(C8:C141,A145,D8:D141)</f>
        <v>793773</v>
      </c>
      <c r="E145" s="64">
        <f>SUMIF(C8:C141,A145,E8:E141)</f>
        <v>744992</v>
      </c>
      <c r="F145" s="15"/>
      <c r="G145" s="71">
        <f t="shared" si="5"/>
        <v>0</v>
      </c>
      <c r="H145" s="181"/>
    </row>
    <row r="146" spans="1:8">
      <c r="A146" s="70" t="s">
        <v>75</v>
      </c>
      <c r="B146" s="64">
        <f>SUMIF(C8:C141,A146,B8:B141)</f>
        <v>6493844</v>
      </c>
      <c r="C146" s="15"/>
      <c r="D146" s="64">
        <f>SUMIF(C8:C141,A146,D8:D141)</f>
        <v>3333136</v>
      </c>
      <c r="E146" s="64">
        <f>SUMIF(C8:C141,A146,E8:E141)</f>
        <v>3160708</v>
      </c>
      <c r="F146" s="15"/>
      <c r="G146" s="71">
        <f t="shared" si="5"/>
        <v>0</v>
      </c>
      <c r="H146" s="181"/>
    </row>
    <row r="147" spans="1:8">
      <c r="A147" s="72" t="s">
        <v>73</v>
      </c>
      <c r="B147" s="64">
        <f>SUMIF(C8:C141,A147,B8:B141)</f>
        <v>384785</v>
      </c>
      <c r="C147" s="15"/>
      <c r="D147" s="64">
        <f>SUMIF(C8:C141,A147,D8:D141)</f>
        <v>197195</v>
      </c>
      <c r="E147" s="64">
        <f>SUMIF(C8:C141,A147,E8:E141)</f>
        <v>187590</v>
      </c>
      <c r="F147" s="15"/>
      <c r="G147" s="71">
        <f t="shared" si="5"/>
        <v>0</v>
      </c>
      <c r="H147" s="181"/>
    </row>
    <row r="148" spans="1:8" ht="13.5" thickBot="1">
      <c r="A148" s="73" t="s">
        <v>0</v>
      </c>
      <c r="B148" s="74">
        <f>SUM(B143:B147)</f>
        <v>13827203</v>
      </c>
      <c r="C148" s="75"/>
      <c r="D148" s="74">
        <f t="shared" ref="D148:E148" si="6">SUM(D143:D147)</f>
        <v>7101324</v>
      </c>
      <c r="E148" s="74">
        <f t="shared" si="6"/>
        <v>6725879</v>
      </c>
      <c r="F148" s="75"/>
      <c r="G148" s="76">
        <f t="shared" si="5"/>
        <v>0</v>
      </c>
      <c r="H148" s="181"/>
    </row>
    <row r="149" spans="1:8">
      <c r="B149" s="33"/>
      <c r="C149" s="33"/>
      <c r="D149" s="33"/>
      <c r="E149" s="33"/>
      <c r="F149" s="33"/>
    </row>
  </sheetData>
  <sortState ref="A5:C138">
    <sortCondition ref="A5:A138"/>
  </sortState>
  <mergeCells count="8">
    <mergeCell ref="A6:G6"/>
    <mergeCell ref="I6:O6"/>
    <mergeCell ref="Q6:W6"/>
    <mergeCell ref="A1:C1"/>
    <mergeCell ref="A2:C2"/>
    <mergeCell ref="B4:E4"/>
    <mergeCell ref="J4:M4"/>
    <mergeCell ref="R4:U4"/>
  </mergeCells>
  <conditionalFormatting sqref="A8:A148 I8:I30 Q8:Q26">
    <cfRule type="expression" dxfId="8" priority="4">
      <formula>(D8&gt;E8)</formula>
    </cfRule>
  </conditionalFormatting>
  <conditionalFormatting sqref="A142">
    <cfRule type="expression" dxfId="7" priority="3">
      <formula>(D142&gt;E142)</formula>
    </cfRule>
  </conditionalFormatting>
  <conditionalFormatting sqref="I27">
    <cfRule type="expression" dxfId="6" priority="2">
      <formula>(L27&gt;M27)</formula>
    </cfRule>
  </conditionalFormatting>
  <conditionalFormatting sqref="Q23">
    <cfRule type="expression" dxfId="5" priority="1">
      <formula>(T23&gt;U23)</formula>
    </cfRule>
  </conditionalFormatting>
  <printOptions horizontalCentered="1" verticalCentered="1"/>
  <pageMargins left="0" right="0" top="0" bottom="0" header="0" footer="0"/>
  <pageSetup paperSize="5" scale="4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149"/>
  <sheetViews>
    <sheetView showGridLines="0" tabSelected="1" topLeftCell="D1" workbookViewId="0">
      <selection activeCell="Z17" activeCellId="1" sqref="Z11 Z17"/>
    </sheetView>
  </sheetViews>
  <sheetFormatPr baseColWidth="10" defaultRowHeight="12.75"/>
  <cols>
    <col min="1" max="1" width="24.7109375" bestFit="1" customWidth="1"/>
    <col min="2" max="2" width="13.85546875" bestFit="1" customWidth="1"/>
    <col min="3" max="3" width="12" hidden="1" customWidth="1"/>
    <col min="4" max="5" width="12.85546875" bestFit="1" customWidth="1"/>
    <col min="6" max="6" width="12" bestFit="1" customWidth="1"/>
    <col min="7" max="8" width="0" hidden="1" customWidth="1"/>
    <col min="9" max="9" width="5" customWidth="1"/>
    <col min="10" max="10" width="16" bestFit="1" customWidth="1"/>
    <col min="12" max="12" width="0" hidden="1" customWidth="1"/>
    <col min="16" max="17" width="0" hidden="1" customWidth="1"/>
    <col min="18" max="18" width="5" customWidth="1"/>
    <col min="19" max="19" width="18.7109375" bestFit="1" customWidth="1"/>
    <col min="20" max="20" width="11.85546875" bestFit="1" customWidth="1"/>
    <col min="21" max="21" width="0" hidden="1" customWidth="1"/>
    <col min="22" max="23" width="11.85546875" bestFit="1" customWidth="1"/>
    <col min="25" max="26" width="11.42578125" hidden="1" customWidth="1"/>
    <col min="27" max="27" width="1.5703125" customWidth="1"/>
  </cols>
  <sheetData>
    <row r="1" spans="1:27">
      <c r="A1" s="330" t="s">
        <v>117</v>
      </c>
      <c r="B1" s="330"/>
      <c r="C1" s="330"/>
      <c r="J1" s="31"/>
      <c r="K1" s="31"/>
      <c r="S1" s="31"/>
      <c r="T1" s="31"/>
    </row>
    <row r="2" spans="1:27">
      <c r="A2" s="332" t="s">
        <v>309</v>
      </c>
      <c r="B2" s="332"/>
      <c r="C2" s="332"/>
      <c r="D2" s="186"/>
      <c r="E2" s="186"/>
      <c r="F2" s="190"/>
      <c r="I2" s="115" t="s">
        <v>311</v>
      </c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</row>
    <row r="3" spans="1:27">
      <c r="A3" s="187"/>
      <c r="B3" s="187"/>
      <c r="C3" s="187"/>
      <c r="D3" s="186"/>
      <c r="E3" s="186"/>
      <c r="F3" s="194" t="s">
        <v>119</v>
      </c>
      <c r="G3" s="186"/>
      <c r="H3" s="186"/>
      <c r="I3" s="115" t="s">
        <v>312</v>
      </c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</row>
    <row r="4" spans="1:27">
      <c r="A4" s="187"/>
      <c r="B4" s="332" t="s">
        <v>307</v>
      </c>
      <c r="C4" s="332"/>
      <c r="D4" s="332"/>
      <c r="E4" s="332"/>
      <c r="F4" s="187"/>
      <c r="G4" s="186"/>
      <c r="H4" s="186"/>
      <c r="I4" s="186"/>
      <c r="J4" s="186"/>
      <c r="K4" s="332" t="s">
        <v>307</v>
      </c>
      <c r="L4" s="332"/>
      <c r="M4" s="332"/>
      <c r="N4" s="332"/>
      <c r="O4" s="187"/>
      <c r="P4" s="186"/>
      <c r="Q4" s="186"/>
      <c r="R4" s="186"/>
      <c r="S4" s="186"/>
      <c r="T4" s="332" t="s">
        <v>307</v>
      </c>
      <c r="U4" s="332"/>
      <c r="V4" s="332"/>
      <c r="W4" s="332"/>
      <c r="X4" s="101"/>
    </row>
    <row r="5" spans="1:27" s="102" customFormat="1" ht="13.5" thickBot="1">
      <c r="A5" s="186"/>
      <c r="B5" s="119">
        <f>D5+E5</f>
        <v>15625084</v>
      </c>
      <c r="C5" s="186"/>
      <c r="D5" s="118">
        <v>8020503</v>
      </c>
      <c r="E5" s="118">
        <v>7604581</v>
      </c>
      <c r="F5" s="186"/>
      <c r="G5" s="186"/>
      <c r="H5" s="186"/>
      <c r="I5" s="186"/>
      <c r="J5" s="186"/>
      <c r="K5" s="188">
        <f>M5+N5</f>
        <v>3194537</v>
      </c>
      <c r="L5" s="186"/>
      <c r="M5" s="189">
        <v>1646676</v>
      </c>
      <c r="N5" s="189">
        <v>1547861</v>
      </c>
      <c r="O5" s="186"/>
      <c r="P5" s="186"/>
      <c r="Q5" s="186"/>
      <c r="R5" s="186"/>
      <c r="S5" s="186"/>
      <c r="T5" s="119">
        <v>254459</v>
      </c>
      <c r="U5" s="186">
        <v>254649</v>
      </c>
      <c r="V5" s="118">
        <v>206184</v>
      </c>
      <c r="W5" s="118">
        <v>207053</v>
      </c>
    </row>
    <row r="6" spans="1:27">
      <c r="A6" s="326" t="s">
        <v>17</v>
      </c>
      <c r="B6" s="327"/>
      <c r="C6" s="327"/>
      <c r="D6" s="327"/>
      <c r="E6" s="327"/>
      <c r="F6" s="328"/>
      <c r="G6" s="329"/>
      <c r="H6" s="185"/>
      <c r="I6" s="72"/>
      <c r="J6" s="326" t="s">
        <v>8</v>
      </c>
      <c r="K6" s="327"/>
      <c r="L6" s="327"/>
      <c r="M6" s="327"/>
      <c r="N6" s="327"/>
      <c r="O6" s="328"/>
      <c r="P6" s="329"/>
      <c r="Q6" s="185"/>
      <c r="R6" s="72"/>
      <c r="S6" s="326" t="s">
        <v>20</v>
      </c>
      <c r="T6" s="327"/>
      <c r="U6" s="327"/>
      <c r="V6" s="327"/>
      <c r="W6" s="327"/>
      <c r="X6" s="328"/>
      <c r="Y6" s="329"/>
      <c r="Z6" s="185"/>
      <c r="AA6" s="69"/>
    </row>
    <row r="7" spans="1:27" s="185" customFormat="1" ht="13.5" thickBot="1">
      <c r="A7" s="77" t="s">
        <v>119</v>
      </c>
      <c r="B7" s="78" t="s">
        <v>118</v>
      </c>
      <c r="C7" s="78" t="s">
        <v>121</v>
      </c>
      <c r="D7" s="78" t="s">
        <v>24</v>
      </c>
      <c r="E7" s="78" t="s">
        <v>25</v>
      </c>
      <c r="F7" s="78" t="s">
        <v>121</v>
      </c>
      <c r="G7" s="183" t="s">
        <v>120</v>
      </c>
      <c r="I7" s="184"/>
      <c r="J7" s="77" t="s">
        <v>119</v>
      </c>
      <c r="K7" s="78" t="s">
        <v>118</v>
      </c>
      <c r="L7" s="78" t="s">
        <v>121</v>
      </c>
      <c r="M7" s="78" t="s">
        <v>24</v>
      </c>
      <c r="N7" s="78" t="s">
        <v>25</v>
      </c>
      <c r="O7" s="78" t="s">
        <v>121</v>
      </c>
      <c r="P7" s="183" t="s">
        <v>120</v>
      </c>
      <c r="R7" s="184"/>
      <c r="S7" s="77" t="s">
        <v>119</v>
      </c>
      <c r="T7" s="78" t="s">
        <v>118</v>
      </c>
      <c r="U7" s="78" t="s">
        <v>121</v>
      </c>
      <c r="V7" s="78" t="s">
        <v>24</v>
      </c>
      <c r="W7" s="78" t="s">
        <v>25</v>
      </c>
      <c r="X7" s="78" t="s">
        <v>121</v>
      </c>
      <c r="Y7" s="183" t="s">
        <v>120</v>
      </c>
      <c r="AA7" s="184"/>
    </row>
    <row r="8" spans="1:27">
      <c r="A8" s="181" t="s">
        <v>200</v>
      </c>
      <c r="B8" s="80">
        <v>17072</v>
      </c>
      <c r="C8" s="15" t="s">
        <v>64</v>
      </c>
      <c r="D8" s="80">
        <v>8667</v>
      </c>
      <c r="E8" s="80">
        <v>8405</v>
      </c>
      <c r="F8" s="15" t="s">
        <v>64</v>
      </c>
      <c r="G8" s="81">
        <f t="shared" ref="G8:G71" si="0">D8+E8-B8</f>
        <v>0</v>
      </c>
      <c r="H8" s="80">
        <f>'3 Provincias divididas 2001'!D8/'3 Provincias divididas 2001'!E8</f>
        <v>1.0087795226907381</v>
      </c>
      <c r="I8" s="181"/>
      <c r="J8" s="65" t="s">
        <v>122</v>
      </c>
      <c r="K8" s="64">
        <v>44788</v>
      </c>
      <c r="L8" s="66" t="s">
        <v>73</v>
      </c>
      <c r="M8" s="80">
        <v>22923</v>
      </c>
      <c r="N8" s="80">
        <v>21865</v>
      </c>
      <c r="O8" s="66" t="s">
        <v>73</v>
      </c>
      <c r="P8" s="81">
        <f>M8+N8-K8</f>
        <v>0</v>
      </c>
      <c r="Q8" s="80">
        <f>'3 Provincias divididas 2001'!L8/'3 Provincias divididas 2001'!M8</f>
        <v>1.0520322788256844</v>
      </c>
      <c r="R8" s="181"/>
      <c r="S8" s="65" t="s">
        <v>139</v>
      </c>
      <c r="T8" s="64">
        <v>82883</v>
      </c>
      <c r="U8" s="66" t="s">
        <v>155</v>
      </c>
      <c r="V8" s="80">
        <v>41697</v>
      </c>
      <c r="W8" s="80">
        <v>41186</v>
      </c>
      <c r="X8" s="66" t="s">
        <v>155</v>
      </c>
      <c r="Y8" s="81">
        <f>V8+W8-T8</f>
        <v>0</v>
      </c>
      <c r="Z8" s="80">
        <f>'3 Provincias divididas 2001'!T8/'3 Provincias divididas 2001'!U8</f>
        <v>1.0055713162661928</v>
      </c>
      <c r="AA8" s="181"/>
    </row>
    <row r="9" spans="1:27">
      <c r="A9" s="181" t="s">
        <v>201</v>
      </c>
      <c r="B9" s="80">
        <v>12047</v>
      </c>
      <c r="C9" s="15" t="s">
        <v>69</v>
      </c>
      <c r="D9" s="80">
        <v>6138</v>
      </c>
      <c r="E9" s="80">
        <v>5909</v>
      </c>
      <c r="F9" s="15" t="s">
        <v>69</v>
      </c>
      <c r="G9" s="81">
        <f t="shared" si="0"/>
        <v>0</v>
      </c>
      <c r="H9" s="80">
        <f>'3 Provincias divididas 2001'!D9/'3 Provincias divididas 2001'!E9</f>
        <v>1.0332770270270271</v>
      </c>
      <c r="I9" s="181"/>
      <c r="J9" s="65" t="s">
        <v>123</v>
      </c>
      <c r="K9" s="64">
        <v>82100</v>
      </c>
      <c r="L9" s="66" t="s">
        <v>73</v>
      </c>
      <c r="M9" s="80">
        <v>42320</v>
      </c>
      <c r="N9" s="80">
        <v>39780</v>
      </c>
      <c r="O9" s="66" t="s">
        <v>73</v>
      </c>
      <c r="P9" s="81">
        <f t="shared" ref="P9:P26" si="1">M9+N9-K9</f>
        <v>0</v>
      </c>
      <c r="Q9" s="80">
        <f>'3 Provincias divididas 2001'!L9/'3 Provincias divididas 2001'!M9</f>
        <v>1.0596307580136968</v>
      </c>
      <c r="R9" s="181"/>
      <c r="S9" s="65" t="s">
        <v>140</v>
      </c>
      <c r="T9" s="64">
        <v>20919</v>
      </c>
      <c r="U9" s="66" t="s">
        <v>154</v>
      </c>
      <c r="V9" s="80">
        <v>10357</v>
      </c>
      <c r="W9" s="80">
        <v>10562</v>
      </c>
      <c r="X9" s="66" t="s">
        <v>154</v>
      </c>
      <c r="Y9" s="81">
        <f t="shared" ref="Y9:Y22" si="2">V9+W9-T9</f>
        <v>0</v>
      </c>
      <c r="Z9" s="80">
        <f>'3 Provincias divididas 2001'!T9/'3 Provincias divididas 2001'!U9</f>
        <v>0.94992602708546714</v>
      </c>
      <c r="AA9" s="181"/>
    </row>
    <row r="10" spans="1:27">
      <c r="A10" s="181" t="s">
        <v>202</v>
      </c>
      <c r="B10" s="80">
        <v>10654</v>
      </c>
      <c r="C10" s="15" t="s">
        <v>75</v>
      </c>
      <c r="D10" s="80">
        <v>5473</v>
      </c>
      <c r="E10" s="80">
        <v>5181</v>
      </c>
      <c r="F10" s="15" t="s">
        <v>75</v>
      </c>
      <c r="G10" s="81">
        <f t="shared" si="0"/>
        <v>0</v>
      </c>
      <c r="H10" s="80">
        <f>'3 Provincias divididas 2001'!D10/'3 Provincias divididas 2001'!E10</f>
        <v>1.0642786069651742</v>
      </c>
      <c r="I10" s="181"/>
      <c r="J10" s="65" t="s">
        <v>124</v>
      </c>
      <c r="K10" s="64">
        <v>178092</v>
      </c>
      <c r="L10" s="66" t="s">
        <v>73</v>
      </c>
      <c r="M10" s="80">
        <v>90299</v>
      </c>
      <c r="N10" s="80">
        <v>87793</v>
      </c>
      <c r="O10" s="66" t="s">
        <v>73</v>
      </c>
      <c r="P10" s="81">
        <f t="shared" si="1"/>
        <v>0</v>
      </c>
      <c r="Q10" s="80">
        <f>'3 Provincias divididas 2001'!L10/'3 Provincias divididas 2001'!M10</f>
        <v>1.0347691883006889</v>
      </c>
      <c r="R10" s="181"/>
      <c r="S10" s="65" t="s">
        <v>141</v>
      </c>
      <c r="T10" s="64">
        <v>186583</v>
      </c>
      <c r="U10" s="66" t="s">
        <v>155</v>
      </c>
      <c r="V10" s="80">
        <v>92788</v>
      </c>
      <c r="W10" s="80">
        <v>93795</v>
      </c>
      <c r="X10" s="66" t="s">
        <v>155</v>
      </c>
      <c r="Y10" s="81">
        <f t="shared" si="2"/>
        <v>0</v>
      </c>
      <c r="Z10" s="80">
        <f>'3 Provincias divididas 2001'!T10/'3 Provincias divididas 2001'!U10</f>
        <v>1.0112960344899988</v>
      </c>
      <c r="AA10" s="181"/>
    </row>
    <row r="11" spans="1:27">
      <c r="A11" s="181" t="s">
        <v>176</v>
      </c>
      <c r="B11" s="80">
        <v>552902</v>
      </c>
      <c r="C11" s="15" t="s">
        <v>68</v>
      </c>
      <c r="D11" s="80">
        <v>282655</v>
      </c>
      <c r="E11" s="80">
        <v>270247</v>
      </c>
      <c r="F11" s="15" t="s">
        <v>68</v>
      </c>
      <c r="G11" s="81">
        <f t="shared" si="0"/>
        <v>0</v>
      </c>
      <c r="H11" s="80">
        <f>'3 Provincias divididas 2001'!D11/'3 Provincias divididas 2001'!E11</f>
        <v>1.0421779809391019</v>
      </c>
      <c r="I11" s="181"/>
      <c r="J11" s="65" t="s">
        <v>125</v>
      </c>
      <c r="K11" s="64">
        <v>86910</v>
      </c>
      <c r="L11" s="66" t="s">
        <v>73</v>
      </c>
      <c r="M11" s="80">
        <v>44457</v>
      </c>
      <c r="N11" s="80">
        <v>42453</v>
      </c>
      <c r="O11" s="66" t="s">
        <v>73</v>
      </c>
      <c r="P11" s="81">
        <f t="shared" si="1"/>
        <v>0</v>
      </c>
      <c r="Q11" s="80">
        <f>'3 Provincias divididas 2001'!L11/'3 Provincias divididas 2001'!M11</f>
        <v>1.0403174291189623</v>
      </c>
      <c r="R11" s="181"/>
      <c r="S11" s="65" t="s">
        <v>142</v>
      </c>
      <c r="T11" s="64">
        <v>1627</v>
      </c>
      <c r="U11" s="66" t="s">
        <v>155</v>
      </c>
      <c r="V11" s="80">
        <v>704</v>
      </c>
      <c r="W11" s="80">
        <v>923</v>
      </c>
      <c r="X11" s="66" t="s">
        <v>155</v>
      </c>
      <c r="Y11" s="81">
        <f t="shared" si="2"/>
        <v>0</v>
      </c>
      <c r="Z11" s="80">
        <f>'3 Provincias divididas 2001'!T11/'3 Provincias divididas 2001'!U11</f>
        <v>0.68444948921679905</v>
      </c>
      <c r="AA11" s="181"/>
    </row>
    <row r="12" spans="1:27">
      <c r="A12" s="182" t="s">
        <v>288</v>
      </c>
      <c r="B12" s="80">
        <v>29044</v>
      </c>
      <c r="C12" s="15" t="s">
        <v>73</v>
      </c>
      <c r="D12" s="80">
        <v>15065</v>
      </c>
      <c r="E12" s="80">
        <v>13979</v>
      </c>
      <c r="F12" s="15" t="s">
        <v>73</v>
      </c>
      <c r="G12" s="81">
        <f t="shared" si="0"/>
        <v>0</v>
      </c>
      <c r="H12" s="80">
        <f>'3 Provincias divididas 2001'!D12/'3 Provincias divididas 2001'!E12</f>
        <v>1.074133211678832</v>
      </c>
      <c r="I12" s="181"/>
      <c r="J12" s="65" t="s">
        <v>126</v>
      </c>
      <c r="K12" s="64">
        <v>20890</v>
      </c>
      <c r="L12" s="66" t="s">
        <v>73</v>
      </c>
      <c r="M12" s="80">
        <v>10333</v>
      </c>
      <c r="N12" s="80">
        <v>10557</v>
      </c>
      <c r="O12" s="66" t="s">
        <v>73</v>
      </c>
      <c r="P12" s="81">
        <f t="shared" si="1"/>
        <v>0</v>
      </c>
      <c r="Q12" s="80">
        <f>'3 Provincias divididas 2001'!L12/'3 Provincias divididas 2001'!M12</f>
        <v>0.96013387144403972</v>
      </c>
      <c r="R12" s="181"/>
      <c r="S12" s="65" t="s">
        <v>143</v>
      </c>
      <c r="T12" s="64">
        <v>43076</v>
      </c>
      <c r="U12" s="66" t="s">
        <v>154</v>
      </c>
      <c r="V12" s="80">
        <v>22033</v>
      </c>
      <c r="W12" s="80">
        <v>21043</v>
      </c>
      <c r="X12" s="66" t="s">
        <v>154</v>
      </c>
      <c r="Y12" s="81">
        <f t="shared" si="2"/>
        <v>0</v>
      </c>
      <c r="Z12" s="80">
        <f>'3 Provincias divididas 2001'!T12/'3 Provincias divididas 2001'!U12</f>
        <v>1.0209959623149394</v>
      </c>
      <c r="AA12" s="181"/>
    </row>
    <row r="13" spans="1:27">
      <c r="A13" s="181" t="s">
        <v>177</v>
      </c>
      <c r="B13" s="80">
        <v>342677</v>
      </c>
      <c r="C13" s="15" t="s">
        <v>68</v>
      </c>
      <c r="D13" s="80">
        <v>180413</v>
      </c>
      <c r="E13" s="80">
        <v>162264</v>
      </c>
      <c r="F13" s="15" t="s">
        <v>68</v>
      </c>
      <c r="G13" s="81">
        <f t="shared" si="0"/>
        <v>0</v>
      </c>
      <c r="H13" s="80">
        <f>'3 Provincias divididas 2001'!D13/'3 Provincias divididas 2001'!E13</f>
        <v>1.1163074943711804</v>
      </c>
      <c r="I13" s="181"/>
      <c r="J13" s="65" t="s">
        <v>127</v>
      </c>
      <c r="K13" s="64">
        <v>191024</v>
      </c>
      <c r="L13" s="66" t="s">
        <v>73</v>
      </c>
      <c r="M13" s="80">
        <v>97843</v>
      </c>
      <c r="N13" s="80">
        <v>93181</v>
      </c>
      <c r="O13" s="66" t="s">
        <v>73</v>
      </c>
      <c r="P13" s="81">
        <f t="shared" si="1"/>
        <v>0</v>
      </c>
      <c r="Q13" s="80">
        <f>'3 Provincias divididas 2001'!L13/'3 Provincias divididas 2001'!M13</f>
        <v>1.043343618513324</v>
      </c>
      <c r="R13" s="181"/>
      <c r="S13" s="65" t="s">
        <v>144</v>
      </c>
      <c r="T13" s="64">
        <v>11141</v>
      </c>
      <c r="U13" s="66" t="s">
        <v>155</v>
      </c>
      <c r="V13" s="80">
        <v>5366</v>
      </c>
      <c r="W13" s="80">
        <v>5775</v>
      </c>
      <c r="X13" s="66" t="s">
        <v>155</v>
      </c>
      <c r="Y13" s="81">
        <f t="shared" si="2"/>
        <v>0</v>
      </c>
      <c r="Z13" s="80">
        <f>'3 Provincias divididas 2001'!T13/'3 Provincias divididas 2001'!U13</f>
        <v>0.91703230953330672</v>
      </c>
      <c r="AA13" s="181"/>
    </row>
    <row r="14" spans="1:27">
      <c r="A14" s="181" t="s">
        <v>203</v>
      </c>
      <c r="B14" s="80">
        <v>20337</v>
      </c>
      <c r="C14" s="15" t="s">
        <v>69</v>
      </c>
      <c r="D14" s="80">
        <v>10352</v>
      </c>
      <c r="E14" s="80">
        <v>9985</v>
      </c>
      <c r="F14" s="15" t="s">
        <v>69</v>
      </c>
      <c r="G14" s="81">
        <f t="shared" si="0"/>
        <v>0</v>
      </c>
      <c r="H14" s="80">
        <f>'3 Provincias divididas 2001'!D14/'3 Provincias divididas 2001'!E14</f>
        <v>1.0418353576248314</v>
      </c>
      <c r="I14" s="181"/>
      <c r="J14" s="65" t="s">
        <v>128</v>
      </c>
      <c r="K14" s="64">
        <v>176410</v>
      </c>
      <c r="L14" s="66" t="s">
        <v>72</v>
      </c>
      <c r="M14" s="80">
        <v>89444</v>
      </c>
      <c r="N14" s="80">
        <v>86966</v>
      </c>
      <c r="O14" s="66" t="s">
        <v>72</v>
      </c>
      <c r="P14" s="81">
        <f t="shared" si="1"/>
        <v>0</v>
      </c>
      <c r="Q14" s="80">
        <f>'3 Provincias divididas 2001'!L14/'3 Provincias divididas 2001'!M14</f>
        <v>1.0037079842049503</v>
      </c>
      <c r="R14" s="181"/>
      <c r="S14" s="65" t="s">
        <v>145</v>
      </c>
      <c r="T14" s="64">
        <v>1427</v>
      </c>
      <c r="U14" s="66" t="s">
        <v>155</v>
      </c>
      <c r="V14" s="80">
        <v>606</v>
      </c>
      <c r="W14" s="80">
        <v>821</v>
      </c>
      <c r="X14" s="66" t="s">
        <v>155</v>
      </c>
      <c r="Y14" s="81">
        <f t="shared" si="2"/>
        <v>0</v>
      </c>
      <c r="Z14" s="80">
        <f>'3 Provincias divididas 2001'!T14/'3 Provincias divididas 2001'!U14</f>
        <v>0.73532796317606441</v>
      </c>
      <c r="AA14" s="181"/>
    </row>
    <row r="15" spans="1:27">
      <c r="A15" s="181" t="s">
        <v>204</v>
      </c>
      <c r="B15" s="80">
        <v>65280</v>
      </c>
      <c r="C15" s="15" t="s">
        <v>69</v>
      </c>
      <c r="D15" s="80">
        <v>33632</v>
      </c>
      <c r="E15" s="80">
        <v>31648</v>
      </c>
      <c r="F15" s="15" t="s">
        <v>69</v>
      </c>
      <c r="G15" s="81">
        <f t="shared" si="0"/>
        <v>0</v>
      </c>
      <c r="H15" s="80">
        <f>'3 Provincias divididas 2001'!D15/'3 Provincias divididas 2001'!E15</f>
        <v>1.0619946973912475</v>
      </c>
      <c r="I15" s="181"/>
      <c r="J15" s="65" t="s">
        <v>129</v>
      </c>
      <c r="K15" s="64">
        <v>66675</v>
      </c>
      <c r="L15" s="66" t="s">
        <v>73</v>
      </c>
      <c r="M15" s="80">
        <v>34124</v>
      </c>
      <c r="N15" s="80">
        <v>32551</v>
      </c>
      <c r="O15" s="66" t="s">
        <v>73</v>
      </c>
      <c r="P15" s="81">
        <f t="shared" si="1"/>
        <v>0</v>
      </c>
      <c r="Q15" s="80">
        <f>'3 Provincias divididas 2001'!L15/'3 Provincias divididas 2001'!M15</f>
        <v>1.0435637384927445</v>
      </c>
      <c r="R15" s="181"/>
      <c r="S15" s="65" t="s">
        <v>146</v>
      </c>
      <c r="T15" s="64">
        <v>3085</v>
      </c>
      <c r="U15" s="66" t="s">
        <v>155</v>
      </c>
      <c r="V15" s="80">
        <v>1377</v>
      </c>
      <c r="W15" s="80">
        <v>1708</v>
      </c>
      <c r="X15" s="66" t="s">
        <v>155</v>
      </c>
      <c r="Y15" s="81">
        <f t="shared" si="2"/>
        <v>0</v>
      </c>
      <c r="Z15" s="80">
        <f>'3 Provincias divididas 2001'!T15/'3 Provincias divididas 2001'!U15</f>
        <v>0.80011933174224348</v>
      </c>
      <c r="AA15" s="181"/>
    </row>
    <row r="16" spans="1:27">
      <c r="A16" s="181" t="s">
        <v>64</v>
      </c>
      <c r="B16" s="80">
        <v>301572</v>
      </c>
      <c r="C16" s="15" t="s">
        <v>64</v>
      </c>
      <c r="D16" s="80">
        <v>156924</v>
      </c>
      <c r="E16" s="80">
        <v>144648</v>
      </c>
      <c r="F16" s="15" t="s">
        <v>64</v>
      </c>
      <c r="G16" s="81">
        <f t="shared" si="0"/>
        <v>0</v>
      </c>
      <c r="H16" s="80">
        <f>'3 Provincias divididas 2001'!D16/'3 Provincias divididas 2001'!E16</f>
        <v>1.0817111236193246</v>
      </c>
      <c r="I16" s="181"/>
      <c r="J16" s="65" t="s">
        <v>130</v>
      </c>
      <c r="K16" s="64">
        <v>525093</v>
      </c>
      <c r="L16" s="66" t="s">
        <v>73</v>
      </c>
      <c r="M16" s="80">
        <v>274134</v>
      </c>
      <c r="N16" s="80">
        <v>250959</v>
      </c>
      <c r="O16" s="66" t="s">
        <v>73</v>
      </c>
      <c r="P16" s="81">
        <f t="shared" si="1"/>
        <v>0</v>
      </c>
      <c r="Q16" s="80">
        <f>'3 Provincias divididas 2001'!L16/'3 Provincias divididas 2001'!M16</f>
        <v>1.0876639300565092</v>
      </c>
      <c r="R16" s="181"/>
      <c r="S16" s="65" t="s">
        <v>147</v>
      </c>
      <c r="T16" s="64">
        <v>778</v>
      </c>
      <c r="U16" s="66" t="s">
        <v>155</v>
      </c>
      <c r="V16" s="80">
        <v>318</v>
      </c>
      <c r="W16" s="80">
        <v>460</v>
      </c>
      <c r="X16" s="66" t="s">
        <v>155</v>
      </c>
      <c r="Y16" s="81">
        <f t="shared" si="2"/>
        <v>0</v>
      </c>
      <c r="Z16" s="80">
        <f>'3 Provincias divididas 2001'!T16/'3 Provincias divididas 2001'!U16</f>
        <v>0.57580645161290323</v>
      </c>
      <c r="AA16" s="181"/>
    </row>
    <row r="17" spans="1:27">
      <c r="A17" s="181" t="s">
        <v>205</v>
      </c>
      <c r="B17" s="80">
        <v>43823</v>
      </c>
      <c r="C17" s="15" t="s">
        <v>69</v>
      </c>
      <c r="D17" s="80">
        <v>22303</v>
      </c>
      <c r="E17" s="80">
        <v>21520</v>
      </c>
      <c r="F17" s="15" t="s">
        <v>69</v>
      </c>
      <c r="G17" s="81">
        <f t="shared" si="0"/>
        <v>0</v>
      </c>
      <c r="H17" s="80">
        <f>'3 Provincias divididas 2001'!D17/'3 Provincias divididas 2001'!E17</f>
        <v>1.0405300456266382</v>
      </c>
      <c r="I17" s="181"/>
      <c r="J17" s="65" t="s">
        <v>131</v>
      </c>
      <c r="K17" s="64">
        <v>104946</v>
      </c>
      <c r="L17" s="66" t="s">
        <v>73</v>
      </c>
      <c r="M17" s="80">
        <v>53272</v>
      </c>
      <c r="N17" s="80">
        <v>51674</v>
      </c>
      <c r="O17" s="66" t="s">
        <v>73</v>
      </c>
      <c r="P17" s="81">
        <f t="shared" si="1"/>
        <v>0</v>
      </c>
      <c r="Q17" s="80">
        <f>'3 Provincias divididas 2001'!L17/'3 Provincias divididas 2001'!M17</f>
        <v>1.0368421052631578</v>
      </c>
      <c r="R17" s="181"/>
      <c r="S17" s="65" t="s">
        <v>148</v>
      </c>
      <c r="T17" s="64">
        <v>1867</v>
      </c>
      <c r="U17" s="66" t="s">
        <v>155</v>
      </c>
      <c r="V17" s="80">
        <v>805</v>
      </c>
      <c r="W17" s="80">
        <v>1062</v>
      </c>
      <c r="X17" s="66" t="s">
        <v>155</v>
      </c>
      <c r="Y17" s="81">
        <f t="shared" si="2"/>
        <v>0</v>
      </c>
      <c r="Z17" s="80">
        <f>'3 Provincias divididas 2001'!T17/'3 Provincias divididas 2001'!U17</f>
        <v>0.71621621621621623</v>
      </c>
      <c r="AA17" s="181"/>
    </row>
    <row r="18" spans="1:27">
      <c r="A18" s="181" t="s">
        <v>206</v>
      </c>
      <c r="B18" s="80">
        <v>32761</v>
      </c>
      <c r="C18" s="15" t="s">
        <v>75</v>
      </c>
      <c r="D18" s="80">
        <v>16568</v>
      </c>
      <c r="E18" s="80">
        <v>16193</v>
      </c>
      <c r="F18" s="15" t="s">
        <v>75</v>
      </c>
      <c r="G18" s="81">
        <f t="shared" si="0"/>
        <v>0</v>
      </c>
      <c r="H18" s="80">
        <f>'3 Provincias divididas 2001'!D18/'3 Provincias divididas 2001'!E18</f>
        <v>1.032171581769437</v>
      </c>
      <c r="I18" s="181"/>
      <c r="J18" s="65" t="s">
        <v>132</v>
      </c>
      <c r="K18" s="64">
        <v>29832</v>
      </c>
      <c r="L18" s="66" t="s">
        <v>72</v>
      </c>
      <c r="M18" s="80">
        <v>14789</v>
      </c>
      <c r="N18" s="80">
        <v>15043</v>
      </c>
      <c r="O18" s="66" t="s">
        <v>72</v>
      </c>
      <c r="P18" s="81">
        <f t="shared" si="1"/>
        <v>0</v>
      </c>
      <c r="Q18" s="80">
        <f>'3 Provincias divididas 2001'!L18/'3 Provincias divididas 2001'!M18</f>
        <v>0.9714803709643679</v>
      </c>
      <c r="R18" s="181"/>
      <c r="S18" s="65" t="s">
        <v>149</v>
      </c>
      <c r="T18" s="64">
        <v>131313</v>
      </c>
      <c r="U18" s="66" t="s">
        <v>155</v>
      </c>
      <c r="V18" s="80">
        <v>66917</v>
      </c>
      <c r="W18" s="80">
        <v>64396</v>
      </c>
      <c r="X18" s="66" t="s">
        <v>155</v>
      </c>
      <c r="Y18" s="81">
        <f t="shared" si="2"/>
        <v>0</v>
      </c>
      <c r="Z18" s="80">
        <f>'3 Provincias divididas 2001'!T18/'3 Provincias divididas 2001'!U18</f>
        <v>1.0257970862409711</v>
      </c>
      <c r="AA18" s="181"/>
    </row>
    <row r="19" spans="1:27">
      <c r="A19" s="181" t="s">
        <v>207</v>
      </c>
      <c r="B19" s="80">
        <v>20239</v>
      </c>
      <c r="C19" s="15" t="s">
        <v>69</v>
      </c>
      <c r="D19" s="80">
        <v>10000</v>
      </c>
      <c r="E19" s="80">
        <v>10239</v>
      </c>
      <c r="F19" s="15" t="s">
        <v>69</v>
      </c>
      <c r="G19" s="81">
        <f t="shared" si="0"/>
        <v>0</v>
      </c>
      <c r="H19" s="80">
        <f>'3 Provincias divididas 2001'!D19/'3 Provincias divididas 2001'!E19</f>
        <v>1.0322985261837567</v>
      </c>
      <c r="I19" s="181"/>
      <c r="J19" s="65" t="s">
        <v>73</v>
      </c>
      <c r="K19" s="64">
        <v>1193605</v>
      </c>
      <c r="L19" s="66" t="s">
        <v>73</v>
      </c>
      <c r="M19" s="80">
        <v>622099</v>
      </c>
      <c r="N19" s="80">
        <v>571506</v>
      </c>
      <c r="O19" s="66" t="s">
        <v>73</v>
      </c>
      <c r="P19" s="81">
        <f t="shared" si="1"/>
        <v>0</v>
      </c>
      <c r="Q19" s="80">
        <f>'3 Provincias divididas 2001'!L19/'3 Provincias divididas 2001'!M19</f>
        <v>1.0936781222929175</v>
      </c>
      <c r="R19" s="181"/>
      <c r="S19" s="65" t="s">
        <v>150</v>
      </c>
      <c r="T19" s="64">
        <v>5979</v>
      </c>
      <c r="U19" s="66" t="s">
        <v>155</v>
      </c>
      <c r="V19" s="80">
        <v>2680</v>
      </c>
      <c r="W19" s="80">
        <v>3299</v>
      </c>
      <c r="X19" s="66" t="s">
        <v>155</v>
      </c>
      <c r="Y19" s="81">
        <f t="shared" si="2"/>
        <v>0</v>
      </c>
      <c r="Z19" s="80">
        <f>'3 Provincias divididas 2001'!T19/'3 Provincias divididas 2001'!U19</f>
        <v>0.86453943407585787</v>
      </c>
      <c r="AA19" s="181"/>
    </row>
    <row r="20" spans="1:27">
      <c r="A20" s="181" t="s">
        <v>178</v>
      </c>
      <c r="B20" s="80">
        <v>324244</v>
      </c>
      <c r="C20" s="15" t="s">
        <v>68</v>
      </c>
      <c r="D20" s="80">
        <v>165636</v>
      </c>
      <c r="E20" s="80">
        <v>158608</v>
      </c>
      <c r="F20" s="15" t="s">
        <v>68</v>
      </c>
      <c r="G20" s="81">
        <f t="shared" si="0"/>
        <v>0</v>
      </c>
      <c r="H20" s="80">
        <f>'3 Provincias divididas 2001'!D20/'3 Provincias divididas 2001'!E20</f>
        <v>1.0395783597684947</v>
      </c>
      <c r="I20" s="181"/>
      <c r="J20" s="65" t="s">
        <v>133</v>
      </c>
      <c r="K20" s="64">
        <v>68878</v>
      </c>
      <c r="L20" s="66" t="s">
        <v>72</v>
      </c>
      <c r="M20" s="80">
        <v>34859</v>
      </c>
      <c r="N20" s="80">
        <v>34019</v>
      </c>
      <c r="O20" s="66" t="s">
        <v>72</v>
      </c>
      <c r="P20" s="81">
        <f t="shared" si="1"/>
        <v>0</v>
      </c>
      <c r="Q20" s="80">
        <f>'3 Provincias divididas 2001'!L20/'3 Provincias divididas 2001'!M20</f>
        <v>1.0098115076294532</v>
      </c>
      <c r="R20" s="181"/>
      <c r="S20" s="65" t="s">
        <v>151</v>
      </c>
      <c r="T20" s="64">
        <v>11396</v>
      </c>
      <c r="U20" s="66" t="s">
        <v>155</v>
      </c>
      <c r="V20" s="80">
        <v>5498</v>
      </c>
      <c r="W20" s="80">
        <v>5898</v>
      </c>
      <c r="X20" s="66" t="s">
        <v>155</v>
      </c>
      <c r="Y20" s="81">
        <f t="shared" si="2"/>
        <v>0</v>
      </c>
      <c r="Z20" s="80">
        <f>'3 Provincias divididas 2001'!T20/'3 Provincias divididas 2001'!U20</f>
        <v>0.91736263736263735</v>
      </c>
      <c r="AA20" s="181"/>
    </row>
    <row r="21" spans="1:27">
      <c r="A21" s="181" t="s">
        <v>169</v>
      </c>
      <c r="B21" s="80">
        <v>88470</v>
      </c>
      <c r="C21" s="15" t="s">
        <v>68</v>
      </c>
      <c r="D21" s="80">
        <v>45458</v>
      </c>
      <c r="E21" s="80">
        <v>43012</v>
      </c>
      <c r="F21" s="15" t="s">
        <v>68</v>
      </c>
      <c r="G21" s="81">
        <f t="shared" si="0"/>
        <v>0</v>
      </c>
      <c r="H21" s="80">
        <f>'3 Provincias divididas 2001'!D21/'3 Provincias divididas 2001'!E21</f>
        <v>1.0562772785622594</v>
      </c>
      <c r="I21" s="181"/>
      <c r="J21" s="65" t="s">
        <v>134</v>
      </c>
      <c r="K21" s="64">
        <v>30959</v>
      </c>
      <c r="L21" s="66" t="s">
        <v>72</v>
      </c>
      <c r="M21" s="80">
        <v>15462</v>
      </c>
      <c r="N21" s="80">
        <v>15497</v>
      </c>
      <c r="O21" s="66" t="s">
        <v>72</v>
      </c>
      <c r="P21" s="81">
        <f t="shared" si="1"/>
        <v>0</v>
      </c>
      <c r="Q21" s="80">
        <f>'3 Provincias divididas 2001'!L21/'3 Provincias divididas 2001'!M21</f>
        <v>0.96285845527921776</v>
      </c>
      <c r="R21" s="181"/>
      <c r="S21" s="65" t="s">
        <v>152</v>
      </c>
      <c r="T21" s="64">
        <v>5390</v>
      </c>
      <c r="U21" s="66" t="s">
        <v>155</v>
      </c>
      <c r="V21" s="80">
        <v>2545</v>
      </c>
      <c r="W21" s="80">
        <v>2845</v>
      </c>
      <c r="X21" s="66" t="s">
        <v>155</v>
      </c>
      <c r="Y21" s="81">
        <f t="shared" si="2"/>
        <v>0</v>
      </c>
      <c r="Z21" s="80">
        <f>'3 Provincias divididas 2001'!T21/'3 Provincias divididas 2001'!U21</f>
        <v>0.85308908045977017</v>
      </c>
      <c r="AA21" s="181"/>
    </row>
    <row r="22" spans="1:27">
      <c r="A22" s="181" t="s">
        <v>208</v>
      </c>
      <c r="B22" s="80">
        <v>34190</v>
      </c>
      <c r="C22" s="15" t="s">
        <v>69</v>
      </c>
      <c r="D22" s="80">
        <v>17362</v>
      </c>
      <c r="E22" s="80">
        <v>16828</v>
      </c>
      <c r="F22" s="15" t="s">
        <v>69</v>
      </c>
      <c r="G22" s="81">
        <f t="shared" si="0"/>
        <v>0</v>
      </c>
      <c r="H22" s="80">
        <f>'3 Provincias divididas 2001'!D22/'3 Provincias divididas 2001'!E22</f>
        <v>1.0620352126104367</v>
      </c>
      <c r="I22" s="181"/>
      <c r="J22" s="65" t="s">
        <v>135</v>
      </c>
      <c r="K22" s="64">
        <v>80840</v>
      </c>
      <c r="L22" s="66" t="s">
        <v>73</v>
      </c>
      <c r="M22" s="80">
        <v>40706</v>
      </c>
      <c r="N22" s="80">
        <v>40134</v>
      </c>
      <c r="O22" s="66" t="s">
        <v>73</v>
      </c>
      <c r="P22" s="81">
        <f t="shared" si="1"/>
        <v>0</v>
      </c>
      <c r="Q22" s="80">
        <f>'3 Provincias divididas 2001'!L22/'3 Provincias divididas 2001'!M22</f>
        <v>0.9959952459694088</v>
      </c>
      <c r="R22" s="181"/>
      <c r="S22" s="68" t="s">
        <v>153</v>
      </c>
      <c r="T22" s="79">
        <v>1644</v>
      </c>
      <c r="U22" s="66" t="s">
        <v>155</v>
      </c>
      <c r="V22" s="82">
        <v>768</v>
      </c>
      <c r="W22" s="82">
        <v>876</v>
      </c>
      <c r="X22" s="66" t="s">
        <v>155</v>
      </c>
      <c r="Y22" s="83">
        <f t="shared" si="2"/>
        <v>0</v>
      </c>
      <c r="Z22" s="80">
        <f>'3 Provincias divididas 2001'!T22/'3 Provincias divididas 2001'!U22</f>
        <v>0.80606060606060603</v>
      </c>
      <c r="AA22" s="181"/>
    </row>
    <row r="23" spans="1:27">
      <c r="A23" s="181" t="s">
        <v>209</v>
      </c>
      <c r="B23" s="80">
        <v>41336</v>
      </c>
      <c r="C23" s="15" t="s">
        <v>75</v>
      </c>
      <c r="D23" s="80">
        <v>21311</v>
      </c>
      <c r="E23" s="80">
        <v>20025</v>
      </c>
      <c r="F23" s="15" t="s">
        <v>75</v>
      </c>
      <c r="G23" s="81">
        <f t="shared" si="0"/>
        <v>0</v>
      </c>
      <c r="H23" s="80">
        <f>'3 Provincias divididas 2001'!D23/'3 Provincias divididas 2001'!E23</f>
        <v>1.0535067584799795</v>
      </c>
      <c r="I23" s="181"/>
      <c r="J23" s="65" t="s">
        <v>136</v>
      </c>
      <c r="K23" s="64">
        <v>40904</v>
      </c>
      <c r="L23" s="66" t="s">
        <v>73</v>
      </c>
      <c r="M23" s="80">
        <v>20780</v>
      </c>
      <c r="N23" s="80">
        <v>20124</v>
      </c>
      <c r="O23" s="66" t="s">
        <v>73</v>
      </c>
      <c r="P23" s="81">
        <f t="shared" si="1"/>
        <v>0</v>
      </c>
      <c r="Q23" s="80">
        <f>'3 Provincias divididas 2001'!L23/'3 Provincias divididas 2001'!M23</f>
        <v>1.0146185700743402</v>
      </c>
      <c r="R23" s="181"/>
      <c r="S23" s="191" t="s">
        <v>310</v>
      </c>
      <c r="T23" s="64"/>
      <c r="U23" s="15"/>
      <c r="V23" s="15"/>
      <c r="W23" s="15"/>
      <c r="X23" s="15"/>
      <c r="Y23" s="67"/>
      <c r="Z23" s="80"/>
      <c r="AA23" s="181"/>
    </row>
    <row r="24" spans="1:27">
      <c r="A24" s="181" t="s">
        <v>210</v>
      </c>
      <c r="B24" s="80">
        <v>26367</v>
      </c>
      <c r="C24" s="15" t="s">
        <v>68</v>
      </c>
      <c r="D24" s="80">
        <v>13303</v>
      </c>
      <c r="E24" s="80">
        <v>13064</v>
      </c>
      <c r="F24" s="15" t="s">
        <v>68</v>
      </c>
      <c r="G24" s="81">
        <f t="shared" si="0"/>
        <v>0</v>
      </c>
      <c r="H24" s="80">
        <f>'3 Provincias divididas 2001'!D24/'3 Provincias divididas 2001'!E24</f>
        <v>1.0129637907912383</v>
      </c>
      <c r="I24" s="181"/>
      <c r="J24" s="65" t="s">
        <v>137</v>
      </c>
      <c r="K24" s="64">
        <v>157255</v>
      </c>
      <c r="L24" s="66" t="s">
        <v>73</v>
      </c>
      <c r="M24" s="80">
        <v>80587</v>
      </c>
      <c r="N24" s="80">
        <v>76668</v>
      </c>
      <c r="O24" s="66" t="s">
        <v>73</v>
      </c>
      <c r="P24" s="81">
        <f t="shared" si="1"/>
        <v>0</v>
      </c>
      <c r="Q24" s="80">
        <f>'3 Provincias divididas 2001'!L24/'3 Provincias divididas 2001'!M24</f>
        <v>1.0508168802678675</v>
      </c>
      <c r="R24" s="181"/>
      <c r="S24" s="70" t="s">
        <v>154</v>
      </c>
      <c r="T24" s="64">
        <f>SUMIF($U$8:$U$22,"Gral Roca",T8:T22)</f>
        <v>63995</v>
      </c>
      <c r="U24" s="15"/>
      <c r="V24" s="64">
        <f>SUMIF($U$8:$U$22,"Gral Roca",V8:V22)</f>
        <v>32390</v>
      </c>
      <c r="W24" s="64">
        <f>SUMIF($U$8:$U$22,"Gral Roca",W8:W22)</f>
        <v>31605</v>
      </c>
      <c r="X24" s="15"/>
      <c r="Y24" s="71">
        <f>V24+W24-T24</f>
        <v>0</v>
      </c>
      <c r="Z24" s="80">
        <f>'3 Provincias divididas 2001'!T24/'3 Provincias divididas 2001'!U24</f>
        <v>0.99817264819823115</v>
      </c>
      <c r="AA24" s="181"/>
    </row>
    <row r="25" spans="1:27">
      <c r="A25" s="181" t="s">
        <v>211</v>
      </c>
      <c r="B25" s="80">
        <v>94461</v>
      </c>
      <c r="C25" s="15" t="s">
        <v>75</v>
      </c>
      <c r="D25" s="80">
        <v>47190</v>
      </c>
      <c r="E25" s="80">
        <v>47271</v>
      </c>
      <c r="F25" s="15" t="s">
        <v>75</v>
      </c>
      <c r="G25" s="81">
        <f t="shared" si="0"/>
        <v>0</v>
      </c>
      <c r="H25" s="80">
        <f>'3 Provincias divididas 2001'!D25/'3 Provincias divididas 2001'!E25</f>
        <v>1.0131325764864345</v>
      </c>
      <c r="I25" s="181"/>
      <c r="J25" s="65" t="s">
        <v>75</v>
      </c>
      <c r="K25" s="64">
        <v>63842</v>
      </c>
      <c r="L25" s="66" t="s">
        <v>73</v>
      </c>
      <c r="M25" s="80">
        <v>32437</v>
      </c>
      <c r="N25" s="80">
        <v>31405</v>
      </c>
      <c r="O25" s="66" t="s">
        <v>73</v>
      </c>
      <c r="P25" s="81">
        <f t="shared" si="1"/>
        <v>0</v>
      </c>
      <c r="Q25" s="80">
        <f>'3 Provincias divididas 2001'!L25/'3 Provincias divididas 2001'!M25</f>
        <v>1.0426720511526166</v>
      </c>
      <c r="R25" s="181"/>
      <c r="S25" s="72" t="s">
        <v>155</v>
      </c>
      <c r="T25" s="64">
        <f>SUMIF($U$8:$U$22,"Cdro. Rivad.",T8:T22)</f>
        <v>445113</v>
      </c>
      <c r="U25" s="15"/>
      <c r="V25" s="64">
        <f>SUMIF($U$8:$U$22,"Cdro. Rivad.",V8:V22)</f>
        <v>222069</v>
      </c>
      <c r="W25" s="64">
        <f>SUMIF($U$8:$U$22,"Cdro. Rivad.",W8:W22)</f>
        <v>223044</v>
      </c>
      <c r="X25" s="15"/>
      <c r="Y25" s="71">
        <f>V25+W25-T25</f>
        <v>0</v>
      </c>
      <c r="Z25" s="80">
        <f>'3 Provincias divididas 2001'!T25/'3 Provincias divididas 2001'!U25</f>
        <v>0.99544217573501181</v>
      </c>
      <c r="AA25" s="181"/>
    </row>
    <row r="26" spans="1:27" ht="13.5" thickBot="1">
      <c r="A26" s="181" t="s">
        <v>156</v>
      </c>
      <c r="B26" s="80">
        <v>51892</v>
      </c>
      <c r="C26" s="15" t="s">
        <v>68</v>
      </c>
      <c r="D26" s="80">
        <v>25972</v>
      </c>
      <c r="E26" s="80">
        <v>25920</v>
      </c>
      <c r="F26" s="15" t="s">
        <v>68</v>
      </c>
      <c r="G26" s="81">
        <f t="shared" si="0"/>
        <v>0</v>
      </c>
      <c r="H26" s="80">
        <f>'3 Provincias divididas 2001'!D26/'3 Provincias divididas 2001'!E26</f>
        <v>1.0030581039755351</v>
      </c>
      <c r="I26" s="181"/>
      <c r="J26" s="68" t="s">
        <v>138</v>
      </c>
      <c r="K26" s="79">
        <v>51494</v>
      </c>
      <c r="L26" s="108" t="s">
        <v>72</v>
      </c>
      <c r="M26" s="82">
        <v>25808</v>
      </c>
      <c r="N26" s="82">
        <v>25686</v>
      </c>
      <c r="O26" s="108" t="s">
        <v>72</v>
      </c>
      <c r="P26" s="83">
        <f t="shared" si="1"/>
        <v>0</v>
      </c>
      <c r="Q26" s="80">
        <f>'3 Provincias divididas 2001'!L26/'3 Provincias divididas 2001'!M26</f>
        <v>0.97646107023153672</v>
      </c>
      <c r="R26" s="181"/>
      <c r="S26" s="73" t="s">
        <v>0</v>
      </c>
      <c r="T26" s="74">
        <f>T25+T24</f>
        <v>509108</v>
      </c>
      <c r="U26" s="75"/>
      <c r="V26" s="74">
        <f>V25+V24</f>
        <v>254459</v>
      </c>
      <c r="W26" s="74">
        <f>W25+W24</f>
        <v>254649</v>
      </c>
      <c r="X26" s="75"/>
      <c r="Y26" s="76">
        <f>V26+W26-T26</f>
        <v>0</v>
      </c>
      <c r="Z26" s="80">
        <f>'3 Provincias divididas 2001'!T26/'3 Provincias divididas 2001'!U26</f>
        <v>0.99580300695957069</v>
      </c>
      <c r="AA26" s="181"/>
    </row>
    <row r="27" spans="1:27">
      <c r="A27" s="181" t="s">
        <v>170</v>
      </c>
      <c r="B27" s="80">
        <v>14494</v>
      </c>
      <c r="C27" s="15" t="s">
        <v>73</v>
      </c>
      <c r="D27" s="80">
        <v>7436</v>
      </c>
      <c r="E27" s="80">
        <v>7058</v>
      </c>
      <c r="F27" s="15" t="s">
        <v>73</v>
      </c>
      <c r="G27" s="81">
        <f t="shared" si="0"/>
        <v>0</v>
      </c>
      <c r="H27" s="80">
        <f>'3 Provincias divididas 2001'!D27/'3 Provincias divididas 2001'!E27</f>
        <v>1.0490993145225569</v>
      </c>
      <c r="I27" s="181"/>
      <c r="J27" s="191" t="s">
        <v>310</v>
      </c>
      <c r="K27" s="64"/>
      <c r="L27" s="15"/>
      <c r="M27" s="15"/>
      <c r="N27" s="15"/>
      <c r="O27" s="15"/>
      <c r="P27" s="67"/>
      <c r="Q27" s="80"/>
      <c r="R27" s="181"/>
      <c r="T27" s="107"/>
      <c r="U27" s="107"/>
      <c r="V27" s="107"/>
      <c r="W27" s="107"/>
      <c r="X27" s="107"/>
      <c r="Z27" s="80"/>
    </row>
    <row r="28" spans="1:27">
      <c r="A28" s="181" t="s">
        <v>212</v>
      </c>
      <c r="B28" s="80">
        <v>22237</v>
      </c>
      <c r="C28" s="15" t="s">
        <v>68</v>
      </c>
      <c r="D28" s="80">
        <v>11381</v>
      </c>
      <c r="E28" s="80">
        <v>10856</v>
      </c>
      <c r="F28" s="15" t="s">
        <v>68</v>
      </c>
      <c r="G28" s="81">
        <f t="shared" si="0"/>
        <v>0</v>
      </c>
      <c r="H28" s="80">
        <f>'3 Provincias divididas 2001'!D28/'3 Provincias divididas 2001'!E28</f>
        <v>1.0326181083421533</v>
      </c>
      <c r="I28" s="181"/>
      <c r="J28" s="70" t="s">
        <v>73</v>
      </c>
      <c r="K28" s="64">
        <f>SUMIF($L$8:$L$26,"Rosario",K8:K26)</f>
        <v>2836964</v>
      </c>
      <c r="L28" s="15"/>
      <c r="M28" s="64">
        <f>SUMIF($L$8:$L$26,"Rosario",M8:M26)</f>
        <v>1466314</v>
      </c>
      <c r="N28" s="64">
        <f>SUMIF($L$8:$L$26,"Rosario",N8:N26)</f>
        <v>1370650</v>
      </c>
      <c r="O28" s="15"/>
      <c r="P28" s="71">
        <f>M28+N28-K28</f>
        <v>0</v>
      </c>
      <c r="Q28" s="80">
        <f>'3 Provincias divididas 2001'!L28/'3 Provincias divididas 2001'!M28</f>
        <v>1.0700335505441165</v>
      </c>
      <c r="R28" s="181"/>
      <c r="Z28" s="80"/>
    </row>
    <row r="29" spans="1:27">
      <c r="A29" s="181" t="s">
        <v>157</v>
      </c>
      <c r="B29" s="80">
        <v>11570</v>
      </c>
      <c r="C29" s="15" t="s">
        <v>68</v>
      </c>
      <c r="D29" s="80">
        <v>5764</v>
      </c>
      <c r="E29" s="80">
        <v>5806</v>
      </c>
      <c r="F29" s="15" t="s">
        <v>68</v>
      </c>
      <c r="G29" s="81">
        <f t="shared" si="0"/>
        <v>0</v>
      </c>
      <c r="H29" s="80">
        <f>'3 Provincias divididas 2001'!D29/'3 Provincias divididas 2001'!E29</f>
        <v>0.98469212246302029</v>
      </c>
      <c r="I29" s="181"/>
      <c r="J29" s="72" t="s">
        <v>72</v>
      </c>
      <c r="K29" s="64">
        <f>SUMIF($L$8:$L$26,"Resistencia",K8:K26)</f>
        <v>357573</v>
      </c>
      <c r="L29" s="15"/>
      <c r="M29" s="64">
        <f>SUMIF($L$8:$L$26,"Resistencia",M8:M26)</f>
        <v>180362</v>
      </c>
      <c r="N29" s="64">
        <f>SUMIF($L$8:$L$26,"Resistencia",N8:N26)</f>
        <v>177211</v>
      </c>
      <c r="O29" s="15"/>
      <c r="P29" s="71">
        <f>M29+N29-K29</f>
        <v>0</v>
      </c>
      <c r="Q29" s="80">
        <f>'3 Provincias divididas 2001'!L29/'3 Provincias divididas 2001'!M29</f>
        <v>0.9943771575683108</v>
      </c>
      <c r="R29" s="181"/>
      <c r="Z29" s="80"/>
    </row>
    <row r="30" spans="1:27" ht="13.5" thickBot="1">
      <c r="A30" s="181" t="s">
        <v>213</v>
      </c>
      <c r="B30" s="80">
        <v>14692</v>
      </c>
      <c r="C30" s="15" t="s">
        <v>75</v>
      </c>
      <c r="D30" s="80">
        <v>7364</v>
      </c>
      <c r="E30" s="80">
        <v>7328</v>
      </c>
      <c r="F30" s="15" t="s">
        <v>75</v>
      </c>
      <c r="G30" s="81">
        <f t="shared" si="0"/>
        <v>0</v>
      </c>
      <c r="H30" s="80">
        <f>'3 Provincias divididas 2001'!D30/'3 Provincias divididas 2001'!E30</f>
        <v>1.0138169257340242</v>
      </c>
      <c r="I30" s="181"/>
      <c r="J30" s="73" t="s">
        <v>0</v>
      </c>
      <c r="K30" s="74">
        <f>K29+K28</f>
        <v>3194537</v>
      </c>
      <c r="L30" s="75"/>
      <c r="M30" s="74">
        <f>M29+M28</f>
        <v>1646676</v>
      </c>
      <c r="N30" s="74">
        <f>N29+N28</f>
        <v>1547861</v>
      </c>
      <c r="O30" s="75"/>
      <c r="P30" s="76">
        <f>M30+N30-K30</f>
        <v>0</v>
      </c>
      <c r="Q30" s="80">
        <f>'3 Provincias divididas 2001'!L30/'3 Provincias divididas 2001'!M30</f>
        <v>1.0611517635559475</v>
      </c>
      <c r="R30" s="181"/>
      <c r="Z30" s="80"/>
    </row>
    <row r="31" spans="1:27">
      <c r="A31" s="181" t="s">
        <v>214</v>
      </c>
      <c r="B31" s="80">
        <v>8205</v>
      </c>
      <c r="C31" s="15" t="s">
        <v>69</v>
      </c>
      <c r="D31" s="80">
        <v>4208</v>
      </c>
      <c r="E31" s="80">
        <v>3997</v>
      </c>
      <c r="F31" s="15" t="s">
        <v>69</v>
      </c>
      <c r="G31" s="81">
        <f t="shared" si="0"/>
        <v>0</v>
      </c>
      <c r="H31" s="80">
        <f>'3 Provincias divididas 2001'!D31/'3 Provincias divididas 2001'!E31</f>
        <v>1.0123013839056894</v>
      </c>
      <c r="I31" s="181"/>
    </row>
    <row r="32" spans="1:27">
      <c r="A32" s="181" t="s">
        <v>215</v>
      </c>
      <c r="B32" s="80">
        <v>48703</v>
      </c>
      <c r="C32" s="15" t="s">
        <v>68</v>
      </c>
      <c r="D32" s="80">
        <v>25013</v>
      </c>
      <c r="E32" s="80">
        <v>23690</v>
      </c>
      <c r="F32" s="15" t="s">
        <v>68</v>
      </c>
      <c r="G32" s="81">
        <f t="shared" si="0"/>
        <v>0</v>
      </c>
      <c r="H32" s="80">
        <f>'3 Provincias divididas 2001'!D32/'3 Provincias divididas 2001'!E32</f>
        <v>1.0528978633057777</v>
      </c>
      <c r="I32" s="181"/>
    </row>
    <row r="33" spans="1:9">
      <c r="A33" s="181" t="s">
        <v>216</v>
      </c>
      <c r="B33" s="80">
        <v>42277</v>
      </c>
      <c r="C33" s="15" t="s">
        <v>69</v>
      </c>
      <c r="D33" s="80">
        <v>21570</v>
      </c>
      <c r="E33" s="80">
        <v>20707</v>
      </c>
      <c r="F33" s="15" t="s">
        <v>69</v>
      </c>
      <c r="G33" s="81">
        <f t="shared" si="0"/>
        <v>0</v>
      </c>
      <c r="H33" s="80">
        <f>'3 Provincias divididas 2001'!D33/'3 Provincias divididas 2001'!E33</f>
        <v>1.0393119096617593</v>
      </c>
      <c r="I33" s="181"/>
    </row>
    <row r="34" spans="1:9">
      <c r="A34" s="181" t="s">
        <v>217</v>
      </c>
      <c r="B34" s="80">
        <v>64185</v>
      </c>
      <c r="C34" s="15" t="s">
        <v>75</v>
      </c>
      <c r="D34" s="80">
        <v>33441</v>
      </c>
      <c r="E34" s="80">
        <v>30744</v>
      </c>
      <c r="F34" s="15" t="s">
        <v>75</v>
      </c>
      <c r="G34" s="81">
        <f t="shared" si="0"/>
        <v>0</v>
      </c>
      <c r="H34" s="80">
        <f>'3 Provincias divididas 2001'!D34/'3 Provincias divididas 2001'!E34</f>
        <v>1.0948079707646694</v>
      </c>
      <c r="I34" s="181"/>
    </row>
    <row r="35" spans="1:9">
      <c r="A35" s="181" t="s">
        <v>171</v>
      </c>
      <c r="B35" s="80">
        <v>62152</v>
      </c>
      <c r="C35" s="15" t="s">
        <v>64</v>
      </c>
      <c r="D35" s="80">
        <v>31739</v>
      </c>
      <c r="E35" s="80">
        <v>30413</v>
      </c>
      <c r="F35" s="15" t="s">
        <v>64</v>
      </c>
      <c r="G35" s="81">
        <f t="shared" si="0"/>
        <v>0</v>
      </c>
      <c r="H35" s="80">
        <f>'3 Provincias divididas 2001'!D35/'3 Provincias divididas 2001'!E35</f>
        <v>1.0148903080639291</v>
      </c>
      <c r="I35" s="181"/>
    </row>
    <row r="36" spans="1:9">
      <c r="A36" s="181" t="s">
        <v>218</v>
      </c>
      <c r="B36" s="80">
        <v>24890</v>
      </c>
      <c r="C36" s="15" t="s">
        <v>73</v>
      </c>
      <c r="D36" s="80">
        <v>12781</v>
      </c>
      <c r="E36" s="80">
        <v>12109</v>
      </c>
      <c r="F36" s="15" t="s">
        <v>73</v>
      </c>
      <c r="G36" s="81">
        <f t="shared" si="0"/>
        <v>0</v>
      </c>
      <c r="H36" s="80">
        <f>'3 Provincias divididas 2001'!D36/'3 Provincias divididas 2001'!E36</f>
        <v>1.0539654408506867</v>
      </c>
      <c r="I36" s="181"/>
    </row>
    <row r="37" spans="1:9">
      <c r="A37" s="181" t="s">
        <v>219</v>
      </c>
      <c r="B37" s="80">
        <v>15825</v>
      </c>
      <c r="C37" s="15" t="s">
        <v>64</v>
      </c>
      <c r="D37" s="80">
        <v>8124</v>
      </c>
      <c r="E37" s="80">
        <v>7701</v>
      </c>
      <c r="F37" s="15" t="s">
        <v>64</v>
      </c>
      <c r="G37" s="81">
        <f t="shared" si="0"/>
        <v>0</v>
      </c>
      <c r="H37" s="80">
        <f>'3 Provincias divididas 2001'!D37/'3 Provincias divididas 2001'!E37</f>
        <v>1.0478433316807139</v>
      </c>
      <c r="I37" s="181"/>
    </row>
    <row r="38" spans="1:9">
      <c r="A38" s="181" t="s">
        <v>220</v>
      </c>
      <c r="B38" s="80">
        <v>22933</v>
      </c>
      <c r="C38" s="15" t="s">
        <v>64</v>
      </c>
      <c r="D38" s="80">
        <v>11818</v>
      </c>
      <c r="E38" s="80">
        <v>11115</v>
      </c>
      <c r="F38" s="15" t="s">
        <v>64</v>
      </c>
      <c r="G38" s="81">
        <f t="shared" si="0"/>
        <v>0</v>
      </c>
      <c r="H38" s="80">
        <f>'3 Provincias divididas 2001'!D38/'3 Provincias divididas 2001'!E38</f>
        <v>1.0382045571355147</v>
      </c>
      <c r="I38" s="181"/>
    </row>
    <row r="39" spans="1:9">
      <c r="A39" s="181" t="s">
        <v>221</v>
      </c>
      <c r="B39" s="80">
        <v>38320</v>
      </c>
      <c r="C39" s="15" t="s">
        <v>64</v>
      </c>
      <c r="D39" s="80">
        <v>19568</v>
      </c>
      <c r="E39" s="80">
        <v>18752</v>
      </c>
      <c r="F39" s="15" t="s">
        <v>64</v>
      </c>
      <c r="G39" s="81">
        <f t="shared" si="0"/>
        <v>0</v>
      </c>
      <c r="H39" s="80">
        <f>'3 Provincias divididas 2001'!D39/'3 Provincias divididas 2001'!E39</f>
        <v>1.0304333443599074</v>
      </c>
      <c r="I39" s="181"/>
    </row>
    <row r="40" spans="1:9">
      <c r="A40" s="181" t="s">
        <v>222</v>
      </c>
      <c r="B40" s="80">
        <v>16889</v>
      </c>
      <c r="C40" s="15" t="s">
        <v>64</v>
      </c>
      <c r="D40" s="80">
        <v>8487</v>
      </c>
      <c r="E40" s="80">
        <v>8402</v>
      </c>
      <c r="F40" s="15" t="s">
        <v>64</v>
      </c>
      <c r="G40" s="81">
        <f t="shared" si="0"/>
        <v>0</v>
      </c>
      <c r="H40" s="80">
        <f>'3 Provincias divididas 2001'!D40/'3 Provincias divididas 2001'!E40</f>
        <v>1.0192283203871133</v>
      </c>
      <c r="I40" s="181"/>
    </row>
    <row r="41" spans="1:9">
      <c r="A41" s="181" t="s">
        <v>223</v>
      </c>
      <c r="B41" s="80">
        <v>27042</v>
      </c>
      <c r="C41" s="15" t="s">
        <v>69</v>
      </c>
      <c r="D41" s="80">
        <v>13981</v>
      </c>
      <c r="E41" s="80">
        <v>13061</v>
      </c>
      <c r="F41" s="15" t="s">
        <v>69</v>
      </c>
      <c r="G41" s="81">
        <f t="shared" si="0"/>
        <v>0</v>
      </c>
      <c r="H41" s="80">
        <f>'3 Provincias divididas 2001'!D41/'3 Provincias divididas 2001'!E41</f>
        <v>1.0685808039376539</v>
      </c>
      <c r="I41" s="181"/>
    </row>
    <row r="42" spans="1:9">
      <c r="A42" s="181" t="s">
        <v>224</v>
      </c>
      <c r="B42" s="80">
        <v>56729</v>
      </c>
      <c r="C42" s="15" t="s">
        <v>68</v>
      </c>
      <c r="D42" s="80">
        <v>28939</v>
      </c>
      <c r="E42" s="80">
        <v>27790</v>
      </c>
      <c r="F42" s="15" t="s">
        <v>68</v>
      </c>
      <c r="G42" s="81">
        <f t="shared" si="0"/>
        <v>0</v>
      </c>
      <c r="H42" s="80">
        <f>'3 Provincias divididas 2001'!D42/'3 Provincias divididas 2001'!E42</f>
        <v>1.0468669186393476</v>
      </c>
      <c r="I42" s="181"/>
    </row>
    <row r="43" spans="1:9">
      <c r="A43" s="181" t="s">
        <v>225</v>
      </c>
      <c r="B43" s="80">
        <v>213619</v>
      </c>
      <c r="C43" s="15" t="s">
        <v>75</v>
      </c>
      <c r="D43" s="80">
        <v>107602</v>
      </c>
      <c r="E43" s="80">
        <v>106017</v>
      </c>
      <c r="F43" s="15" t="s">
        <v>75</v>
      </c>
      <c r="G43" s="81">
        <f t="shared" si="0"/>
        <v>0</v>
      </c>
      <c r="H43" s="80">
        <f>'3 Provincias divididas 2001'!D43/'3 Provincias divididas 2001'!E43</f>
        <v>1.0153736509875788</v>
      </c>
      <c r="I43" s="181"/>
    </row>
    <row r="44" spans="1:9">
      <c r="A44" s="181" t="s">
        <v>179</v>
      </c>
      <c r="B44" s="80">
        <v>300959</v>
      </c>
      <c r="C44" s="15" t="s">
        <v>68</v>
      </c>
      <c r="D44" s="80">
        <v>152979</v>
      </c>
      <c r="E44" s="80">
        <v>147980</v>
      </c>
      <c r="F44" s="15" t="s">
        <v>68</v>
      </c>
      <c r="G44" s="81">
        <f t="shared" si="0"/>
        <v>0</v>
      </c>
      <c r="H44" s="80">
        <f>'3 Provincias divididas 2001'!D44/'3 Provincias divididas 2001'!E44</f>
        <v>1.0312546832070602</v>
      </c>
      <c r="I44" s="181"/>
    </row>
    <row r="45" spans="1:9">
      <c r="A45" s="181" t="s">
        <v>226</v>
      </c>
      <c r="B45" s="80">
        <v>29805</v>
      </c>
      <c r="C45" s="15" t="s">
        <v>75</v>
      </c>
      <c r="D45" s="80">
        <v>14882</v>
      </c>
      <c r="E45" s="80">
        <v>14923</v>
      </c>
      <c r="F45" s="15" t="s">
        <v>75</v>
      </c>
      <c r="G45" s="81">
        <f t="shared" si="0"/>
        <v>0</v>
      </c>
      <c r="H45" s="80">
        <f>'3 Provincias divididas 2001'!D45/'3 Provincias divididas 2001'!E45</f>
        <v>0.99052796310023883</v>
      </c>
      <c r="I45" s="181"/>
    </row>
    <row r="46" spans="1:9">
      <c r="A46" s="181" t="s">
        <v>180</v>
      </c>
      <c r="B46" s="80">
        <v>163722</v>
      </c>
      <c r="C46" s="15" t="s">
        <v>68</v>
      </c>
      <c r="D46" s="80">
        <v>81820</v>
      </c>
      <c r="E46" s="80">
        <v>81902</v>
      </c>
      <c r="F46" s="15" t="s">
        <v>68</v>
      </c>
      <c r="G46" s="81">
        <f t="shared" si="0"/>
        <v>0</v>
      </c>
      <c r="H46" s="80">
        <f>'3 Provincias divididas 2001'!D46/'3 Provincias divididas 2001'!E46</f>
        <v>1.0022414345180917</v>
      </c>
      <c r="I46" s="181"/>
    </row>
    <row r="47" spans="1:9">
      <c r="A47" s="181" t="s">
        <v>181</v>
      </c>
      <c r="B47" s="80">
        <v>426005</v>
      </c>
      <c r="C47" s="15" t="s">
        <v>68</v>
      </c>
      <c r="D47" s="80">
        <v>213096</v>
      </c>
      <c r="E47" s="80">
        <v>212909</v>
      </c>
      <c r="F47" s="15" t="s">
        <v>68</v>
      </c>
      <c r="G47" s="81">
        <f t="shared" si="0"/>
        <v>0</v>
      </c>
      <c r="H47" s="80">
        <f>'3 Provincias divididas 2001'!D47/'3 Provincias divididas 2001'!E47</f>
        <v>0.99879718196918499</v>
      </c>
      <c r="I47" s="181"/>
    </row>
    <row r="48" spans="1:9">
      <c r="A48" s="181" t="s">
        <v>142</v>
      </c>
      <c r="B48" s="80">
        <v>8869</v>
      </c>
      <c r="C48" s="15" t="s">
        <v>68</v>
      </c>
      <c r="D48" s="80">
        <v>4450</v>
      </c>
      <c r="E48" s="80">
        <v>4419</v>
      </c>
      <c r="F48" s="15" t="s">
        <v>68</v>
      </c>
      <c r="G48" s="81">
        <f t="shared" si="0"/>
        <v>0</v>
      </c>
      <c r="H48" s="80">
        <f>'3 Provincias divididas 2001'!D48/'3 Provincias divididas 2001'!E48</f>
        <v>0.98614487117160909</v>
      </c>
      <c r="I48" s="181"/>
    </row>
    <row r="49" spans="1:9">
      <c r="A49" s="181" t="s">
        <v>227</v>
      </c>
      <c r="B49" s="80">
        <v>39594</v>
      </c>
      <c r="C49" s="15" t="s">
        <v>69</v>
      </c>
      <c r="D49" s="80">
        <v>20190</v>
      </c>
      <c r="E49" s="80">
        <v>19404</v>
      </c>
      <c r="F49" s="15" t="s">
        <v>69</v>
      </c>
      <c r="G49" s="81">
        <f t="shared" si="0"/>
        <v>0</v>
      </c>
      <c r="H49" s="80">
        <f>'3 Provincias divididas 2001'!D49/'3 Provincias divididas 2001'!E49</f>
        <v>1.034488878371983</v>
      </c>
      <c r="I49" s="181"/>
    </row>
    <row r="50" spans="1:9">
      <c r="A50" s="181" t="s">
        <v>228</v>
      </c>
      <c r="B50" s="80">
        <v>11130</v>
      </c>
      <c r="C50" s="15" t="s">
        <v>69</v>
      </c>
      <c r="D50" s="80">
        <v>4850</v>
      </c>
      <c r="E50" s="80">
        <v>6280</v>
      </c>
      <c r="F50" s="15" t="s">
        <v>69</v>
      </c>
      <c r="G50" s="81">
        <f t="shared" si="0"/>
        <v>0</v>
      </c>
      <c r="H50" s="80">
        <f>'3 Provincias divididas 2001'!D50/'3 Provincias divididas 2001'!E50</f>
        <v>0.72721508955460457</v>
      </c>
      <c r="I50" s="181"/>
    </row>
    <row r="51" spans="1:9">
      <c r="A51" s="181" t="s">
        <v>229</v>
      </c>
      <c r="B51" s="80">
        <v>14903</v>
      </c>
      <c r="C51" s="15" t="s">
        <v>68</v>
      </c>
      <c r="D51" s="80">
        <v>7635</v>
      </c>
      <c r="E51" s="80">
        <v>7268</v>
      </c>
      <c r="F51" s="15" t="s">
        <v>68</v>
      </c>
      <c r="G51" s="81">
        <f t="shared" si="0"/>
        <v>0</v>
      </c>
      <c r="H51" s="80">
        <f>'3 Provincias divididas 2001'!D51/'3 Provincias divididas 2001'!E51</f>
        <v>1.0297448492290899</v>
      </c>
      <c r="I51" s="181"/>
    </row>
    <row r="52" spans="1:9">
      <c r="A52" s="181" t="s">
        <v>230</v>
      </c>
      <c r="B52" s="80">
        <v>17365</v>
      </c>
      <c r="C52" s="15" t="s">
        <v>69</v>
      </c>
      <c r="D52" s="80">
        <v>8882</v>
      </c>
      <c r="E52" s="80">
        <v>8483</v>
      </c>
      <c r="F52" s="15" t="s">
        <v>69</v>
      </c>
      <c r="G52" s="81">
        <f t="shared" si="0"/>
        <v>0</v>
      </c>
      <c r="H52" s="80">
        <f>'3 Provincias divididas 2001'!D52/'3 Provincias divididas 2001'!E52</f>
        <v>1.0929378146686624</v>
      </c>
      <c r="I52" s="181"/>
    </row>
    <row r="53" spans="1:9">
      <c r="A53" s="181" t="s">
        <v>231</v>
      </c>
      <c r="B53" s="80">
        <v>2816</v>
      </c>
      <c r="C53" s="15" t="s">
        <v>69</v>
      </c>
      <c r="D53" s="80">
        <v>1372</v>
      </c>
      <c r="E53" s="80">
        <v>1444</v>
      </c>
      <c r="F53" s="15" t="s">
        <v>69</v>
      </c>
      <c r="G53" s="81">
        <f t="shared" si="0"/>
        <v>0</v>
      </c>
      <c r="H53" s="80">
        <f>'3 Provincias divididas 2001'!D53/'3 Provincias divididas 2001'!E53</f>
        <v>0.93370551290997905</v>
      </c>
      <c r="I53" s="181"/>
    </row>
    <row r="54" spans="1:9">
      <c r="A54" s="181" t="s">
        <v>232</v>
      </c>
      <c r="B54" s="80">
        <v>19747</v>
      </c>
      <c r="C54" s="15" t="s">
        <v>69</v>
      </c>
      <c r="D54" s="80">
        <v>10220</v>
      </c>
      <c r="E54" s="80">
        <v>9527</v>
      </c>
      <c r="F54" s="15" t="s">
        <v>69</v>
      </c>
      <c r="G54" s="81">
        <f t="shared" si="0"/>
        <v>0</v>
      </c>
      <c r="H54" s="80">
        <f>'3 Provincias divididas 2001'!D54/'3 Provincias divididas 2001'!E54</f>
        <v>1.0666817359855334</v>
      </c>
      <c r="I54" s="181"/>
    </row>
    <row r="55" spans="1:9">
      <c r="A55" s="181" t="s">
        <v>233</v>
      </c>
      <c r="B55" s="80">
        <v>10783</v>
      </c>
      <c r="C55" s="15" t="s">
        <v>69</v>
      </c>
      <c r="D55" s="80">
        <v>5455</v>
      </c>
      <c r="E55" s="80">
        <v>5328</v>
      </c>
      <c r="F55" s="15" t="s">
        <v>69</v>
      </c>
      <c r="G55" s="81">
        <f t="shared" si="0"/>
        <v>0</v>
      </c>
      <c r="H55" s="80">
        <f>'3 Provincias divididas 2001'!D55/'3 Provincias divididas 2001'!E55</f>
        <v>0.99854439592430855</v>
      </c>
      <c r="I55" s="181"/>
    </row>
    <row r="56" spans="1:9">
      <c r="A56" s="181" t="s">
        <v>234</v>
      </c>
      <c r="B56" s="80">
        <v>14889</v>
      </c>
      <c r="C56" s="15" t="s">
        <v>68</v>
      </c>
      <c r="D56" s="80">
        <v>7614</v>
      </c>
      <c r="E56" s="80">
        <v>7275</v>
      </c>
      <c r="F56" s="15" t="s">
        <v>68</v>
      </c>
      <c r="G56" s="81">
        <f t="shared" si="0"/>
        <v>0</v>
      </c>
      <c r="H56" s="80">
        <f>'3 Provincias divididas 2001'!D56/'3 Provincias divididas 2001'!E56</f>
        <v>1.027403769998416</v>
      </c>
      <c r="I56" s="181"/>
    </row>
    <row r="57" spans="1:9">
      <c r="A57" s="181" t="s">
        <v>235</v>
      </c>
      <c r="B57" s="80">
        <v>3700</v>
      </c>
      <c r="C57" s="15" t="s">
        <v>69</v>
      </c>
      <c r="D57" s="80">
        <v>1807</v>
      </c>
      <c r="E57" s="80">
        <v>1893</v>
      </c>
      <c r="F57" s="15" t="s">
        <v>69</v>
      </c>
      <c r="G57" s="81">
        <f t="shared" si="0"/>
        <v>0</v>
      </c>
      <c r="H57" s="80">
        <f>'3 Provincias divididas 2001'!D57/'3 Provincias divididas 2001'!E57</f>
        <v>0.89776951672862448</v>
      </c>
      <c r="I57" s="181"/>
    </row>
    <row r="58" spans="1:9">
      <c r="A58" s="181" t="s">
        <v>236</v>
      </c>
      <c r="B58" s="80">
        <v>11202</v>
      </c>
      <c r="C58" s="15" t="s">
        <v>68</v>
      </c>
      <c r="D58" s="80">
        <v>5642</v>
      </c>
      <c r="E58" s="80">
        <v>5560</v>
      </c>
      <c r="F58" s="15" t="s">
        <v>68</v>
      </c>
      <c r="G58" s="81">
        <f t="shared" si="0"/>
        <v>0</v>
      </c>
      <c r="H58" s="80">
        <f>'3 Provincias divididas 2001'!D58/'3 Provincias divididas 2001'!E58</f>
        <v>1.014642717688403</v>
      </c>
      <c r="I58" s="181"/>
    </row>
    <row r="59" spans="1:9">
      <c r="A59" s="181" t="s">
        <v>237</v>
      </c>
      <c r="B59" s="80">
        <v>11261</v>
      </c>
      <c r="C59" s="15" t="s">
        <v>68</v>
      </c>
      <c r="D59" s="80">
        <v>5622</v>
      </c>
      <c r="E59" s="80">
        <v>5639</v>
      </c>
      <c r="F59" s="15" t="s">
        <v>68</v>
      </c>
      <c r="G59" s="81">
        <f t="shared" si="0"/>
        <v>0</v>
      </c>
      <c r="H59" s="80">
        <f>'3 Provincias divididas 2001'!D59/'3 Provincias divididas 2001'!E59</f>
        <v>0.97462739531582687</v>
      </c>
      <c r="I59" s="181"/>
    </row>
    <row r="60" spans="1:9">
      <c r="A60" s="181" t="s">
        <v>238</v>
      </c>
      <c r="B60" s="80">
        <v>618989</v>
      </c>
      <c r="C60" s="15" t="s">
        <v>69</v>
      </c>
      <c r="D60" s="80">
        <v>323695</v>
      </c>
      <c r="E60" s="80">
        <v>295294</v>
      </c>
      <c r="F60" s="15" t="s">
        <v>69</v>
      </c>
      <c r="G60" s="81">
        <f t="shared" si="0"/>
        <v>0</v>
      </c>
      <c r="H60" s="80">
        <f>'3 Provincias divididas 2001'!D60/'3 Provincias divididas 2001'!E60</f>
        <v>1.1067461473530094</v>
      </c>
      <c r="I60" s="181"/>
    </row>
    <row r="61" spans="1:9">
      <c r="A61" s="181" t="s">
        <v>239</v>
      </c>
      <c r="B61" s="80">
        <v>87185</v>
      </c>
      <c r="C61" s="15" t="s">
        <v>75</v>
      </c>
      <c r="D61" s="80">
        <v>43964</v>
      </c>
      <c r="E61" s="80">
        <v>43221</v>
      </c>
      <c r="F61" s="15" t="s">
        <v>75</v>
      </c>
      <c r="G61" s="81">
        <f t="shared" si="0"/>
        <v>0</v>
      </c>
      <c r="H61" s="80">
        <f>'3 Provincias divididas 2001'!D61/'3 Provincias divididas 2001'!E61</f>
        <v>1.0150391551969624</v>
      </c>
      <c r="I61" s="181"/>
    </row>
    <row r="62" spans="1:9">
      <c r="A62" s="181" t="s">
        <v>182</v>
      </c>
      <c r="B62" s="80">
        <v>414196</v>
      </c>
      <c r="C62" s="15" t="s">
        <v>75</v>
      </c>
      <c r="D62" s="80">
        <v>216102</v>
      </c>
      <c r="E62" s="80">
        <v>198094</v>
      </c>
      <c r="F62" s="15" t="s">
        <v>75</v>
      </c>
      <c r="G62" s="81">
        <f t="shared" si="0"/>
        <v>0</v>
      </c>
      <c r="H62" s="80">
        <f>'3 Provincias divididas 2001'!D62/'3 Provincias divididas 2001'!E62</f>
        <v>1.0877286569575937</v>
      </c>
      <c r="I62" s="181"/>
    </row>
    <row r="63" spans="1:9">
      <c r="A63" s="181" t="s">
        <v>240</v>
      </c>
      <c r="B63" s="80">
        <v>18078</v>
      </c>
      <c r="C63" s="15" t="s">
        <v>68</v>
      </c>
      <c r="D63" s="80">
        <v>9184</v>
      </c>
      <c r="E63" s="80">
        <v>8894</v>
      </c>
      <c r="F63" s="15" t="s">
        <v>68</v>
      </c>
      <c r="G63" s="81">
        <f t="shared" si="0"/>
        <v>0</v>
      </c>
      <c r="H63" s="80">
        <f>'3 Provincias divididas 2001'!D63/'3 Provincias divididas 2001'!E63</f>
        <v>1.0563002680965148</v>
      </c>
      <c r="I63" s="181"/>
    </row>
    <row r="64" spans="1:9">
      <c r="A64" s="181" t="s">
        <v>241</v>
      </c>
      <c r="B64" s="80">
        <v>30864</v>
      </c>
      <c r="C64" s="15" t="s">
        <v>68</v>
      </c>
      <c r="D64" s="80">
        <v>15310</v>
      </c>
      <c r="E64" s="80">
        <v>15554</v>
      </c>
      <c r="F64" s="15" t="s">
        <v>68</v>
      </c>
      <c r="G64" s="81">
        <f t="shared" si="0"/>
        <v>0</v>
      </c>
      <c r="H64" s="80">
        <f>'3 Provincias divididas 2001'!D64/'3 Provincias divididas 2001'!E64</f>
        <v>1.0016588332872547</v>
      </c>
      <c r="I64" s="181"/>
    </row>
    <row r="65" spans="1:9">
      <c r="A65" s="181" t="s">
        <v>242</v>
      </c>
      <c r="B65" s="80">
        <v>11826</v>
      </c>
      <c r="C65" s="15" t="s">
        <v>64</v>
      </c>
      <c r="D65" s="80">
        <v>5898</v>
      </c>
      <c r="E65" s="80">
        <v>5928</v>
      </c>
      <c r="F65" s="15" t="s">
        <v>64</v>
      </c>
      <c r="G65" s="81">
        <f t="shared" si="0"/>
        <v>0</v>
      </c>
      <c r="H65" s="80">
        <f>'3 Provincias divididas 2001'!D65/'3 Provincias divididas 2001'!E65</f>
        <v>0.98431165168341261</v>
      </c>
      <c r="I65" s="181"/>
    </row>
    <row r="66" spans="1:9">
      <c r="A66" s="181" t="s">
        <v>243</v>
      </c>
      <c r="B66" s="80">
        <v>9585</v>
      </c>
      <c r="C66" s="15" t="s">
        <v>68</v>
      </c>
      <c r="D66" s="80">
        <v>4846</v>
      </c>
      <c r="E66" s="80">
        <v>4739</v>
      </c>
      <c r="F66" s="15" t="s">
        <v>68</v>
      </c>
      <c r="G66" s="81">
        <f t="shared" si="0"/>
        <v>0</v>
      </c>
      <c r="H66" s="80">
        <f>'3 Provincias divididas 2001'!D66/'3 Provincias divididas 2001'!E66</f>
        <v>1.0231704519385181</v>
      </c>
      <c r="I66" s="181"/>
    </row>
    <row r="67" spans="1:9">
      <c r="A67" s="181" t="s">
        <v>183</v>
      </c>
      <c r="B67" s="80">
        <v>181241</v>
      </c>
      <c r="C67" s="15" t="s">
        <v>75</v>
      </c>
      <c r="D67" s="80">
        <v>93963</v>
      </c>
      <c r="E67" s="80">
        <v>87278</v>
      </c>
      <c r="F67" s="15" t="s">
        <v>75</v>
      </c>
      <c r="G67" s="81">
        <f t="shared" si="0"/>
        <v>0</v>
      </c>
      <c r="H67" s="80">
        <f>'3 Provincias divididas 2001'!D67/'3 Provincias divididas 2001'!E67</f>
        <v>1.0657088375328305</v>
      </c>
      <c r="I67" s="181"/>
    </row>
    <row r="68" spans="1:9">
      <c r="A68" s="181" t="s">
        <v>184</v>
      </c>
      <c r="B68" s="80">
        <v>167824</v>
      </c>
      <c r="C68" s="15" t="s">
        <v>75</v>
      </c>
      <c r="D68" s="80">
        <v>86636</v>
      </c>
      <c r="E68" s="80">
        <v>81188</v>
      </c>
      <c r="F68" s="15" t="s">
        <v>75</v>
      </c>
      <c r="G68" s="81">
        <f t="shared" si="0"/>
        <v>0</v>
      </c>
      <c r="H68" s="80">
        <f>'3 Provincias divididas 2001'!D68/'3 Provincias divididas 2001'!E68</f>
        <v>1.0736092532850736</v>
      </c>
      <c r="I68" s="181"/>
    </row>
    <row r="69" spans="1:9">
      <c r="A69" s="181" t="s">
        <v>185</v>
      </c>
      <c r="B69" s="80">
        <v>265981</v>
      </c>
      <c r="C69" s="15" t="s">
        <v>75</v>
      </c>
      <c r="D69" s="80">
        <v>134690</v>
      </c>
      <c r="E69" s="80">
        <v>131291</v>
      </c>
      <c r="F69" s="15" t="s">
        <v>75</v>
      </c>
      <c r="G69" s="81">
        <f t="shared" si="0"/>
        <v>0</v>
      </c>
      <c r="H69" s="80">
        <f>'3 Provincias divididas 2001'!D69/'3 Provincias divididas 2001'!E69</f>
        <v>1.0169975642665638</v>
      </c>
      <c r="I69" s="181"/>
    </row>
    <row r="70" spans="1:9">
      <c r="A70" s="181" t="s">
        <v>244</v>
      </c>
      <c r="B70" s="80">
        <v>90305</v>
      </c>
      <c r="C70" s="15" t="s">
        <v>68</v>
      </c>
      <c r="D70" s="80">
        <v>46841</v>
      </c>
      <c r="E70" s="80">
        <v>43464</v>
      </c>
      <c r="F70" s="15" t="s">
        <v>68</v>
      </c>
      <c r="G70" s="81">
        <f t="shared" si="0"/>
        <v>0</v>
      </c>
      <c r="H70" s="80">
        <f>'3 Provincias divididas 2001'!D70/'3 Provincias divididas 2001'!E70</f>
        <v>1.0919708373640375</v>
      </c>
      <c r="I70" s="181"/>
    </row>
    <row r="71" spans="1:9">
      <c r="A71" s="181" t="s">
        <v>245</v>
      </c>
      <c r="B71" s="80">
        <v>69633</v>
      </c>
      <c r="C71" s="15" t="s">
        <v>69</v>
      </c>
      <c r="D71" s="80">
        <v>35394</v>
      </c>
      <c r="E71" s="80">
        <v>34239</v>
      </c>
      <c r="F71" s="15" t="s">
        <v>69</v>
      </c>
      <c r="G71" s="81">
        <f t="shared" si="0"/>
        <v>0</v>
      </c>
      <c r="H71" s="80">
        <f>'3 Provincias divididas 2001'!D71/'3 Provincias divididas 2001'!E71</f>
        <v>1.0314714674369394</v>
      </c>
      <c r="I71" s="181"/>
    </row>
    <row r="72" spans="1:9">
      <c r="A72" s="181" t="s">
        <v>186</v>
      </c>
      <c r="B72" s="80">
        <v>1775816</v>
      </c>
      <c r="C72" s="15" t="s">
        <v>75</v>
      </c>
      <c r="D72" s="80">
        <v>909126</v>
      </c>
      <c r="E72" s="80">
        <v>866690</v>
      </c>
      <c r="F72" s="15" t="s">
        <v>75</v>
      </c>
      <c r="G72" s="81">
        <f t="shared" ref="G72:G135" si="3">D72+E72-B72</f>
        <v>0</v>
      </c>
      <c r="H72" s="80">
        <f>'3 Provincias divididas 2001'!D72/'3 Provincias divididas 2001'!E72</f>
        <v>1.0478883855085184</v>
      </c>
      <c r="I72" s="181"/>
    </row>
    <row r="73" spans="1:9">
      <c r="A73" s="181" t="s">
        <v>68</v>
      </c>
      <c r="B73" s="80">
        <v>654324</v>
      </c>
      <c r="C73" s="15" t="s">
        <v>68</v>
      </c>
      <c r="D73" s="80">
        <v>339061</v>
      </c>
      <c r="E73" s="80">
        <v>315263</v>
      </c>
      <c r="F73" s="15" t="s">
        <v>68</v>
      </c>
      <c r="G73" s="81">
        <f t="shared" si="3"/>
        <v>0</v>
      </c>
      <c r="H73" s="80">
        <f>'3 Provincias divididas 2001'!D73/'3 Provincias divididas 2001'!E73</f>
        <v>1.0691494918710169</v>
      </c>
      <c r="I73" s="181"/>
    </row>
    <row r="74" spans="1:9">
      <c r="A74" s="181" t="s">
        <v>187</v>
      </c>
      <c r="B74" s="80">
        <v>459263</v>
      </c>
      <c r="C74" s="15" t="s">
        <v>68</v>
      </c>
      <c r="D74" s="80">
        <v>240390</v>
      </c>
      <c r="E74" s="80">
        <v>218873</v>
      </c>
      <c r="F74" s="15" t="s">
        <v>68</v>
      </c>
      <c r="G74" s="81">
        <f t="shared" si="3"/>
        <v>0</v>
      </c>
      <c r="H74" s="80">
        <f>'3 Provincias divididas 2001'!D74/'3 Provincias divididas 2001'!E74</f>
        <v>1.1052528866482354</v>
      </c>
      <c r="I74" s="181"/>
    </row>
    <row r="75" spans="1:9">
      <c r="A75" s="181" t="s">
        <v>246</v>
      </c>
      <c r="B75" s="80">
        <v>10210</v>
      </c>
      <c r="C75" s="15" t="s">
        <v>69</v>
      </c>
      <c r="D75" s="80">
        <v>5270</v>
      </c>
      <c r="E75" s="80">
        <v>4940</v>
      </c>
      <c r="F75" s="15" t="s">
        <v>69</v>
      </c>
      <c r="G75" s="81">
        <f t="shared" si="3"/>
        <v>0</v>
      </c>
      <c r="H75" s="80">
        <f>'3 Provincias divididas 2001'!D75/'3 Provincias divididas 2001'!E75</f>
        <v>1.0597745160604126</v>
      </c>
      <c r="I75" s="181"/>
    </row>
    <row r="76" spans="1:9">
      <c r="A76" s="181" t="s">
        <v>247</v>
      </c>
      <c r="B76" s="80">
        <v>23871</v>
      </c>
      <c r="C76" s="15" t="s">
        <v>69</v>
      </c>
      <c r="D76" s="80">
        <v>12353</v>
      </c>
      <c r="E76" s="80">
        <v>11518</v>
      </c>
      <c r="F76" s="15" t="s">
        <v>69</v>
      </c>
      <c r="G76" s="81">
        <f t="shared" si="3"/>
        <v>0</v>
      </c>
      <c r="H76" s="80">
        <f>'3 Provincias divididas 2001'!D76/'3 Provincias divididas 2001'!E76</f>
        <v>1.0579342887102412</v>
      </c>
      <c r="I76" s="181"/>
    </row>
    <row r="77" spans="1:9">
      <c r="A77" s="181" t="s">
        <v>158</v>
      </c>
      <c r="B77" s="80">
        <v>16799</v>
      </c>
      <c r="C77" s="15" t="s">
        <v>68</v>
      </c>
      <c r="D77" s="80">
        <v>8584</v>
      </c>
      <c r="E77" s="80">
        <v>8215</v>
      </c>
      <c r="F77" s="15" t="s">
        <v>68</v>
      </c>
      <c r="G77" s="81">
        <f t="shared" si="3"/>
        <v>0</v>
      </c>
      <c r="H77" s="80">
        <f>'3 Provincias divididas 2001'!D77/'3 Provincias divididas 2001'!E77</f>
        <v>1.0527042288869368</v>
      </c>
      <c r="I77" s="181"/>
    </row>
    <row r="78" spans="1:9">
      <c r="A78" s="181" t="s">
        <v>248</v>
      </c>
      <c r="B78" s="80">
        <v>41808</v>
      </c>
      <c r="C78" s="15" t="s">
        <v>68</v>
      </c>
      <c r="D78" s="80">
        <v>21303</v>
      </c>
      <c r="E78" s="80">
        <v>20505</v>
      </c>
      <c r="F78" s="15" t="s">
        <v>68</v>
      </c>
      <c r="G78" s="81">
        <f t="shared" si="3"/>
        <v>0</v>
      </c>
      <c r="H78" s="80">
        <f>'3 Provincias divididas 2001'!D78/'3 Provincias divididas 2001'!E78</f>
        <v>1.0414474337337436</v>
      </c>
      <c r="I78" s="181"/>
    </row>
    <row r="79" spans="1:9">
      <c r="A79" s="181" t="s">
        <v>249</v>
      </c>
      <c r="B79" s="80">
        <v>17523</v>
      </c>
      <c r="C79" s="15" t="s">
        <v>69</v>
      </c>
      <c r="D79" s="80">
        <v>8733</v>
      </c>
      <c r="E79" s="80">
        <v>8790</v>
      </c>
      <c r="F79" s="15" t="s">
        <v>69</v>
      </c>
      <c r="G79" s="81">
        <f t="shared" si="3"/>
        <v>0</v>
      </c>
      <c r="H79" s="80">
        <f>'3 Provincias divididas 2001'!D79/'3 Provincias divididas 2001'!E79</f>
        <v>1.0025903685387967</v>
      </c>
      <c r="I79" s="181"/>
    </row>
    <row r="80" spans="1:9">
      <c r="A80" s="181" t="s">
        <v>250</v>
      </c>
      <c r="B80" s="80">
        <v>36172</v>
      </c>
      <c r="C80" s="15" t="s">
        <v>68</v>
      </c>
      <c r="D80" s="80">
        <v>18675</v>
      </c>
      <c r="E80" s="80">
        <v>17497</v>
      </c>
      <c r="F80" s="15" t="s">
        <v>68</v>
      </c>
      <c r="G80" s="81">
        <f t="shared" si="3"/>
        <v>0</v>
      </c>
      <c r="H80" s="80">
        <f>'3 Provincias divididas 2001'!D80/'3 Provincias divididas 2001'!E80</f>
        <v>1.0674360573923893</v>
      </c>
      <c r="I80" s="181"/>
    </row>
    <row r="81" spans="1:9">
      <c r="A81" s="181" t="s">
        <v>188</v>
      </c>
      <c r="B81" s="80">
        <v>616279</v>
      </c>
      <c r="C81" s="15" t="s">
        <v>68</v>
      </c>
      <c r="D81" s="80">
        <v>319237</v>
      </c>
      <c r="E81" s="80">
        <v>297042</v>
      </c>
      <c r="F81" s="15" t="s">
        <v>68</v>
      </c>
      <c r="G81" s="81">
        <f t="shared" si="3"/>
        <v>0</v>
      </c>
      <c r="H81" s="80">
        <f>'3 Provincias divididas 2001'!D81/'3 Provincias divididas 2001'!E81</f>
        <v>1.0705429640860087</v>
      </c>
      <c r="I81" s="181"/>
    </row>
    <row r="82" spans="1:9">
      <c r="A82" s="181" t="s">
        <v>251</v>
      </c>
      <c r="B82" s="80">
        <v>106273</v>
      </c>
      <c r="C82" s="15" t="s">
        <v>75</v>
      </c>
      <c r="D82" s="80">
        <v>54088</v>
      </c>
      <c r="E82" s="80">
        <v>52185</v>
      </c>
      <c r="F82" s="15" t="s">
        <v>75</v>
      </c>
      <c r="G82" s="81">
        <f t="shared" si="3"/>
        <v>0</v>
      </c>
      <c r="H82" s="80">
        <f>'3 Provincias divididas 2001'!D82/'3 Provincias divididas 2001'!E82</f>
        <v>1.0289254414367741</v>
      </c>
      <c r="I82" s="181"/>
    </row>
    <row r="83" spans="1:9">
      <c r="A83" s="181" t="s">
        <v>159</v>
      </c>
      <c r="B83" s="80">
        <v>19301</v>
      </c>
      <c r="C83" s="15" t="s">
        <v>68</v>
      </c>
      <c r="D83" s="80">
        <v>8653</v>
      </c>
      <c r="E83" s="80">
        <v>10648</v>
      </c>
      <c r="F83" s="15" t="s">
        <v>68</v>
      </c>
      <c r="G83" s="81">
        <f t="shared" si="3"/>
        <v>0</v>
      </c>
      <c r="H83" s="80">
        <f>'3 Provincias divididas 2001'!D83/'3 Provincias divididas 2001'!E83</f>
        <v>0.81592475117576291</v>
      </c>
      <c r="I83" s="181"/>
    </row>
    <row r="84" spans="1:9">
      <c r="A84" s="181" t="s">
        <v>252</v>
      </c>
      <c r="B84" s="80">
        <v>10188</v>
      </c>
      <c r="C84" s="15" t="s">
        <v>69</v>
      </c>
      <c r="D84" s="80">
        <v>5339</v>
      </c>
      <c r="E84" s="80">
        <v>4849</v>
      </c>
      <c r="F84" s="15" t="s">
        <v>69</v>
      </c>
      <c r="G84" s="81">
        <f t="shared" si="3"/>
        <v>0</v>
      </c>
      <c r="H84" s="80">
        <f>'3 Provincias divididas 2001'!D84/'3 Provincias divididas 2001'!E84</f>
        <v>1.1029502785227976</v>
      </c>
      <c r="I84" s="181"/>
    </row>
    <row r="85" spans="1:9">
      <c r="A85" s="181" t="s">
        <v>189</v>
      </c>
      <c r="B85" s="80">
        <v>322375</v>
      </c>
      <c r="C85" s="15" t="s">
        <v>75</v>
      </c>
      <c r="D85" s="80">
        <v>163170</v>
      </c>
      <c r="E85" s="80">
        <v>159205</v>
      </c>
      <c r="F85" s="15" t="s">
        <v>75</v>
      </c>
      <c r="G85" s="81">
        <f t="shared" si="3"/>
        <v>0</v>
      </c>
      <c r="H85" s="80">
        <f>'3 Provincias divididas 2001'!D85/'3 Provincias divididas 2001'!E85</f>
        <v>1.0225922266598015</v>
      </c>
      <c r="I85" s="181"/>
    </row>
    <row r="86" spans="1:9">
      <c r="A86" s="181" t="s">
        <v>253</v>
      </c>
      <c r="B86" s="80">
        <v>21279</v>
      </c>
      <c r="C86" s="15" t="s">
        <v>69</v>
      </c>
      <c r="D86" s="80">
        <v>10674</v>
      </c>
      <c r="E86" s="80">
        <v>10605</v>
      </c>
      <c r="F86" s="15" t="s">
        <v>69</v>
      </c>
      <c r="G86" s="81">
        <f t="shared" si="3"/>
        <v>0</v>
      </c>
      <c r="H86" s="80">
        <f>'3 Provincias divididas 2001'!D86/'3 Provincias divididas 2001'!E86</f>
        <v>1.0071732795337369</v>
      </c>
      <c r="I86" s="181"/>
    </row>
    <row r="87" spans="1:9">
      <c r="A87" s="181" t="s">
        <v>254</v>
      </c>
      <c r="B87" s="80">
        <v>54181</v>
      </c>
      <c r="C87" s="15" t="s">
        <v>75</v>
      </c>
      <c r="D87" s="80">
        <v>26379</v>
      </c>
      <c r="E87" s="80">
        <v>27802</v>
      </c>
      <c r="F87" s="15" t="s">
        <v>75</v>
      </c>
      <c r="G87" s="81">
        <f t="shared" si="3"/>
        <v>0</v>
      </c>
      <c r="H87" s="80">
        <f>'3 Provincias divididas 2001'!D87/'3 Provincias divididas 2001'!E87</f>
        <v>0.94061885172598825</v>
      </c>
      <c r="I87" s="181"/>
    </row>
    <row r="88" spans="1:9">
      <c r="A88" s="181" t="s">
        <v>255</v>
      </c>
      <c r="B88" s="80">
        <v>63284</v>
      </c>
      <c r="C88" s="15" t="s">
        <v>75</v>
      </c>
      <c r="D88" s="80">
        <v>32230</v>
      </c>
      <c r="E88" s="80">
        <v>31054</v>
      </c>
      <c r="F88" s="15" t="s">
        <v>75</v>
      </c>
      <c r="G88" s="81">
        <f t="shared" si="3"/>
        <v>0</v>
      </c>
      <c r="H88" s="80">
        <f>'3 Provincias divididas 2001'!D88/'3 Provincias divididas 2001'!E88</f>
        <v>1.0441819175088773</v>
      </c>
      <c r="I88" s="181"/>
    </row>
    <row r="89" spans="1:9">
      <c r="A89" s="181" t="s">
        <v>190</v>
      </c>
      <c r="B89" s="80">
        <v>528494</v>
      </c>
      <c r="C89" s="15" t="s">
        <v>75</v>
      </c>
      <c r="D89" s="80">
        <v>269077</v>
      </c>
      <c r="E89" s="80">
        <v>259417</v>
      </c>
      <c r="F89" s="15" t="s">
        <v>75</v>
      </c>
      <c r="G89" s="81">
        <f t="shared" si="3"/>
        <v>0</v>
      </c>
      <c r="H89" s="80">
        <f>'3 Provincias divididas 2001'!D89/'3 Provincias divididas 2001'!E89</f>
        <v>1.0297957614784294</v>
      </c>
      <c r="I89" s="181"/>
    </row>
    <row r="90" spans="1:9">
      <c r="A90" s="181" t="s">
        <v>256</v>
      </c>
      <c r="B90" s="80">
        <v>21034</v>
      </c>
      <c r="C90" s="15" t="s">
        <v>68</v>
      </c>
      <c r="D90" s="80">
        <v>10676</v>
      </c>
      <c r="E90" s="80">
        <v>10358</v>
      </c>
      <c r="F90" s="15" t="s">
        <v>68</v>
      </c>
      <c r="G90" s="81">
        <f t="shared" si="3"/>
        <v>0</v>
      </c>
      <c r="H90" s="80">
        <f>'3 Provincias divididas 2001'!D90/'3 Provincias divididas 2001'!E90</f>
        <v>1.0229034123770966</v>
      </c>
      <c r="I90" s="181"/>
    </row>
    <row r="91" spans="1:9">
      <c r="A91" s="181" t="s">
        <v>172</v>
      </c>
      <c r="B91" s="80">
        <v>6499</v>
      </c>
      <c r="C91" s="15" t="s">
        <v>64</v>
      </c>
      <c r="D91" s="80">
        <v>3173</v>
      </c>
      <c r="E91" s="80">
        <v>3326</v>
      </c>
      <c r="F91" s="15" t="s">
        <v>64</v>
      </c>
      <c r="G91" s="81">
        <f t="shared" si="3"/>
        <v>0</v>
      </c>
      <c r="H91" s="80">
        <f>'3 Provincias divididas 2001'!D91/'3 Provincias divididas 2001'!E91</f>
        <v>0.96079803990199508</v>
      </c>
      <c r="I91" s="181"/>
    </row>
    <row r="92" spans="1:9">
      <c r="A92" s="181" t="s">
        <v>191</v>
      </c>
      <c r="B92" s="80">
        <v>452505</v>
      </c>
      <c r="C92" s="15" t="s">
        <v>75</v>
      </c>
      <c r="D92" s="80">
        <v>228214</v>
      </c>
      <c r="E92" s="80">
        <v>224291</v>
      </c>
      <c r="F92" s="15" t="s">
        <v>75</v>
      </c>
      <c r="G92" s="81">
        <f t="shared" si="3"/>
        <v>0</v>
      </c>
      <c r="H92" s="80">
        <f>'3 Provincias divididas 2001'!D92/'3 Provincias divididas 2001'!E92</f>
        <v>1.0197407533228586</v>
      </c>
      <c r="I92" s="181"/>
    </row>
    <row r="93" spans="1:9">
      <c r="A93" s="181" t="s">
        <v>192</v>
      </c>
      <c r="B93" s="80">
        <v>321109</v>
      </c>
      <c r="C93" s="15" t="s">
        <v>75</v>
      </c>
      <c r="D93" s="80">
        <v>167980</v>
      </c>
      <c r="E93" s="80">
        <v>153129</v>
      </c>
      <c r="F93" s="15" t="s">
        <v>75</v>
      </c>
      <c r="G93" s="81">
        <f t="shared" si="3"/>
        <v>0</v>
      </c>
      <c r="H93" s="80">
        <f>'3 Provincias divididas 2001'!D93/'3 Provincias divididas 2001'!E93</f>
        <v>1.1041964224988097</v>
      </c>
      <c r="I93" s="181"/>
    </row>
    <row r="94" spans="1:9">
      <c r="A94" s="181" t="s">
        <v>257</v>
      </c>
      <c r="B94" s="80">
        <v>17054</v>
      </c>
      <c r="C94" s="15" t="s">
        <v>75</v>
      </c>
      <c r="D94" s="80">
        <v>8583</v>
      </c>
      <c r="E94" s="80">
        <v>8471</v>
      </c>
      <c r="F94" s="15" t="s">
        <v>75</v>
      </c>
      <c r="G94" s="81">
        <f t="shared" si="3"/>
        <v>0</v>
      </c>
      <c r="H94" s="80">
        <f>'3 Provincias divididas 2001'!D94/'3 Provincias divididas 2001'!E94</f>
        <v>1.0177545024907395</v>
      </c>
      <c r="I94" s="181"/>
    </row>
    <row r="95" spans="1:9">
      <c r="A95" s="181" t="s">
        <v>258</v>
      </c>
      <c r="B95" s="80">
        <v>92933</v>
      </c>
      <c r="C95" s="15" t="s">
        <v>69</v>
      </c>
      <c r="D95" s="80">
        <v>48513</v>
      </c>
      <c r="E95" s="80">
        <v>44420</v>
      </c>
      <c r="F95" s="15" t="s">
        <v>69</v>
      </c>
      <c r="G95" s="81">
        <f t="shared" si="3"/>
        <v>0</v>
      </c>
      <c r="H95" s="80">
        <f>'3 Provincias divididas 2001'!D95/'3 Provincias divididas 2001'!E95</f>
        <v>1.0796900165729091</v>
      </c>
      <c r="I95" s="181"/>
    </row>
    <row r="96" spans="1:9">
      <c r="A96" s="181" t="s">
        <v>259</v>
      </c>
      <c r="B96" s="80">
        <v>47722</v>
      </c>
      <c r="C96" s="15" t="s">
        <v>75</v>
      </c>
      <c r="D96" s="80">
        <v>24582</v>
      </c>
      <c r="E96" s="80">
        <v>23140</v>
      </c>
      <c r="F96" s="15" t="s">
        <v>75</v>
      </c>
      <c r="G96" s="81">
        <f t="shared" si="3"/>
        <v>0</v>
      </c>
      <c r="H96" s="80">
        <f>'3 Provincias divididas 2001'!D96/'3 Provincias divididas 2001'!E96</f>
        <v>1.0676046208477548</v>
      </c>
      <c r="I96" s="181"/>
    </row>
    <row r="97" spans="1:9">
      <c r="A97" s="181" t="s">
        <v>260</v>
      </c>
      <c r="B97" s="80">
        <v>111708</v>
      </c>
      <c r="C97" s="15" t="s">
        <v>69</v>
      </c>
      <c r="D97" s="80">
        <v>56420</v>
      </c>
      <c r="E97" s="80">
        <v>55288</v>
      </c>
      <c r="F97" s="15" t="s">
        <v>69</v>
      </c>
      <c r="G97" s="81">
        <f t="shared" si="3"/>
        <v>0</v>
      </c>
      <c r="H97" s="80">
        <f>'3 Provincias divididas 2001'!D97/'3 Provincias divididas 2001'!E97</f>
        <v>1.0262537275615413</v>
      </c>
      <c r="I97" s="181"/>
    </row>
    <row r="98" spans="1:9">
      <c r="A98" s="181" t="s">
        <v>261</v>
      </c>
      <c r="B98" s="80">
        <v>30207</v>
      </c>
      <c r="C98" s="15" t="s">
        <v>64</v>
      </c>
      <c r="D98" s="80">
        <v>15207</v>
      </c>
      <c r="E98" s="80">
        <v>15000</v>
      </c>
      <c r="F98" s="15" t="s">
        <v>64</v>
      </c>
      <c r="G98" s="81">
        <f t="shared" si="3"/>
        <v>0</v>
      </c>
      <c r="H98" s="80">
        <f>'3 Provincias divididas 2001'!D98/'3 Provincias divididas 2001'!E98</f>
        <v>1.0080500251563287</v>
      </c>
      <c r="I98" s="181"/>
    </row>
    <row r="99" spans="1:9">
      <c r="A99" s="181" t="s">
        <v>262</v>
      </c>
      <c r="B99" s="80">
        <v>39776</v>
      </c>
      <c r="C99" s="15" t="s">
        <v>68</v>
      </c>
      <c r="D99" s="80">
        <v>20522</v>
      </c>
      <c r="E99" s="80">
        <v>19254</v>
      </c>
      <c r="F99" s="15" t="s">
        <v>68</v>
      </c>
      <c r="G99" s="81">
        <f t="shared" si="3"/>
        <v>0</v>
      </c>
      <c r="H99" s="80">
        <f>'3 Provincias divididas 2001'!D99/'3 Provincias divididas 2001'!E99</f>
        <v>1.0524881073280239</v>
      </c>
      <c r="I99" s="181"/>
    </row>
    <row r="100" spans="1:9">
      <c r="A100" s="181" t="s">
        <v>160</v>
      </c>
      <c r="B100" s="80">
        <v>5887</v>
      </c>
      <c r="C100" s="15" t="s">
        <v>68</v>
      </c>
      <c r="D100" s="80">
        <v>2971</v>
      </c>
      <c r="E100" s="80">
        <v>2916</v>
      </c>
      <c r="F100" s="15" t="s">
        <v>68</v>
      </c>
      <c r="G100" s="81">
        <f t="shared" si="3"/>
        <v>0</v>
      </c>
      <c r="H100" s="80">
        <f>'3 Provincias divididas 2001'!D100/'3 Provincias divididas 2001'!E100</f>
        <v>0.9776976057723844</v>
      </c>
      <c r="I100" s="181"/>
    </row>
    <row r="101" spans="1:9">
      <c r="A101" s="181" t="s">
        <v>263</v>
      </c>
      <c r="B101" s="80">
        <v>104590</v>
      </c>
      <c r="C101" s="15" t="s">
        <v>73</v>
      </c>
      <c r="D101" s="80">
        <v>55323</v>
      </c>
      <c r="E101" s="80">
        <v>49267</v>
      </c>
      <c r="F101" s="15" t="s">
        <v>73</v>
      </c>
      <c r="G101" s="81">
        <f t="shared" si="3"/>
        <v>0</v>
      </c>
      <c r="H101" s="80">
        <f>'3 Provincias divididas 2001'!D101/'3 Provincias divididas 2001'!E101</f>
        <v>1.0814378042638912</v>
      </c>
      <c r="I101" s="181"/>
    </row>
    <row r="102" spans="1:9">
      <c r="A102" s="181" t="s">
        <v>264</v>
      </c>
      <c r="B102" s="80">
        <v>3640</v>
      </c>
      <c r="C102" s="15" t="s">
        <v>69</v>
      </c>
      <c r="D102" s="80">
        <v>1806</v>
      </c>
      <c r="E102" s="80">
        <v>1834</v>
      </c>
      <c r="F102" s="15" t="s">
        <v>69</v>
      </c>
      <c r="G102" s="81">
        <f t="shared" si="3"/>
        <v>0</v>
      </c>
      <c r="H102" s="80">
        <f>'3 Provincias divididas 2001'!D102/'3 Provincias divididas 2001'!E102</f>
        <v>0.93582263710618441</v>
      </c>
      <c r="I102" s="181"/>
    </row>
    <row r="103" spans="1:9">
      <c r="A103" s="181" t="s">
        <v>161</v>
      </c>
      <c r="B103" s="80">
        <v>299077</v>
      </c>
      <c r="C103" s="15" t="s">
        <v>75</v>
      </c>
      <c r="D103" s="80">
        <v>150624</v>
      </c>
      <c r="E103" s="80">
        <v>148453</v>
      </c>
      <c r="F103" s="15" t="s">
        <v>75</v>
      </c>
      <c r="G103" s="81">
        <f t="shared" si="3"/>
        <v>0</v>
      </c>
      <c r="H103" s="80">
        <f>'3 Provincias divididas 2001'!D103/'3 Provincias divididas 2001'!E103</f>
        <v>1.0048555411815439</v>
      </c>
      <c r="I103" s="181"/>
    </row>
    <row r="104" spans="1:9">
      <c r="A104" s="181" t="s">
        <v>265</v>
      </c>
      <c r="B104" s="80">
        <v>25728</v>
      </c>
      <c r="C104" s="15" t="s">
        <v>69</v>
      </c>
      <c r="D104" s="80">
        <v>12908</v>
      </c>
      <c r="E104" s="80">
        <v>12820</v>
      </c>
      <c r="F104" s="15" t="s">
        <v>69</v>
      </c>
      <c r="G104" s="81">
        <f t="shared" si="3"/>
        <v>0</v>
      </c>
      <c r="H104" s="80">
        <f>'3 Provincias divididas 2001'!D104/'3 Provincias divididas 2001'!E104</f>
        <v>1.016982236970525</v>
      </c>
      <c r="I104" s="181"/>
    </row>
    <row r="105" spans="1:9">
      <c r="A105" s="181" t="s">
        <v>162</v>
      </c>
      <c r="B105" s="80">
        <v>81141</v>
      </c>
      <c r="C105" s="15" t="s">
        <v>68</v>
      </c>
      <c r="D105" s="80">
        <v>40891</v>
      </c>
      <c r="E105" s="80">
        <v>40250</v>
      </c>
      <c r="F105" s="15" t="s">
        <v>68</v>
      </c>
      <c r="G105" s="81">
        <f t="shared" si="3"/>
        <v>0</v>
      </c>
      <c r="H105" s="80">
        <f>'3 Provincias divididas 2001'!D105/'3 Provincias divididas 2001'!E105</f>
        <v>1.014019942447969</v>
      </c>
      <c r="I105" s="181"/>
    </row>
    <row r="106" spans="1:9">
      <c r="A106" s="181" t="s">
        <v>266</v>
      </c>
      <c r="B106" s="80">
        <v>15743</v>
      </c>
      <c r="C106" s="15" t="s">
        <v>64</v>
      </c>
      <c r="D106" s="80">
        <v>8019</v>
      </c>
      <c r="E106" s="80">
        <v>7724</v>
      </c>
      <c r="F106" s="15" t="s">
        <v>64</v>
      </c>
      <c r="G106" s="81">
        <f t="shared" si="3"/>
        <v>0</v>
      </c>
      <c r="H106" s="80">
        <f>'3 Provincias divididas 2001'!D106/'3 Provincias divididas 2001'!E106</f>
        <v>1.0119135347580448</v>
      </c>
      <c r="I106" s="181"/>
    </row>
    <row r="107" spans="1:9">
      <c r="A107" s="181" t="s">
        <v>173</v>
      </c>
      <c r="B107" s="80">
        <v>9888</v>
      </c>
      <c r="C107" s="15" t="s">
        <v>68</v>
      </c>
      <c r="D107" s="80">
        <v>4951</v>
      </c>
      <c r="E107" s="80">
        <v>4937</v>
      </c>
      <c r="F107" s="15" t="s">
        <v>68</v>
      </c>
      <c r="G107" s="81">
        <f t="shared" si="3"/>
        <v>0</v>
      </c>
      <c r="H107" s="80">
        <f>'3 Provincias divididas 2001'!D107/'3 Provincias divididas 2001'!E107</f>
        <v>0.99191489361702123</v>
      </c>
      <c r="I107" s="181"/>
    </row>
    <row r="108" spans="1:9">
      <c r="A108" s="181" t="s">
        <v>193</v>
      </c>
      <c r="B108" s="80">
        <v>582943</v>
      </c>
      <c r="C108" s="15" t="s">
        <v>68</v>
      </c>
      <c r="D108" s="80">
        <v>301015</v>
      </c>
      <c r="E108" s="80">
        <v>281928</v>
      </c>
      <c r="F108" s="15" t="s">
        <v>68</v>
      </c>
      <c r="G108" s="81">
        <f t="shared" si="3"/>
        <v>0</v>
      </c>
      <c r="H108" s="80">
        <f>'3 Provincias divididas 2001'!D108/'3 Provincias divididas 2001'!E108</f>
        <v>1.0703735777824781</v>
      </c>
      <c r="I108" s="181"/>
    </row>
    <row r="109" spans="1:9">
      <c r="A109" s="181" t="s">
        <v>267</v>
      </c>
      <c r="B109" s="80">
        <v>33042</v>
      </c>
      <c r="C109" s="15" t="s">
        <v>73</v>
      </c>
      <c r="D109" s="80">
        <v>16722</v>
      </c>
      <c r="E109" s="80">
        <v>16320</v>
      </c>
      <c r="F109" s="15" t="s">
        <v>73</v>
      </c>
      <c r="G109" s="81">
        <f t="shared" si="3"/>
        <v>0</v>
      </c>
      <c r="H109" s="80">
        <f>'3 Provincias divididas 2001'!D109/'3 Provincias divididas 2001'!E109</f>
        <v>1.0120673010619226</v>
      </c>
      <c r="I109" s="181"/>
    </row>
    <row r="110" spans="1:9">
      <c r="A110" s="181" t="s">
        <v>268</v>
      </c>
      <c r="B110" s="80">
        <v>15176</v>
      </c>
      <c r="C110" s="15" t="s">
        <v>69</v>
      </c>
      <c r="D110" s="80">
        <v>7726</v>
      </c>
      <c r="E110" s="80">
        <v>7450</v>
      </c>
      <c r="F110" s="15" t="s">
        <v>69</v>
      </c>
      <c r="G110" s="81">
        <f t="shared" si="3"/>
        <v>0</v>
      </c>
      <c r="H110" s="80">
        <f>'3 Provincias divididas 2001'!D110/'3 Provincias divididas 2001'!E110</f>
        <v>1.0358251057827927</v>
      </c>
      <c r="I110" s="181"/>
    </row>
    <row r="111" spans="1:9">
      <c r="A111" s="181" t="s">
        <v>269</v>
      </c>
      <c r="B111" s="80">
        <v>17143</v>
      </c>
      <c r="C111" s="15" t="s">
        <v>68</v>
      </c>
      <c r="D111" s="80">
        <v>8364</v>
      </c>
      <c r="E111" s="80">
        <v>8779</v>
      </c>
      <c r="F111" s="15" t="s">
        <v>68</v>
      </c>
      <c r="G111" s="81">
        <f t="shared" si="3"/>
        <v>0</v>
      </c>
      <c r="H111" s="80">
        <f>'3 Provincias divididas 2001'!D111/'3 Provincias divididas 2001'!E111</f>
        <v>0.97671741077139562</v>
      </c>
      <c r="I111" s="181"/>
    </row>
    <row r="112" spans="1:9">
      <c r="A112" s="181" t="s">
        <v>270</v>
      </c>
      <c r="B112" s="80">
        <v>23432</v>
      </c>
      <c r="C112" s="15" t="s">
        <v>68</v>
      </c>
      <c r="D112" s="80">
        <v>12050</v>
      </c>
      <c r="E112" s="80">
        <v>11382</v>
      </c>
      <c r="F112" s="15" t="s">
        <v>68</v>
      </c>
      <c r="G112" s="81">
        <f t="shared" si="3"/>
        <v>0</v>
      </c>
      <c r="H112" s="80">
        <f>'3 Provincias divididas 2001'!D112/'3 Provincias divididas 2001'!E112</f>
        <v>1.0759792783786239</v>
      </c>
      <c r="I112" s="181"/>
    </row>
    <row r="113" spans="1:9">
      <c r="A113" s="181" t="s">
        <v>271</v>
      </c>
      <c r="B113" s="80">
        <v>12513</v>
      </c>
      <c r="C113" s="15" t="s">
        <v>69</v>
      </c>
      <c r="D113" s="80">
        <v>6293</v>
      </c>
      <c r="E113" s="80">
        <v>6220</v>
      </c>
      <c r="F113" s="15" t="s">
        <v>69</v>
      </c>
      <c r="G113" s="81">
        <f t="shared" si="3"/>
        <v>0</v>
      </c>
      <c r="H113" s="80">
        <f>'3 Provincias divididas 2001'!D113/'3 Provincias divididas 2001'!E113</f>
        <v>1.0256410256410255</v>
      </c>
      <c r="I113" s="181"/>
    </row>
    <row r="114" spans="1:9">
      <c r="A114" s="181" t="s">
        <v>272</v>
      </c>
      <c r="B114" s="80">
        <v>20749</v>
      </c>
      <c r="C114" s="15" t="s">
        <v>64</v>
      </c>
      <c r="D114" s="80">
        <v>10235</v>
      </c>
      <c r="E114" s="80">
        <v>10514</v>
      </c>
      <c r="F114" s="15" t="s">
        <v>64</v>
      </c>
      <c r="G114" s="81">
        <f t="shared" si="3"/>
        <v>0</v>
      </c>
      <c r="H114" s="80">
        <f>'3 Provincias divididas 2001'!D114/'3 Provincias divididas 2001'!E114</f>
        <v>1.0498024537325847</v>
      </c>
      <c r="I114" s="181"/>
    </row>
    <row r="115" spans="1:9">
      <c r="A115" s="181" t="s">
        <v>273</v>
      </c>
      <c r="B115" s="80">
        <v>32103</v>
      </c>
      <c r="C115" s="15" t="s">
        <v>69</v>
      </c>
      <c r="D115" s="80">
        <v>16420</v>
      </c>
      <c r="E115" s="80">
        <v>15683</v>
      </c>
      <c r="F115" s="15" t="s">
        <v>69</v>
      </c>
      <c r="G115" s="81">
        <f t="shared" si="3"/>
        <v>0</v>
      </c>
      <c r="H115" s="80">
        <f>'3 Provincias divididas 2001'!D115/'3 Provincias divididas 2001'!E115</f>
        <v>1.0426471603063971</v>
      </c>
      <c r="I115" s="181"/>
    </row>
    <row r="116" spans="1:9">
      <c r="A116" s="181" t="s">
        <v>275</v>
      </c>
      <c r="B116" s="80">
        <v>8644</v>
      </c>
      <c r="C116" s="15" t="s">
        <v>68</v>
      </c>
      <c r="D116" s="80">
        <v>4427</v>
      </c>
      <c r="E116" s="80">
        <v>4217</v>
      </c>
      <c r="F116" s="15" t="s">
        <v>68</v>
      </c>
      <c r="G116" s="81">
        <f t="shared" si="3"/>
        <v>0</v>
      </c>
      <c r="H116" s="80">
        <f>'3 Provincias divididas 2001'!D116/'3 Provincias divididas 2001'!E116</f>
        <v>1.0294530154277699</v>
      </c>
      <c r="I116" s="181"/>
    </row>
    <row r="117" spans="1:9">
      <c r="A117" s="181" t="s">
        <v>274</v>
      </c>
      <c r="B117" s="80">
        <v>32653</v>
      </c>
      <c r="C117" s="15" t="s">
        <v>75</v>
      </c>
      <c r="D117" s="80">
        <v>16684</v>
      </c>
      <c r="E117" s="80">
        <v>15969</v>
      </c>
      <c r="F117" s="15" t="s">
        <v>75</v>
      </c>
      <c r="G117" s="81">
        <f t="shared" si="3"/>
        <v>0</v>
      </c>
      <c r="H117" s="80">
        <f>'3 Provincias divididas 2001'!D117/'3 Provincias divididas 2001'!E117</f>
        <v>1.045766750770956</v>
      </c>
      <c r="I117" s="181"/>
    </row>
    <row r="118" spans="1:9">
      <c r="A118" s="181" t="s">
        <v>276</v>
      </c>
      <c r="B118" s="80">
        <v>23027</v>
      </c>
      <c r="C118" s="15" t="s">
        <v>75</v>
      </c>
      <c r="D118" s="80">
        <v>11518</v>
      </c>
      <c r="E118" s="80">
        <v>11509</v>
      </c>
      <c r="F118" s="15" t="s">
        <v>75</v>
      </c>
      <c r="G118" s="81">
        <f t="shared" si="3"/>
        <v>0</v>
      </c>
      <c r="H118" s="80">
        <f>'3 Provincias divididas 2001'!D118/'3 Provincias divididas 2001'!E118</f>
        <v>0.99702780441035477</v>
      </c>
      <c r="I118" s="181"/>
    </row>
    <row r="119" spans="1:9">
      <c r="A119" s="181" t="s">
        <v>277</v>
      </c>
      <c r="B119" s="80">
        <v>23138</v>
      </c>
      <c r="C119" s="15" t="s">
        <v>75</v>
      </c>
      <c r="D119" s="80">
        <v>11785</v>
      </c>
      <c r="E119" s="80">
        <v>11353</v>
      </c>
      <c r="F119" s="15" t="s">
        <v>75</v>
      </c>
      <c r="G119" s="81">
        <f t="shared" si="3"/>
        <v>0</v>
      </c>
      <c r="H119" s="80">
        <f>'3 Provincias divididas 2001'!D119/'3 Provincias divididas 2001'!E119</f>
        <v>1.0388989773487527</v>
      </c>
      <c r="I119" s="181"/>
    </row>
    <row r="120" spans="1:9">
      <c r="A120" s="181" t="s">
        <v>278</v>
      </c>
      <c r="B120" s="80">
        <v>8399</v>
      </c>
      <c r="C120" s="15" t="s">
        <v>69</v>
      </c>
      <c r="D120" s="80">
        <v>4230</v>
      </c>
      <c r="E120" s="80">
        <v>4169</v>
      </c>
      <c r="F120" s="15" t="s">
        <v>69</v>
      </c>
      <c r="G120" s="81">
        <f t="shared" si="3"/>
        <v>0</v>
      </c>
      <c r="H120" s="80">
        <f>'3 Provincias divididas 2001'!D120/'3 Provincias divididas 2001'!E120</f>
        <v>1.0156405163853028</v>
      </c>
      <c r="I120" s="181"/>
    </row>
    <row r="121" spans="1:9">
      <c r="A121" s="181" t="s">
        <v>194</v>
      </c>
      <c r="B121" s="80">
        <v>163240</v>
      </c>
      <c r="C121" s="15" t="s">
        <v>75</v>
      </c>
      <c r="D121" s="80">
        <v>84595</v>
      </c>
      <c r="E121" s="80">
        <v>78645</v>
      </c>
      <c r="F121" s="15" t="s">
        <v>75</v>
      </c>
      <c r="G121" s="81">
        <f t="shared" si="3"/>
        <v>0</v>
      </c>
      <c r="H121" s="80">
        <f>'3 Provincias divididas 2001'!D121/'3 Provincias divididas 2001'!E121</f>
        <v>1.0763460508057758</v>
      </c>
      <c r="I121" s="181"/>
    </row>
    <row r="122" spans="1:9">
      <c r="A122" s="181" t="s">
        <v>195</v>
      </c>
      <c r="B122" s="80">
        <v>292878</v>
      </c>
      <c r="C122" s="15" t="s">
        <v>75</v>
      </c>
      <c r="D122" s="80">
        <v>154471</v>
      </c>
      <c r="E122" s="80">
        <v>138407</v>
      </c>
      <c r="F122" s="15" t="s">
        <v>75</v>
      </c>
      <c r="G122" s="81">
        <f t="shared" si="3"/>
        <v>0</v>
      </c>
      <c r="H122" s="80">
        <f>'3 Provincias divididas 2001'!D122/'3 Provincias divididas 2001'!E122</f>
        <v>1.1211162046132577</v>
      </c>
      <c r="I122" s="181"/>
    </row>
    <row r="123" spans="1:9">
      <c r="A123" s="181" t="s">
        <v>196</v>
      </c>
      <c r="B123" s="80">
        <v>276190</v>
      </c>
      <c r="C123" s="15" t="s">
        <v>75</v>
      </c>
      <c r="D123" s="80">
        <v>141606</v>
      </c>
      <c r="E123" s="80">
        <v>134584</v>
      </c>
      <c r="F123" s="15" t="s">
        <v>75</v>
      </c>
      <c r="G123" s="81">
        <f t="shared" si="3"/>
        <v>0</v>
      </c>
      <c r="H123" s="80">
        <f>'3 Provincias divididas 2001'!D123/'3 Provincias divididas 2001'!E123</f>
        <v>1.050940032414911</v>
      </c>
      <c r="I123" s="181"/>
    </row>
    <row r="124" spans="1:9">
      <c r="A124" s="181" t="s">
        <v>279</v>
      </c>
      <c r="B124" s="80">
        <v>145857</v>
      </c>
      <c r="C124" s="15" t="s">
        <v>73</v>
      </c>
      <c r="D124" s="80">
        <v>74686</v>
      </c>
      <c r="E124" s="80">
        <v>71171</v>
      </c>
      <c r="F124" s="15" t="s">
        <v>73</v>
      </c>
      <c r="G124" s="81">
        <f t="shared" si="3"/>
        <v>0</v>
      </c>
      <c r="H124" s="80">
        <f>'3 Provincias divididas 2001'!D124/'3 Provincias divididas 2001'!E124</f>
        <v>1.0503718024985127</v>
      </c>
      <c r="I124" s="181"/>
    </row>
    <row r="125" spans="1:9">
      <c r="A125" s="181" t="s">
        <v>280</v>
      </c>
      <c r="B125" s="80">
        <v>59036</v>
      </c>
      <c r="C125" s="15" t="s">
        <v>73</v>
      </c>
      <c r="D125" s="80">
        <v>29970</v>
      </c>
      <c r="E125" s="80">
        <v>29066</v>
      </c>
      <c r="F125" s="15" t="s">
        <v>73</v>
      </c>
      <c r="G125" s="81">
        <f t="shared" si="3"/>
        <v>0</v>
      </c>
      <c r="H125" s="80">
        <f>'3 Provincias divididas 2001'!D125/'3 Provincias divididas 2001'!E125</f>
        <v>1.009824612473619</v>
      </c>
      <c r="I125" s="181"/>
    </row>
    <row r="126" spans="1:9">
      <c r="A126" s="181" t="s">
        <v>163</v>
      </c>
      <c r="B126" s="80">
        <v>59478</v>
      </c>
      <c r="C126" s="15" t="s">
        <v>68</v>
      </c>
      <c r="D126" s="80">
        <v>30190</v>
      </c>
      <c r="E126" s="80">
        <v>29288</v>
      </c>
      <c r="F126" s="15" t="s">
        <v>68</v>
      </c>
      <c r="G126" s="81">
        <f t="shared" si="3"/>
        <v>0</v>
      </c>
      <c r="H126" s="80">
        <f>'3 Provincias divididas 2001'!D126/'3 Provincias divididas 2001'!E126</f>
        <v>1.0274552656740883</v>
      </c>
      <c r="I126" s="181"/>
    </row>
    <row r="127" spans="1:9">
      <c r="A127" s="181" t="s">
        <v>281</v>
      </c>
      <c r="B127" s="80">
        <v>10081</v>
      </c>
      <c r="C127" s="15" t="s">
        <v>75</v>
      </c>
      <c r="D127" s="80">
        <v>5106</v>
      </c>
      <c r="E127" s="80">
        <v>4975</v>
      </c>
      <c r="F127" s="15" t="s">
        <v>75</v>
      </c>
      <c r="G127" s="81">
        <f t="shared" si="3"/>
        <v>0</v>
      </c>
      <c r="H127" s="80">
        <f>'3 Provincias divididas 2001'!D127/'3 Provincias divididas 2001'!E127</f>
        <v>0.98794373744139319</v>
      </c>
      <c r="I127" s="181"/>
    </row>
    <row r="128" spans="1:9">
      <c r="A128" s="181" t="s">
        <v>282</v>
      </c>
      <c r="B128" s="80">
        <v>123871</v>
      </c>
      <c r="C128" s="15" t="s">
        <v>69</v>
      </c>
      <c r="D128" s="80">
        <v>63967</v>
      </c>
      <c r="E128" s="80">
        <v>59904</v>
      </c>
      <c r="F128" s="15" t="s">
        <v>69</v>
      </c>
      <c r="G128" s="81">
        <f t="shared" si="3"/>
        <v>0</v>
      </c>
      <c r="H128" s="80">
        <f>'3 Provincias divididas 2001'!D128/'3 Provincias divididas 2001'!E128</f>
        <v>1.0676076271348518</v>
      </c>
      <c r="I128" s="181"/>
    </row>
    <row r="129" spans="1:9">
      <c r="A129" s="181" t="s">
        <v>283</v>
      </c>
      <c r="B129" s="80">
        <v>9178</v>
      </c>
      <c r="C129" s="15" t="s">
        <v>69</v>
      </c>
      <c r="D129" s="80">
        <v>4642</v>
      </c>
      <c r="E129" s="80">
        <v>4536</v>
      </c>
      <c r="F129" s="15" t="s">
        <v>69</v>
      </c>
      <c r="G129" s="81">
        <f t="shared" si="3"/>
        <v>0</v>
      </c>
      <c r="H129" s="80">
        <f>'3 Provincias divididas 2001'!D129/'3 Provincias divididas 2001'!E129</f>
        <v>1.0111515151515151</v>
      </c>
      <c r="I129" s="181"/>
    </row>
    <row r="130" spans="1:9">
      <c r="A130" s="181" t="s">
        <v>197</v>
      </c>
      <c r="B130" s="80">
        <v>376381</v>
      </c>
      <c r="C130" s="15" t="s">
        <v>75</v>
      </c>
      <c r="D130" s="80">
        <v>191607</v>
      </c>
      <c r="E130" s="80">
        <v>184774</v>
      </c>
      <c r="F130" s="15" t="s">
        <v>75</v>
      </c>
      <c r="G130" s="81">
        <f t="shared" si="3"/>
        <v>0</v>
      </c>
      <c r="H130" s="80">
        <f>'3 Provincias divididas 2001'!D130/'3 Provincias divididas 2001'!E130</f>
        <v>1.0345069804197031</v>
      </c>
      <c r="I130" s="181"/>
    </row>
    <row r="131" spans="1:9">
      <c r="A131" s="181" t="s">
        <v>164</v>
      </c>
      <c r="B131" s="80">
        <v>1764</v>
      </c>
      <c r="C131" s="15" t="s">
        <v>69</v>
      </c>
      <c r="D131" s="80">
        <v>836</v>
      </c>
      <c r="E131" s="80">
        <v>928</v>
      </c>
      <c r="F131" s="15" t="s">
        <v>69</v>
      </c>
      <c r="G131" s="81">
        <f t="shared" si="3"/>
        <v>0</v>
      </c>
      <c r="H131" s="80">
        <f>'3 Provincias divididas 2001'!D131/'3 Provincias divididas 2001'!E131</f>
        <v>0.90799561883899238</v>
      </c>
      <c r="I131" s="181"/>
    </row>
    <row r="132" spans="1:9">
      <c r="A132" s="181" t="s">
        <v>284</v>
      </c>
      <c r="B132" s="80">
        <v>12723</v>
      </c>
      <c r="C132" s="15" t="s">
        <v>64</v>
      </c>
      <c r="D132" s="80">
        <v>6369</v>
      </c>
      <c r="E132" s="80">
        <v>6354</v>
      </c>
      <c r="F132" s="15" t="s">
        <v>64</v>
      </c>
      <c r="G132" s="81">
        <f t="shared" si="3"/>
        <v>0</v>
      </c>
      <c r="H132" s="80">
        <f>'3 Provincias divididas 2001'!D132/'3 Provincias divididas 2001'!E132</f>
        <v>0.99237546594374793</v>
      </c>
      <c r="I132" s="181"/>
    </row>
    <row r="133" spans="1:9">
      <c r="A133" s="181" t="s">
        <v>165</v>
      </c>
      <c r="B133" s="80">
        <v>43021</v>
      </c>
      <c r="C133" s="15" t="s">
        <v>68</v>
      </c>
      <c r="D133" s="80">
        <v>21967</v>
      </c>
      <c r="E133" s="80">
        <v>21054</v>
      </c>
      <c r="F133" s="15" t="s">
        <v>68</v>
      </c>
      <c r="G133" s="81">
        <f t="shared" si="3"/>
        <v>0</v>
      </c>
      <c r="H133" s="80">
        <f>'3 Provincias divididas 2001'!D133/'3 Provincias divididas 2001'!E133</f>
        <v>1.0265799162757856</v>
      </c>
      <c r="I133" s="181"/>
    </row>
    <row r="134" spans="1:9">
      <c r="A134" s="181" t="s">
        <v>166</v>
      </c>
      <c r="B134" s="80">
        <v>57110</v>
      </c>
      <c r="C134" s="15" t="s">
        <v>69</v>
      </c>
      <c r="D134" s="80">
        <v>29390</v>
      </c>
      <c r="E134" s="80">
        <v>27720</v>
      </c>
      <c r="F134" s="15" t="s">
        <v>69</v>
      </c>
      <c r="G134" s="81">
        <f t="shared" si="3"/>
        <v>0</v>
      </c>
      <c r="H134" s="80">
        <f>'3 Provincias divididas 2001'!D134/'3 Provincias divididas 2001'!E134</f>
        <v>1.068362480127186</v>
      </c>
      <c r="I134" s="181"/>
    </row>
    <row r="135" spans="1:9">
      <c r="A135" s="181" t="s">
        <v>198</v>
      </c>
      <c r="B135" s="80">
        <v>340071</v>
      </c>
      <c r="C135" s="15" t="s">
        <v>75</v>
      </c>
      <c r="D135" s="80">
        <v>178265</v>
      </c>
      <c r="E135" s="80">
        <v>161806</v>
      </c>
      <c r="F135" s="15" t="s">
        <v>75</v>
      </c>
      <c r="G135" s="81">
        <f t="shared" si="3"/>
        <v>0</v>
      </c>
      <c r="H135" s="80">
        <f>'3 Provincias divididas 2001'!D135/'3 Provincias divididas 2001'!E135</f>
        <v>1.1058010652080035</v>
      </c>
      <c r="I135" s="181"/>
    </row>
    <row r="136" spans="1:9">
      <c r="A136" s="181" t="s">
        <v>174</v>
      </c>
      <c r="B136" s="80">
        <v>8700</v>
      </c>
      <c r="C136" s="15" t="s">
        <v>68</v>
      </c>
      <c r="D136" s="80">
        <v>4409</v>
      </c>
      <c r="E136" s="80">
        <v>4291</v>
      </c>
      <c r="F136" s="15" t="s">
        <v>68</v>
      </c>
      <c r="G136" s="81">
        <f t="shared" ref="G136:G141" si="4">D136+E136-B136</f>
        <v>0</v>
      </c>
      <c r="H136" s="80">
        <f>'3 Provincias divididas 2001'!D136/'3 Provincias divididas 2001'!E136</f>
        <v>1.0002688894864211</v>
      </c>
      <c r="I136" s="181"/>
    </row>
    <row r="137" spans="1:9">
      <c r="A137" s="181" t="s">
        <v>175</v>
      </c>
      <c r="B137" s="80">
        <v>35842</v>
      </c>
      <c r="C137" s="15" t="s">
        <v>75</v>
      </c>
      <c r="D137" s="80">
        <v>18502</v>
      </c>
      <c r="E137" s="80">
        <v>17340</v>
      </c>
      <c r="F137" s="15" t="s">
        <v>75</v>
      </c>
      <c r="G137" s="81">
        <f t="shared" si="4"/>
        <v>0</v>
      </c>
      <c r="H137" s="80">
        <f>'3 Provincias divididas 2001'!D137/'3 Provincias divididas 2001'!E137</f>
        <v>1.0519503441783844</v>
      </c>
      <c r="I137" s="181"/>
    </row>
    <row r="138" spans="1:9">
      <c r="A138" s="181" t="s">
        <v>199</v>
      </c>
      <c r="B138" s="80">
        <v>269420</v>
      </c>
      <c r="C138" s="15" t="s">
        <v>75</v>
      </c>
      <c r="D138" s="80">
        <v>143628</v>
      </c>
      <c r="E138" s="80">
        <v>125792</v>
      </c>
      <c r="F138" s="15" t="s">
        <v>75</v>
      </c>
      <c r="G138" s="81">
        <f t="shared" si="4"/>
        <v>0</v>
      </c>
      <c r="H138" s="80">
        <f>'3 Provincias divididas 2001'!D138/'3 Provincias divididas 2001'!E138</f>
        <v>1.1540891871925054</v>
      </c>
      <c r="I138" s="181"/>
    </row>
    <row r="139" spans="1:9">
      <c r="A139" s="181" t="s">
        <v>167</v>
      </c>
      <c r="B139" s="80">
        <v>31730</v>
      </c>
      <c r="C139" s="15" t="s">
        <v>69</v>
      </c>
      <c r="D139" s="80">
        <v>15810</v>
      </c>
      <c r="E139" s="80">
        <v>15920</v>
      </c>
      <c r="F139" s="15" t="s">
        <v>69</v>
      </c>
      <c r="G139" s="81">
        <f t="shared" si="4"/>
        <v>0</v>
      </c>
      <c r="H139" s="80">
        <f>'3 Provincias divididas 2001'!D139/'3 Provincias divididas 2001'!E139</f>
        <v>1.0282325425993986</v>
      </c>
      <c r="I139" s="181"/>
    </row>
    <row r="140" spans="1:9">
      <c r="A140" s="181" t="s">
        <v>168</v>
      </c>
      <c r="B140" s="80">
        <v>31014</v>
      </c>
      <c r="C140" s="15" t="s">
        <v>64</v>
      </c>
      <c r="D140" s="80">
        <v>15337</v>
      </c>
      <c r="E140" s="80">
        <v>15677</v>
      </c>
      <c r="F140" s="15" t="s">
        <v>64</v>
      </c>
      <c r="G140" s="81">
        <f t="shared" si="4"/>
        <v>0</v>
      </c>
      <c r="H140" s="80">
        <f>'3 Provincias divididas 2001'!D140/'3 Provincias divididas 2001'!E140</f>
        <v>0.96334962239004884</v>
      </c>
      <c r="I140" s="181"/>
    </row>
    <row r="141" spans="1:9">
      <c r="A141" s="192" t="s">
        <v>285</v>
      </c>
      <c r="B141" s="82">
        <v>114269</v>
      </c>
      <c r="C141" s="193" t="s">
        <v>75</v>
      </c>
      <c r="D141" s="82">
        <v>57299</v>
      </c>
      <c r="E141" s="82">
        <v>56970</v>
      </c>
      <c r="F141" s="193" t="s">
        <v>75</v>
      </c>
      <c r="G141" s="81">
        <f t="shared" si="4"/>
        <v>0</v>
      </c>
      <c r="H141" s="80">
        <f>'3 Provincias divididas 2001'!D141/'3 Provincias divididas 2001'!E141</f>
        <v>1.0291943014006051</v>
      </c>
      <c r="I141" s="181"/>
    </row>
    <row r="142" spans="1:9">
      <c r="A142" s="191" t="s">
        <v>310</v>
      </c>
      <c r="B142" s="64"/>
      <c r="C142" s="15"/>
      <c r="D142" s="15"/>
      <c r="E142" s="15"/>
      <c r="F142" s="15"/>
      <c r="G142" s="67"/>
      <c r="H142" s="80"/>
      <c r="I142" s="181"/>
    </row>
    <row r="143" spans="1:9">
      <c r="A143" s="70" t="s">
        <v>64</v>
      </c>
      <c r="B143" s="64">
        <f>SUMIF(C8:C141,A143,B8:B141)</f>
        <v>603524</v>
      </c>
      <c r="C143" s="15"/>
      <c r="D143" s="64">
        <f>SUMIF(C8:C141,A143,D8:D141)</f>
        <v>309565</v>
      </c>
      <c r="E143" s="64">
        <f>SUMIF(C8:C141,A143,E8:E141)</f>
        <v>293959</v>
      </c>
      <c r="F143" s="15"/>
      <c r="G143" s="71">
        <f t="shared" ref="G143:G148" si="5">D143+E143-B143</f>
        <v>0</v>
      </c>
      <c r="H143" s="80">
        <f>'3 Provincias divididas 2001'!D143/'3 Provincias divididas 2001'!E143</f>
        <v>1.0469992975600015</v>
      </c>
      <c r="I143" s="181"/>
    </row>
    <row r="144" spans="1:9">
      <c r="A144" s="70" t="s">
        <v>68</v>
      </c>
      <c r="B144" s="64">
        <f>SUMIF(C8:C141,A144,B8:B141)</f>
        <v>5371466</v>
      </c>
      <c r="C144" s="15"/>
      <c r="D144" s="64">
        <f>SUMIF(C8:C141,A144,D8:D141)</f>
        <v>2757909</v>
      </c>
      <c r="E144" s="64">
        <f>SUMIF(C8:C141,A144,E8:E141)</f>
        <v>2613557</v>
      </c>
      <c r="F144" s="15"/>
      <c r="G144" s="71">
        <f t="shared" si="5"/>
        <v>0</v>
      </c>
      <c r="H144" s="80">
        <f>'3 Provincias divididas 2001'!D144/'3 Provincias divididas 2001'!E144</f>
        <v>1.0558853264561858</v>
      </c>
      <c r="I144" s="181"/>
    </row>
    <row r="145" spans="1:9">
      <c r="A145" s="70" t="s">
        <v>69</v>
      </c>
      <c r="B145" s="64">
        <f>SUMIF(C8:C141,A145,B8:B141)</f>
        <v>1676121</v>
      </c>
      <c r="C145" s="15"/>
      <c r="D145" s="64">
        <f>SUMIF(C8:C141,A145,D8:D141)</f>
        <v>862741</v>
      </c>
      <c r="E145" s="64">
        <f>SUMIF(C8:C141,A145,E8:E141)</f>
        <v>813380</v>
      </c>
      <c r="F145" s="15"/>
      <c r="G145" s="71">
        <f t="shared" si="5"/>
        <v>0</v>
      </c>
      <c r="H145" s="80">
        <f>'3 Provincias divididas 2001'!D145/'3 Provincias divididas 2001'!E145</f>
        <v>1.0654785554744213</v>
      </c>
      <c r="I145" s="181"/>
    </row>
    <row r="146" spans="1:9">
      <c r="A146" s="70" t="s">
        <v>75</v>
      </c>
      <c r="B146" s="64">
        <f>SUMIF(C8:C141,A146,B8:B141)</f>
        <v>7563020</v>
      </c>
      <c r="C146" s="15"/>
      <c r="D146" s="64">
        <f>SUMIF(C8:C141,A146,D8:D141)</f>
        <v>3878305</v>
      </c>
      <c r="E146" s="64">
        <f>SUMIF(C8:C141,A146,E8:E141)</f>
        <v>3684715</v>
      </c>
      <c r="F146" s="15"/>
      <c r="G146" s="71">
        <f t="shared" si="5"/>
        <v>0</v>
      </c>
      <c r="H146" s="80">
        <f>'3 Provincias divididas 2001'!D146/'3 Provincias divididas 2001'!E146</f>
        <v>1.0545536000161988</v>
      </c>
      <c r="I146" s="181"/>
    </row>
    <row r="147" spans="1:9">
      <c r="A147" s="72" t="s">
        <v>73</v>
      </c>
      <c r="B147" s="64">
        <f>SUMIF(C8:C141,A147,B8:B141)</f>
        <v>410953</v>
      </c>
      <c r="C147" s="15"/>
      <c r="D147" s="64">
        <f>SUMIF(C8:C141,A147,D8:D141)</f>
        <v>211983</v>
      </c>
      <c r="E147" s="64">
        <f>SUMIF(C8:C141,A147,E8:E141)</f>
        <v>198970</v>
      </c>
      <c r="F147" s="15"/>
      <c r="G147" s="71">
        <f t="shared" si="5"/>
        <v>0</v>
      </c>
      <c r="H147" s="80">
        <f>'3 Provincias divididas 2001'!D147/'3 Provincias divididas 2001'!E147</f>
        <v>1.051202089663628</v>
      </c>
      <c r="I147" s="181"/>
    </row>
    <row r="148" spans="1:9" ht="13.5" thickBot="1">
      <c r="A148" s="73" t="s">
        <v>0</v>
      </c>
      <c r="B148" s="74">
        <f>SUM(B143:B147)</f>
        <v>15625084</v>
      </c>
      <c r="C148" s="75"/>
      <c r="D148" s="74">
        <f t="shared" ref="D148:E148" si="6">SUM(D143:D147)</f>
        <v>8020503</v>
      </c>
      <c r="E148" s="74">
        <f t="shared" si="6"/>
        <v>7604581</v>
      </c>
      <c r="F148" s="75"/>
      <c r="G148" s="76">
        <f t="shared" si="5"/>
        <v>0</v>
      </c>
      <c r="H148" s="80">
        <f>'3 Provincias divididas 2001'!D148/'3 Provincias divididas 2001'!E148</f>
        <v>1.0558209566362999</v>
      </c>
      <c r="I148" s="181"/>
    </row>
    <row r="149" spans="1:9">
      <c r="B149" s="33"/>
      <c r="C149" s="33"/>
      <c r="D149" s="33"/>
      <c r="E149" s="33"/>
      <c r="F149" s="33"/>
    </row>
  </sheetData>
  <mergeCells count="8">
    <mergeCell ref="A6:G6"/>
    <mergeCell ref="J6:P6"/>
    <mergeCell ref="S6:Y6"/>
    <mergeCell ref="A1:C1"/>
    <mergeCell ref="A2:C2"/>
    <mergeCell ref="B4:E4"/>
    <mergeCell ref="K4:N4"/>
    <mergeCell ref="T4:W4"/>
  </mergeCells>
  <conditionalFormatting sqref="J8:J30 S8:S26 A8:A148">
    <cfRule type="expression" dxfId="4" priority="6">
      <formula>(D8&gt;E8)</formula>
    </cfRule>
  </conditionalFormatting>
  <conditionalFormatting sqref="A8:A148 J8:J30 S8:S26">
    <cfRule type="expression" dxfId="3" priority="4">
      <formula>((D8/E8-1)*(H8-1))&lt;0</formula>
    </cfRule>
  </conditionalFormatting>
  <conditionalFormatting sqref="A6:G6">
    <cfRule type="expression" dxfId="2" priority="3">
      <formula>D5&gt;E5</formula>
    </cfRule>
  </conditionalFormatting>
  <conditionalFormatting sqref="J6:P6">
    <cfRule type="expression" dxfId="1" priority="2">
      <formula>M5&gt;N5</formula>
    </cfRule>
  </conditionalFormatting>
  <conditionalFormatting sqref="S6:Y6">
    <cfRule type="expression" dxfId="0" priority="1">
      <formula>V5&gt;W5</formula>
    </cfRule>
  </conditionalFormatting>
  <printOptions horizontalCentered="1" verticalCentered="1"/>
  <pageMargins left="0" right="0" top="0" bottom="0" header="0" footer="0"/>
  <pageSetup paperSize="5" scale="4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  <pageSetUpPr fitToPage="1"/>
  </sheetPr>
  <dimension ref="C4:F41"/>
  <sheetViews>
    <sheetView workbookViewId="0">
      <selection activeCell="H6" sqref="H6"/>
    </sheetView>
  </sheetViews>
  <sheetFormatPr baseColWidth="10" defaultRowHeight="12.75"/>
  <cols>
    <col min="3" max="3" width="23.28515625" customWidth="1"/>
  </cols>
  <sheetData>
    <row r="4" spans="3:6" ht="21.75" customHeight="1">
      <c r="C4" s="7" t="s">
        <v>46</v>
      </c>
      <c r="D4" s="8"/>
      <c r="E4" s="8"/>
      <c r="F4" s="8"/>
    </row>
    <row r="5" spans="3:6" ht="9" customHeight="1">
      <c r="C5" s="8"/>
      <c r="D5" s="8"/>
      <c r="E5" s="8"/>
      <c r="F5" s="8"/>
    </row>
    <row r="6" spans="3:6" ht="15" customHeight="1">
      <c r="C6" s="21" t="s">
        <v>43</v>
      </c>
      <c r="D6" s="8"/>
      <c r="E6" s="8"/>
      <c r="F6" s="8"/>
    </row>
    <row r="7" spans="3:6" ht="8.25" customHeight="1">
      <c r="C7" s="21"/>
      <c r="D7" s="8"/>
      <c r="E7" s="8"/>
      <c r="F7" s="8"/>
    </row>
    <row r="8" spans="3:6" ht="15" customHeight="1">
      <c r="C8" s="21" t="s">
        <v>47</v>
      </c>
      <c r="D8" s="8"/>
      <c r="E8" s="8"/>
      <c r="F8" s="8"/>
    </row>
    <row r="9" spans="3:6" ht="15.95" customHeight="1"/>
    <row r="10" spans="3:6" ht="15.95" customHeight="1">
      <c r="C10" s="5"/>
      <c r="D10" s="333" t="s">
        <v>30</v>
      </c>
      <c r="E10" s="334"/>
      <c r="F10" s="335"/>
    </row>
    <row r="11" spans="3:6" ht="15.95" customHeight="1">
      <c r="C11" s="6"/>
      <c r="D11" s="4" t="s">
        <v>24</v>
      </c>
      <c r="E11" s="4" t="s">
        <v>25</v>
      </c>
      <c r="F11" s="4" t="s">
        <v>26</v>
      </c>
    </row>
    <row r="12" spans="3:6" ht="15.95" customHeight="1">
      <c r="C12" s="1" t="s">
        <v>50</v>
      </c>
      <c r="D12" s="2">
        <v>3397</v>
      </c>
      <c r="E12" s="2">
        <v>5012</v>
      </c>
      <c r="F12" s="2">
        <v>8409</v>
      </c>
    </row>
    <row r="13" spans="3:6" ht="15.95" customHeight="1">
      <c r="C13" s="1" t="s">
        <v>27</v>
      </c>
      <c r="D13" s="2">
        <v>14033</v>
      </c>
      <c r="E13" s="2">
        <v>9421</v>
      </c>
      <c r="F13" s="2">
        <v>23454</v>
      </c>
    </row>
    <row r="14" spans="3:6" ht="15.95" customHeight="1">
      <c r="C14" s="1" t="s">
        <v>28</v>
      </c>
      <c r="D14" s="2">
        <v>33377</v>
      </c>
      <c r="E14" s="2">
        <v>22169</v>
      </c>
      <c r="F14" s="2">
        <v>55546</v>
      </c>
    </row>
    <row r="15" spans="3:6" ht="15.95" customHeight="1">
      <c r="C15" s="1" t="s">
        <v>29</v>
      </c>
      <c r="D15" s="2">
        <v>3729</v>
      </c>
      <c r="E15" s="2">
        <v>7866</v>
      </c>
      <c r="F15" s="2">
        <v>11595</v>
      </c>
    </row>
    <row r="16" spans="3:6" ht="15.95" customHeight="1">
      <c r="C16" s="4" t="s">
        <v>26</v>
      </c>
      <c r="D16" s="2">
        <v>54536</v>
      </c>
      <c r="E16" s="2">
        <v>44468</v>
      </c>
      <c r="F16" s="2">
        <v>99004</v>
      </c>
    </row>
    <row r="17" spans="3:6" ht="15.95" customHeight="1">
      <c r="D17" s="9"/>
      <c r="E17" s="9"/>
      <c r="F17" s="9"/>
    </row>
    <row r="18" spans="3:6" ht="15.95" customHeight="1">
      <c r="C18" s="1" t="s">
        <v>36</v>
      </c>
      <c r="D18" s="17">
        <f>+D16/F16</f>
        <v>0.55084643044725468</v>
      </c>
      <c r="E18" s="9"/>
      <c r="F18" s="9"/>
    </row>
    <row r="19" spans="3:6" ht="15.95" customHeight="1">
      <c r="C19" s="1" t="s">
        <v>49</v>
      </c>
      <c r="D19" s="17">
        <f>+E16/F16</f>
        <v>0.44915356955274532</v>
      </c>
      <c r="E19" s="9"/>
      <c r="F19" s="9"/>
    </row>
    <row r="20" spans="3:6" ht="15.95" customHeight="1">
      <c r="D20" s="9"/>
      <c r="E20" s="9"/>
      <c r="F20" s="9"/>
    </row>
    <row r="21" spans="3:6" ht="15.95" customHeight="1">
      <c r="C21" s="1" t="s">
        <v>33</v>
      </c>
      <c r="D21" s="14">
        <f>+D16/E16</f>
        <v>1.2264100026985698</v>
      </c>
      <c r="E21" s="9"/>
      <c r="F21" s="9"/>
    </row>
    <row r="22" spans="3:6" ht="15.95" customHeight="1">
      <c r="C22" s="15"/>
      <c r="D22" s="16"/>
      <c r="E22" s="9"/>
      <c r="F22" s="9"/>
    </row>
    <row r="23" spans="3:6" ht="15.95" customHeight="1">
      <c r="D23" s="9"/>
      <c r="E23" s="9"/>
      <c r="F23" s="9"/>
    </row>
    <row r="24" spans="3:6" ht="15.95" customHeight="1">
      <c r="C24" s="5"/>
      <c r="D24" s="11" t="s">
        <v>31</v>
      </c>
      <c r="E24" s="12"/>
      <c r="F24" s="13"/>
    </row>
    <row r="25" spans="3:6" ht="15.95" customHeight="1">
      <c r="C25" s="6"/>
      <c r="D25" s="10" t="s">
        <v>24</v>
      </c>
      <c r="E25" s="2" t="s">
        <v>25</v>
      </c>
      <c r="F25" s="2" t="s">
        <v>26</v>
      </c>
    </row>
    <row r="26" spans="3:6" ht="15.95" customHeight="1">
      <c r="C26" s="1" t="s">
        <v>32</v>
      </c>
      <c r="D26" s="2">
        <v>21058772</v>
      </c>
      <c r="E26" s="2">
        <v>20222859</v>
      </c>
      <c r="F26" s="2">
        <f>+D26+E26</f>
        <v>41281631</v>
      </c>
    </row>
    <row r="27" spans="3:6" ht="15.95" customHeight="1"/>
    <row r="28" spans="3:6" ht="15.95" customHeight="1">
      <c r="C28" s="1" t="s">
        <v>36</v>
      </c>
      <c r="D28" s="17">
        <f>+D26/F26</f>
        <v>0.51012451518691204</v>
      </c>
    </row>
    <row r="29" spans="3:6" ht="15.95" customHeight="1">
      <c r="C29" s="1" t="s">
        <v>49</v>
      </c>
      <c r="D29" s="17">
        <f>+E26/F26</f>
        <v>0.48987548481308796</v>
      </c>
    </row>
    <row r="30" spans="3:6" ht="15.95" customHeight="1"/>
    <row r="31" spans="3:6" ht="15.95" customHeight="1">
      <c r="C31" s="1" t="s">
        <v>34</v>
      </c>
      <c r="D31" s="3">
        <f>+D26/E26</f>
        <v>1.0413350555428389</v>
      </c>
    </row>
    <row r="32" spans="3:6" ht="15.95" customHeight="1"/>
    <row r="33" spans="3:4" ht="15.95" customHeight="1"/>
    <row r="34" spans="3:4" ht="15.95" customHeight="1">
      <c r="C34" s="1" t="s">
        <v>35</v>
      </c>
      <c r="D34" s="3">
        <f>+D21/D31</f>
        <v>1.1777285285563088</v>
      </c>
    </row>
    <row r="37" spans="3:4">
      <c r="C37" t="s">
        <v>37</v>
      </c>
    </row>
    <row r="38" spans="3:4">
      <c r="C38" t="s">
        <v>38</v>
      </c>
    </row>
    <row r="39" spans="3:4">
      <c r="C39" t="s">
        <v>48</v>
      </c>
    </row>
    <row r="41" spans="3:4">
      <c r="C41" t="s">
        <v>51</v>
      </c>
    </row>
  </sheetData>
  <mergeCells count="1">
    <mergeCell ref="D10:F10"/>
  </mergeCells>
  <phoneticPr fontId="2" type="noConversion"/>
  <printOptions horizontalCentered="1"/>
  <pageMargins left="0.78740157480314965" right="0.78740157480314965" top="0.98425196850393704" bottom="0.98425196850393704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7</vt:i4>
      </vt:variant>
      <vt:variant>
        <vt:lpstr>Gráficos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Provincias</vt:lpstr>
      <vt:lpstr>Cámaras</vt:lpstr>
      <vt:lpstr>Poblaciones</vt:lpstr>
      <vt:lpstr>Indices</vt:lpstr>
      <vt:lpstr>3 Provincias divididas 2001</vt:lpstr>
      <vt:lpstr>3 Provincias divididas 2010</vt:lpstr>
      <vt:lpstr>Hoja2</vt:lpstr>
      <vt:lpstr>Gráfico1</vt:lpstr>
      <vt:lpstr>Gráfico2</vt:lpstr>
      <vt:lpstr>Hoja2!Área_de_impresión</vt:lpstr>
      <vt:lpstr>Provincias!JERARQUIAS1</vt:lpstr>
    </vt:vector>
  </TitlesOfParts>
  <Company>Windows 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sleb0r</dc:creator>
  <cp:lastModifiedBy>Poder Judicial de la Nacion</cp:lastModifiedBy>
  <cp:lastPrinted>2013-11-15T15:39:37Z</cp:lastPrinted>
  <dcterms:created xsi:type="dcterms:W3CDTF">2013-09-10T13:47:35Z</dcterms:created>
  <dcterms:modified xsi:type="dcterms:W3CDTF">2013-11-15T15:54:57Z</dcterms:modified>
</cp:coreProperties>
</file>