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9c3f5250592e594/Desktop/Epicode/W1/"/>
    </mc:Choice>
  </mc:AlternateContent>
  <xr:revisionPtr revIDLastSave="169" documentId="8_{6F3B2D5F-7CE6-40B2-AEC4-E38FA00DC460}" xr6:coauthVersionLast="47" xr6:coauthVersionMax="47" xr10:uidLastSave="{908F2AF0-FDE5-4911-8058-D76FED491199}"/>
  <bookViews>
    <workbookView xWindow="-120" yWindow="-120" windowWidth="29040" windowHeight="15720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E5" i="7"/>
  <c r="H10" i="6"/>
  <c r="H9" i="6"/>
  <c r="H8" i="6"/>
  <c r="H7" i="6"/>
  <c r="H6" i="6"/>
  <c r="H5" i="6"/>
  <c r="I14" i="5"/>
  <c r="I13" i="5"/>
  <c r="I12" i="5"/>
  <c r="I11" i="5"/>
  <c r="I10" i="5"/>
  <c r="I9" i="5"/>
  <c r="I8" i="5"/>
  <c r="I6" i="5"/>
  <c r="I5" i="5"/>
  <c r="I3" i="5"/>
  <c r="I4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6" i="1"/>
  <c r="E107" i="1"/>
  <c r="E108" i="1"/>
  <c r="E110" i="1"/>
  <c r="E111" i="1"/>
  <c r="E112" i="1"/>
  <c r="E113" i="1"/>
  <c r="E114" i="1"/>
  <c r="E115" i="1"/>
  <c r="E116" i="1"/>
  <c r="E117" i="1"/>
  <c r="E119" i="1"/>
  <c r="E120" i="1"/>
  <c r="E121" i="1"/>
  <c r="E122" i="1"/>
  <c r="E123" i="1"/>
  <c r="E124" i="1"/>
  <c r="E125" i="1"/>
  <c r="E126" i="1"/>
  <c r="E127" i="1"/>
  <c r="E128" i="1"/>
  <c r="E129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7" i="1"/>
  <c r="E188" i="1"/>
  <c r="E189" i="1"/>
  <c r="E190" i="1"/>
  <c r="E191" i="1"/>
  <c r="E192" i="1"/>
  <c r="E193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7" i="1"/>
  <c r="E318" i="1"/>
  <c r="E319" i="1"/>
  <c r="E320" i="1"/>
  <c r="E321" i="1"/>
  <c r="E322" i="1"/>
  <c r="E323" i="1"/>
  <c r="E324" i="1"/>
  <c r="E325" i="1"/>
  <c r="E326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4" i="1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G2" i="2" s="1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<sst xmlns="http://schemas.openxmlformats.org/spreadsheetml/2006/main" count="1004" uniqueCount="656">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</sst>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0" fontId="1" fillId="0" borderId="30" xfId="0" applyFont="1" applyBorder="1"/>
    <xf numFmtId="167" fontId="7" fillId="0" borderId="31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1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4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3" fillId="2" borderId="6" xfId="0" applyFont="1" applyFill="1" applyBorder="1"/>
    <xf numFmtId="169" fontId="1" fillId="0" borderId="0" xfId="0" applyNumberFormat="1" applyFont="1"/>
    <xf numFmtId="0" fontId="12" fillId="0" borderId="0" xfId="0" applyFont="1"/>
    <xf numFmtId="0" fontId="1" fillId="0" borderId="32" xfId="0" applyFont="1" applyBorder="1"/>
    <xf numFmtId="14" fontId="3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" fillId="0" borderId="33" xfId="0" applyFont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theme="0"/>
      </font>
      <fill>
        <patternFill patternType="solid">
          <fgColor theme="4"/>
          <bgColor theme="4" tint="0.39994506668294322"/>
        </patternFill>
      </fill>
    </dxf>
    <dxf>
      <font>
        <color theme="0"/>
      </font>
      <fill>
        <patternFill patternType="solid">
          <fgColor rgb="FFDBE5F1"/>
          <bgColor rgb="FF92D050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 defaultTableStyle="TableStyleMedium2" defaultPivotStyle="PivotStyleLight16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Row],[Punteggio]],$F$3:$G$6,2)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3" topLeftCell="A4" activePane="bottomLeft" state="frozen"/>
      <selection pane="bottomLeft" activeCell="E326" sqref="E326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5.5703125" bestFit="1" customWidth="1"/>
    <col min="5" max="5" width="91.42578125" bestFit="1" customWidth="1"/>
    <col min="6" max="6" width="17" customWidth="1"/>
    <col min="7" max="7" width="6.28515625" customWidth="1"/>
    <col min="8" max="26" width="8.7109375" customWidth="1"/>
  </cols>
  <sheetData>
    <row r="1" spans="1:26" ht="39" customHeight="1" x14ac:dyDescent="0.2">
      <c r="A1" s="60" t="s">
        <v>0</v>
      </c>
      <c r="B1" s="61"/>
      <c r="C1" s="61"/>
      <c r="D1" s="61"/>
      <c r="E1" s="61"/>
      <c r="F1" s="61"/>
      <c r="G1" s="6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3" t="s">
        <v>1</v>
      </c>
      <c r="B2" s="61"/>
      <c r="C2" s="61"/>
      <c r="D2" s="61"/>
      <c r="E2" s="6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 t="shared" ref="D4:D67" si="0">C4+(C4*IVATOT)</f>
        <v>337200</v>
      </c>
      <c r="E4" s="1" t="str">
        <f>CONCATENATE(A4,B4)</f>
        <v>MON.SVGA 0,28 14" AOC 4VLR1024 x 768, MPR II, N.I.,  Energy Star Digital</v>
      </c>
      <c r="F4" s="56">
        <f t="shared" ref="F4:F67" si="1"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1" t="str">
        <f t="shared" ref="E5:E68" si="2">CONCATENATE(A5,B5)</f>
        <v>MON.SVGA 0,28 15" AOC 5VLR1280 x 1024, MPR II, N.I., Energy Star Digital</v>
      </c>
      <c r="F5" s="56">
        <f t="shared" si="1"/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2"/>
        <v>MON.SVGA 0,28 15" AOC 5NLR OSD1280 x 1024, MPR II, N.I., Energy Star Digital, 69KHz</v>
      </c>
      <c r="F6" s="56">
        <f t="shared" si="1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2"/>
        <v>MON.SVGA 0,28 15" AOC 5GLR+ OSD1280 x 1024, MPR II,TCO'92 N.I., Energy Star Digit 69KHz</v>
      </c>
      <c r="F7" s="56">
        <f t="shared" si="1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2"/>
        <v>MON. 15" 0.23 CM500ET HITACHI1152x870, 75 Hz, MPR II,TCO'92, N.I.,Energy Star, P&amp;P</v>
      </c>
      <c r="F8" s="56">
        <f t="shared" si="1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2"/>
        <v>MON. 15" 0.28 A500 NEC1280x1024, 60Hz, MPR II, Energy Star, P&amp;P</v>
      </c>
      <c r="F9" s="56">
        <f t="shared" si="1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2"/>
        <v>MON.SVGA 0,28 17" AOC 7VLR1280 x 1024, MPR II, N.I., Energy Star Digital  70KHz</v>
      </c>
      <c r="F10" s="56">
        <f t="shared" si="1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2"/>
        <v>MON. 15" 0.25 E500 NEC, Croma Clear1280x1024, 65Hz,TCO'95, MPR II, Energy Star, P&amp;P</v>
      </c>
      <c r="F11" s="56">
        <f t="shared" si="1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2"/>
        <v>MON.SVGA 0,26 17" AOC 7GLR OSD1280 x 1024,TCO '92, Energy Star Digital, 85KHz</v>
      </c>
      <c r="F12" s="56">
        <f t="shared" si="1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2"/>
        <v>MON. 17" 0.28 A700 NEC1280x1024, 65Hz, MPR II, Energy Star, P&amp;P</v>
      </c>
      <c r="F13" s="56">
        <f t="shared" si="1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2"/>
        <v xml:space="preserve">MON. 17" 0.21 CM630ET HITACHI1280x1024,80 Hz,TCO '95 N.I.,Energy Star, P&amp;P </v>
      </c>
      <c r="F14" s="56">
        <f t="shared" si="1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2"/>
        <v>MON. 17" 0.25 P750 NEC, Croma Clear1600x1280, 75Hz, TCO'92, MPR II, Energy Star, P&amp;P</v>
      </c>
      <c r="F15" s="56">
        <f t="shared" si="1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2"/>
        <v xml:space="preserve">MON. 19" 0.22 CM751ET HITACHI1600x1200,75 Hz,TCO '95 N.I.,Energy Star, P&amp;P </v>
      </c>
      <c r="F16" s="56">
        <f t="shared" si="1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2"/>
        <v xml:space="preserve">MON. 21" 0.21 CM802ETM HITACHI1600x1280,75 Hz,TCO '95 N.I.,Energy Star, P&amp;P </v>
      </c>
      <c r="F17" s="56">
        <f t="shared" si="1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2"/>
        <v>MONITOR  LCD</v>
      </c>
      <c r="F18" s="56">
        <f t="shared" si="1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2"/>
        <v>MON. 14" LCD 0.28 LCD400V NEC1024x768 75Hz, TFT, Energy Star, P&amp;P</v>
      </c>
      <c r="F19" s="56">
        <f t="shared" si="1"/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2"/>
        <v>MON. 20" LCD 0.31 LCD2000sf NEC1280X1024 75Hz, TFT, Energy Star, P&amp;P</v>
      </c>
      <c r="F20" s="56">
        <f t="shared" si="1"/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2"/>
        <v>SCHEDE MADRI</v>
      </c>
      <c r="F21" s="56">
        <f t="shared" si="1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2"/>
        <v>M/B ASUS SP97-V SVGA SHARE MEMORYPCI/ISA/Media Bus. SIS 5598 Share Memory, 4XPCI, 3XISA</v>
      </c>
      <c r="F22" s="56">
        <f t="shared" si="1"/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2"/>
        <v>M/B ASUS TXP4PCI/ISA/Media Bus.TX/ 2 x 168 Pin DIMM, 4 x 72 Pin</v>
      </c>
      <c r="F23" s="56">
        <f t="shared" si="1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2"/>
        <v>M/B ASUS SP98AGP-X ATXPCI/ISA/Media Bus. SIS 5591 Share Memory, 3XPCI, 3XISA</v>
      </c>
      <c r="F24" s="56">
        <f t="shared" si="1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2"/>
        <v>M/B ASUS TX-97 - E PCI/ISA/Media Bus.TX/ 2 x 168 Pin DIMM, 4 x 72 Pin</v>
      </c>
      <c r="F25" s="56">
        <f t="shared" si="1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2"/>
        <v>M/B ASUS TX-97 PCI/ISA/Media Bus.TX/ 3 x 168 Pin DIMM</v>
      </c>
      <c r="F26" s="56">
        <f t="shared" si="1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2"/>
        <v>M/B ASUS TX-97 - XE ATX NO AUDIOPCI/ISA/Media Bus.TX/ 2 x 168 Pin DIMM, 4 x 72 Pin</v>
      </c>
      <c r="F27" s="56">
        <f t="shared" si="1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2"/>
        <v>M/B ASUS P2L97-BPCI/ISA/Intel 440LX/233-333 Mhz AT BABY</v>
      </c>
      <c r="F28" s="56">
        <f t="shared" si="1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2"/>
        <v>M/B ASUS  P55T2P4 430HX 512K P5PCI/ISA/Media Bus.Triton II/ZIF7/75-200 MHz</v>
      </c>
      <c r="F29" s="56">
        <f t="shared" si="1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2"/>
        <v>M/B ASUS P2L97 ATXPCI/ISA/Intel 440LX/233-333 Mhz</v>
      </c>
      <c r="F30" s="56">
        <f t="shared" si="1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2"/>
        <v>M/B ASUS XP55T2P4 512K ATX P5PCI/ISA/Media Bus.Triton II/ZIF7/ 75-200 MHz</v>
      </c>
      <c r="F31" s="56">
        <f t="shared" si="1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2"/>
        <v>M/B ASUS TX-97 -XE ATX -CREATIVE VIBRA16PCI/ISA/Media Bus.TX/ 2 x 168 Pin DIMM, 4 x 72 Pin</v>
      </c>
      <c r="F32" s="56">
        <f t="shared" si="1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2"/>
        <v>M/B ASUS P2L97-A ATX+VGA AGP 4MBPCI/ISA/Intel 440LX/233-333 Mhz ATI 3D Rage Pro AGP</v>
      </c>
      <c r="F33" s="56">
        <f t="shared" si="1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2"/>
        <v>M/B ASUS P2L97-S ADAPTEC ATXPCI/ISA/Intel 440LX/233-333 Mhz/Adaptec 7880</v>
      </c>
      <c r="F34" s="56">
        <f t="shared" si="1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2"/>
        <v>M/B ASUS P65UP5+P55T2D 512K DUAL P5PCI/ISA/Media Bus/Intel 430HX/75-200 Mhz</v>
      </c>
      <c r="F35" s="56">
        <f t="shared" si="1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2"/>
        <v>M/B ASUS P2L97-DS DUAL P IIPCI/ISA/Intel 440LX/233-333 Mhz/Adaptec 7880</v>
      </c>
      <c r="F36" s="56">
        <f t="shared" si="1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2"/>
        <v>M/B ASUS P65UP8+PKND DUAL PIIIntel 440FX CPU INTEL RISC i960, SCSI I20 RAID, EXP 1GB</v>
      </c>
      <c r="F37" s="56">
        <f t="shared" si="1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2"/>
        <v>SCHEDE VIDEO</v>
      </c>
      <c r="F38" s="56">
        <f t="shared" si="1"/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2"/>
        <v>SVGA S3 3D PRO VIRGE 2MBS3 PRO VIRGE DX 2MB Edo exp. 4MB 3D Acc.</v>
      </c>
      <c r="F39" s="56">
        <f t="shared" si="1"/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2"/>
        <v>CREATIVE ECLIPSE 4MBACC. 2D/3D 4MB LAGUNA 3D max 1600x1200</v>
      </c>
      <c r="F40" s="56">
        <f t="shared" si="1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2"/>
        <v>ADD-ON MATROX m3D 4MBMATROX - NEC Power VR PCX2</v>
      </c>
      <c r="F41" s="56">
        <f t="shared" si="1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2"/>
        <v>ASUS 3DP-V264GT2 4MB TV-OUTATI Rage II+ , 2D/3D, DVD Acc.,TV OUT</v>
      </c>
      <c r="F42" s="56">
        <f t="shared" si="1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2"/>
        <v>SVGA MYSTIQUE 220 "BULK" 4MBMATROX,MGA 1064SG SGRAM</v>
      </c>
      <c r="F43" s="56">
        <f t="shared" si="1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2"/>
        <v>ASUS 3DP-V385GX2 4MB TV-OUT S3 VIRGE/GX2,2D/3D DVD Acc. VIDEO-IN&amp;TV OUT</v>
      </c>
      <c r="F44" s="56">
        <f t="shared" si="1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2"/>
        <v>ASUS V385GX2 AGP 4MB TV-OUTS3 VIRGE/GX2,2D/3D DVD Acc. VIDEO-IN&amp;TV OUT</v>
      </c>
      <c r="F45" s="56">
        <f t="shared" si="1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2"/>
        <v>CREATIVE GRAPHIC EXXTREME 4MBACC. 2D/3D 4MB SGRAM T.I.9735AC</v>
      </c>
      <c r="F46" s="56">
        <f t="shared" si="1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2"/>
        <v>SVGA MYSTIQUE 220  4MBMATROX,MGA 1064SG SGRAM</v>
      </c>
      <c r="F47" s="56">
        <f t="shared" si="1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2"/>
        <v>SVGA ACC. 3D/FX VOODO RUSH 4MBACC.2D/3D 3D/FX Voodo Rush+AT25 Game+Giochi</v>
      </c>
      <c r="F48" s="56">
        <f t="shared" si="1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2"/>
        <v>SVGA ACC. 3D/FX VOODO RUSH 6MBACC.2D/3D 3D/FX Voodoo Rush+AT25 Game+Giochi</v>
      </c>
      <c r="F49" s="56">
        <f t="shared" si="1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2"/>
        <v>RAINBOW R. TVMATROX</v>
      </c>
      <c r="F50" s="56">
        <f t="shared" si="1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2"/>
        <v>ASUS 3D EXPLORER AGP 4MB TV-OUTASUS, 2D/3D, 4MB SGRAM SGS T. RIVA128</v>
      </c>
      <c r="F51" s="56">
        <f t="shared" si="1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2"/>
        <v>ASUS 3D EXPLORER PCI 4MB TV-OUTASUS, 2D/3D, 4MB SGRAM SGS T. RIVA128</v>
      </c>
      <c r="F52" s="56">
        <f t="shared" si="1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2"/>
        <v xml:space="preserve">SVGA MILLENNIUM II 4MB "BULK"MATROX,MGA MILLENNIUM II WRAM </v>
      </c>
      <c r="F53" s="56">
        <f t="shared" si="1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2"/>
        <v>SVGA MILLENNIUM II 4MB AGPMATROX,MGA MILLENNIUM II WRAM  AGP</v>
      </c>
      <c r="F54" s="56">
        <f t="shared" si="1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2"/>
        <v>RAINBOW R. STUDIOper MATROX MYSTIQUE</v>
      </c>
      <c r="F55" s="56">
        <f t="shared" si="1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2"/>
        <v xml:space="preserve">SVGA MILLENNIUM II 4MBMATROX,MGA MILLENNIUM II WRAM </v>
      </c>
      <c r="F56" s="56">
        <f t="shared" si="1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2"/>
        <v>CREATIVE VOODO-2 8MB Add-onACC.3D Voodo 3Dfx + Pixelfx PQFP 256pin+Texelfx PQFP208pin</v>
      </c>
      <c r="F57" s="56">
        <f t="shared" si="1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2"/>
        <v xml:space="preserve">SVGA MILLENNIUM II 8MB "BULK"MATROX,MGA MILLENNIUM II WRAM </v>
      </c>
      <c r="F58" s="56">
        <f t="shared" si="1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2"/>
        <v>SVGA MILLENNIUM II 8MB AGPMATROX,MGA MILLENNIUM II WRAM  AGP</v>
      </c>
      <c r="F59" s="56">
        <f t="shared" si="1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2"/>
        <v>CREATIVE VOODO-2 12MB Add-onACC.3D Voodo 3Dfx + Pixelfx PQFP 256pin+Texelfx PQFP208pin</v>
      </c>
      <c r="F60" s="56">
        <f t="shared" si="1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2"/>
        <v>VIDEO &amp; GRAPHIC KITMATROX MISTIQUE 4MB+ RAINBOW RUNNER</v>
      </c>
      <c r="F61" s="56">
        <f t="shared" si="1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2"/>
        <v xml:space="preserve">SVGA MILLENNIUM II 8MBMATROX,MGA MILLENNIUM II WRAM </v>
      </c>
      <c r="F62" s="56">
        <f t="shared" si="1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2"/>
        <v>ASUS 3DP- V500TX 16MB Work.Prof.3d3D LABS GLINT500TX,8MB VRAM Frame Buffer,8MB DRAM</v>
      </c>
      <c r="F63" s="56">
        <f t="shared" si="1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/>
      <c r="F64" s="56">
        <f t="shared" si="1"/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2"/>
        <v>Contr. PCI SCSIFast SCSI-2</v>
      </c>
      <c r="F65" s="56">
        <f t="shared" si="1"/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2"/>
        <v>Contr. PCI EIDETekram 690B, 4 canali EIDE</v>
      </c>
      <c r="F66" s="56">
        <f t="shared" si="1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2"/>
        <v>Contr. PCI SC200 SCSI-2ASUS NCR-53C810 Ultra Fast, SCSI-2</v>
      </c>
      <c r="F67" s="56">
        <f t="shared" si="1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ref="D68:D131" si="3">C68+(C68*IVATOT)</f>
        <v>266400</v>
      </c>
      <c r="E68" s="1" t="str">
        <f t="shared" si="2"/>
        <v>Contr. PCI SC875 Wide SCSI, SCSI-2ASUS NCR-53C875 Ultra Fast, Wide SCSI e SCSI-2</v>
      </c>
      <c r="F68" s="56">
        <f t="shared" ref="F68:F131" si="4"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si="3"/>
        <v>601200</v>
      </c>
      <c r="E69" s="1" t="str">
        <f t="shared" ref="E69:E132" si="5">CONCATENATE(A69,B69)</f>
        <v>Contr. PCI AHA 2940AU SCSI-2Adaptec 2940 Ultra Fast, SCSI-2, sw EZ SCSI 4.0</v>
      </c>
      <c r="F69" s="56">
        <f t="shared" si="4"/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3"/>
        <v>513600</v>
      </c>
      <c r="E70" s="1" t="str">
        <f t="shared" si="5"/>
        <v>Contr. PCI AHA 2940UW Wide SCSI OEMAdaptec 2940 Ultra Fast, Wide SCSI e SCSI-2</v>
      </c>
      <c r="F70" s="56">
        <f t="shared" si="4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3"/>
        <v>673200</v>
      </c>
      <c r="E71" s="1" t="str">
        <f t="shared" si="5"/>
        <v>Contr. PCI AHA 2940UW Wide SCSIAdaptec 2940 Ultra Fast, Wide SCSI e SCSI-2, sw EZ SCSI</v>
      </c>
      <c r="F71" s="56">
        <f t="shared" si="4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3"/>
        <v>1893600</v>
      </c>
      <c r="E72" s="1" t="str">
        <f t="shared" si="5"/>
        <v>Contr.PCI DA2100 Dual Wide SCSIASUS Infotrend-500127 dual Ultra Fast, Wide SCSI, RAID</v>
      </c>
      <c r="F72" s="56">
        <f t="shared" si="4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3"/>
        <v>40800</v>
      </c>
      <c r="E73" s="1" t="str">
        <f t="shared" si="5"/>
        <v>Scheda 2 porte seriali, 1 porta parallela16550 Fast UART</v>
      </c>
      <c r="F73" s="56">
        <f t="shared" si="4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3"/>
        <v>24000</v>
      </c>
      <c r="E74" s="1" t="str">
        <f t="shared" si="5"/>
        <v xml:space="preserve">Scheda singola seriale </v>
      </c>
      <c r="F74" s="56">
        <f t="shared" si="4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3"/>
        <v>27600</v>
      </c>
      <c r="E75" s="1" t="str">
        <f t="shared" si="5"/>
        <v xml:space="preserve">Scheda doppia seriale </v>
      </c>
      <c r="F75" s="56">
        <f t="shared" si="4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3"/>
        <v>117600</v>
      </c>
      <c r="E76" s="1" t="str">
        <f t="shared" si="5"/>
        <v>Scheda 4 porte seriali</v>
      </c>
      <c r="F76" s="56">
        <f t="shared" si="4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3"/>
        <v>301200</v>
      </c>
      <c r="E77" s="1" t="str">
        <f t="shared" si="5"/>
        <v>Scheda 8 porte seriali</v>
      </c>
      <c r="F77" s="56">
        <f t="shared" si="4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3"/>
        <v>18000</v>
      </c>
      <c r="E78" s="1" t="str">
        <f t="shared" si="5"/>
        <v>Scheda singola parallela</v>
      </c>
      <c r="F78" s="56">
        <f t="shared" si="4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3"/>
        <v>16800</v>
      </c>
      <c r="E79" s="1" t="str">
        <f t="shared" si="5"/>
        <v>Scheda 2 porte joystick</v>
      </c>
      <c r="F79" s="56">
        <f t="shared" si="4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3"/>
        <v>0</v>
      </c>
      <c r="E80" s="1"/>
      <c r="F80" s="56">
        <f t="shared" si="4"/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3"/>
        <v>478800</v>
      </c>
      <c r="E81" s="1" t="str">
        <f t="shared" si="5"/>
        <v>HARD DISK 2.5"  2,1GB U.Dma2,5" 12mm HITACHI - DK226A-21</v>
      </c>
      <c r="F81" s="56">
        <f t="shared" si="4"/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3"/>
        <v>310800</v>
      </c>
      <c r="E82" s="1" t="str">
        <f t="shared" si="5"/>
        <v xml:space="preserve">HD 2,1 GB Ultra DMA 5400rpm3,5" ULTRA DMA FUJITSU </v>
      </c>
      <c r="F82" s="56">
        <f t="shared" si="4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3"/>
        <v>388800</v>
      </c>
      <c r="E83" s="1" t="str">
        <f t="shared" si="5"/>
        <v xml:space="preserve">HD 3,2 GB Ultra DMA 5400rpm3,5" ULTRA DMA FUJITSU </v>
      </c>
      <c r="F83" s="56">
        <f t="shared" si="4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3"/>
        <v>453600</v>
      </c>
      <c r="E84" s="1" t="str">
        <f t="shared" si="5"/>
        <v xml:space="preserve">HD 4,3 GB Ultra DMA 5400rpm3,5" ULTRA DMA FUJITSU </v>
      </c>
      <c r="F84" s="56">
        <f t="shared" si="4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3"/>
        <v>562800</v>
      </c>
      <c r="E85" s="1" t="str">
        <f t="shared" si="5"/>
        <v xml:space="preserve">HD 5,2 GB Ultra DMA 5400rpm3,5" ULTRA DMA FUJITSU </v>
      </c>
      <c r="F85" s="56">
        <f t="shared" si="4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3"/>
        <v>667200</v>
      </c>
      <c r="E86" s="1" t="str">
        <f t="shared" si="5"/>
        <v xml:space="preserve">HD 6,4 GB Ultra DMA 5400rpm3,5" ULTRA DMA FUJITSU </v>
      </c>
      <c r="F86" s="56">
        <f t="shared" si="4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3"/>
        <v>571200</v>
      </c>
      <c r="E87" s="1" t="str">
        <f t="shared" si="5"/>
        <v>HD 2 GB SCSI III 5400 rpm3,5" SCSI QUANTUM FIREBALL ST</v>
      </c>
      <c r="F87" s="56">
        <f t="shared" si="4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3"/>
        <v>572400</v>
      </c>
      <c r="E88" s="1" t="str">
        <f t="shared" si="5"/>
        <v>HD 3,2 GB SCSI III 5400rpm3,5" SCSI QUANTUM FIREBALL ST</v>
      </c>
      <c r="F88" s="56">
        <f t="shared" si="4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3"/>
        <v>667200</v>
      </c>
      <c r="E89" s="1" t="str">
        <f t="shared" si="5"/>
        <v>HD 4,3 GB SCSI 5400 rpm3,5" SCSI QUANTUM FIREBALL ST</v>
      </c>
      <c r="F89" s="56">
        <f t="shared" si="4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3"/>
        <v>834000</v>
      </c>
      <c r="E90" s="1" t="str">
        <f t="shared" si="5"/>
        <v>HD 4,5 GB SCSI ULTRA WIDE 7200rpm3,5" SCSI III, QUANTUM VIKING</v>
      </c>
      <c r="F90" s="56">
        <f t="shared" si="4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3"/>
        <v>1534800</v>
      </c>
      <c r="E91" s="1" t="str">
        <f t="shared" si="5"/>
        <v>HD 4,5 GB SCSI ULTRA WIDE 10.000rpm3,5" SCSI U.W. SEAGATE CHEETAH</v>
      </c>
      <c r="F91" s="56">
        <f t="shared" si="4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3"/>
        <v>42000</v>
      </c>
      <c r="E92" s="1" t="str">
        <f t="shared" si="5"/>
        <v>FDD 1,44MBPANASONIC</v>
      </c>
      <c r="F92" s="56">
        <f t="shared" si="4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3"/>
        <v>210000</v>
      </c>
      <c r="E93" s="1" t="str">
        <f t="shared" si="5"/>
        <v>FLOPPY DRIVE 120MBPANASONIC LS-120</v>
      </c>
      <c r="F93" s="56">
        <f t="shared" si="4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3"/>
        <v>326400</v>
      </c>
      <c r="E94" s="1" t="str">
        <f t="shared" si="5"/>
        <v>ZIP DRIVE 100MB PARALL.IOMEGA</v>
      </c>
      <c r="F94" s="56">
        <f t="shared" si="4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3"/>
        <v>237600</v>
      </c>
      <c r="E95" s="1" t="str">
        <f t="shared" si="5"/>
        <v>ZIP ATAPI 100MB INTERNOIOMEGA</v>
      </c>
      <c r="F95" s="56">
        <f t="shared" si="4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3"/>
        <v>348000</v>
      </c>
      <c r="E96" s="1" t="str">
        <f t="shared" si="5"/>
        <v>ZIP DRIVE 100MB SCSIIOMEGA</v>
      </c>
      <c r="F96" s="56">
        <f t="shared" si="4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3"/>
        <v>706800</v>
      </c>
      <c r="E97" s="1" t="str">
        <f t="shared" si="5"/>
        <v>JAZ DRIVE 1GB INT.IOMEGA</v>
      </c>
      <c r="F97" s="56">
        <f t="shared" si="4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3"/>
        <v>891600</v>
      </c>
      <c r="E98" s="1" t="str">
        <f t="shared" si="5"/>
        <v>JAZ DRIVE 1GB EXT.IOMEGA</v>
      </c>
      <c r="F98" s="56">
        <f t="shared" si="4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3"/>
        <v>325200</v>
      </c>
      <c r="E99" s="1" t="str">
        <f t="shared" si="5"/>
        <v xml:space="preserve">KIT 10  CARTUCCE ZIP DRIVE </v>
      </c>
      <c r="F99" s="56">
        <f t="shared" si="4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3"/>
        <v>758400</v>
      </c>
      <c r="E100" s="1" t="str">
        <f t="shared" si="5"/>
        <v xml:space="preserve">KIT 3 CARTUCCE JAZ DRIVE </v>
      </c>
      <c r="F100" s="56">
        <f t="shared" si="4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3"/>
        <v>108000</v>
      </c>
      <c r="E101" s="1" t="str">
        <f t="shared" si="5"/>
        <v>KIT 3 CARTUCCE 120MB 3Mper LS-120</v>
      </c>
      <c r="F101" s="56">
        <f t="shared" si="4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3"/>
        <v>4800</v>
      </c>
      <c r="E102" s="1" t="str">
        <f t="shared" si="5"/>
        <v>FRAME HDD Kit montaggio Hard Disk 3,5"</v>
      </c>
      <c r="F102" s="56">
        <f t="shared" si="4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3"/>
        <v>6000</v>
      </c>
      <c r="E103" s="1" t="str">
        <f t="shared" si="5"/>
        <v>FRAME FDD Kit montaggio Floppy Disk Drive 3,5"</v>
      </c>
      <c r="F103" s="56">
        <f t="shared" si="4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3"/>
        <v>49200</v>
      </c>
      <c r="E104" s="1" t="str">
        <f t="shared" si="5"/>
        <v>FRAME REMOVIBILE 3.5"Kit FRAME REMOVIBILE per HDD 3,5"</v>
      </c>
      <c r="F104" s="56">
        <f t="shared" si="4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3"/>
        <v>0</v>
      </c>
      <c r="E105" s="1"/>
      <c r="F105" s="56">
        <f t="shared" si="4"/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3"/>
        <v>884400</v>
      </c>
      <c r="E106" s="1" t="str">
        <f t="shared" si="5"/>
        <v>M.O. + CD 4X,  PD 2000 INT. 650 MBPLASMON PD2000I</v>
      </c>
      <c r="F106" s="56">
        <f t="shared" si="4"/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3"/>
        <v>1092000</v>
      </c>
      <c r="E107" s="1" t="str">
        <f t="shared" si="5"/>
        <v>M.O. + CD 4X,  PD 2000 EXT. 650 MBPLASMON PD2000E</v>
      </c>
      <c r="F107" s="56">
        <f t="shared" si="4"/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3"/>
        <v>289200</v>
      </c>
      <c r="E108" s="1" t="str">
        <f t="shared" si="5"/>
        <v>KIT 5 CARTUCCE 650 MB</v>
      </c>
      <c r="F108" s="56">
        <f t="shared" si="4"/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3"/>
        <v>0</v>
      </c>
      <c r="E109" s="1"/>
      <c r="F109" s="56">
        <f t="shared" si="4"/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3"/>
        <v>134400</v>
      </c>
      <c r="E110" s="1" t="str">
        <f t="shared" si="5"/>
        <v>CD ROM 24X HITACHI CDR 833024 velocita',EIDE</v>
      </c>
      <c r="F110" s="56">
        <f t="shared" si="4"/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3"/>
        <v>135600</v>
      </c>
      <c r="E111" s="1" t="str">
        <f t="shared" si="5"/>
        <v>CD ROM 24X CREATIVE24 velocita',EIDE</v>
      </c>
      <c r="F111" s="56">
        <f t="shared" si="4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3"/>
        <v>145200</v>
      </c>
      <c r="E112" s="1" t="str">
        <f t="shared" si="5"/>
        <v>CD ROM 24X PIONEER 502-S Bulk24 velocita',EIDE,SLOT-IN</v>
      </c>
      <c r="F112" s="56">
        <f t="shared" si="4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3"/>
        <v>192000</v>
      </c>
      <c r="E113" s="1" t="str">
        <f t="shared" si="5"/>
        <v>CD ROM 34X ASUS34 velocita',EIDE</v>
      </c>
      <c r="F113" s="56">
        <f t="shared" si="4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3"/>
        <v>234000</v>
      </c>
      <c r="E114" s="1" t="str">
        <f t="shared" si="5"/>
        <v>CD ROM 24X SCSI NEC24 velocita',SCSI</v>
      </c>
      <c r="F114" s="56">
        <f t="shared" si="4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3"/>
        <v>258000</v>
      </c>
      <c r="E115" s="1" t="str">
        <f t="shared" si="5"/>
        <v>CD ROM 32X SCSI WAITEC32 velocita',SCSI</v>
      </c>
      <c r="F115" s="56">
        <f t="shared" si="4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3"/>
        <v>385200</v>
      </c>
      <c r="E116" s="1" t="str">
        <f t="shared" si="5"/>
        <v>CD ROM PLEXTOR PX-32TSI32 velocita',SCSI</v>
      </c>
      <c r="F116" s="56">
        <f t="shared" si="4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3"/>
        <v>736800</v>
      </c>
      <c r="E117" s="1" t="str">
        <f t="shared" si="5"/>
        <v>DVD CREATIVE KIT ENCORE DXR2CREATIVE</v>
      </c>
      <c r="F117" s="56">
        <f t="shared" si="4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3"/>
        <v>0</v>
      </c>
      <c r="E118" s="1"/>
      <c r="F118" s="56">
        <f t="shared" si="4"/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3"/>
        <v>36000</v>
      </c>
      <c r="E119" s="1" t="str">
        <f t="shared" si="5"/>
        <v>CONFEZIONE 10 CDR 74'Kit 10 pz.</v>
      </c>
      <c r="F119" s="56">
        <f t="shared" si="4"/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3"/>
        <v>40800</v>
      </c>
      <c r="E120" s="1" t="str">
        <f t="shared" si="5"/>
        <v>CD RISCRIVIBILE 74'VERBATIM</v>
      </c>
      <c r="F120" s="56">
        <f t="shared" si="4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3"/>
        <v>42000</v>
      </c>
      <c r="E121" s="1" t="str">
        <f t="shared" si="5"/>
        <v>CONFEZIONE 10 CDR 74' KODAKKit 10 pz.</v>
      </c>
      <c r="F121" s="56">
        <f t="shared" si="4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3"/>
        <v>92400</v>
      </c>
      <c r="E122" s="1" t="str">
        <f t="shared" si="5"/>
        <v>SOFTWARE LABELLER CD KITSoftware per creazione etichette CD</v>
      </c>
      <c r="F122" s="56">
        <f t="shared" si="4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3"/>
        <v>867600</v>
      </c>
      <c r="E123" s="1" t="str">
        <f t="shared" si="5"/>
        <v>WAITEC WT48/1 - GEAR -int. 4 WRITE 8 READ</v>
      </c>
      <c r="F123" s="56">
        <f t="shared" si="4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3"/>
        <v>890400</v>
      </c>
      <c r="E124" s="1" t="str">
        <f t="shared" si="5"/>
        <v>WAITEC 2036EI/1 - SOFTWARE CD RISCRIVIBILE 2REW,2WRI,6READ, EIDE</v>
      </c>
      <c r="F124" s="56">
        <f t="shared" si="4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3"/>
        <v>933600</v>
      </c>
      <c r="E125" s="1" t="str">
        <f t="shared" si="5"/>
        <v>RICOH MP6200ADP + SOFT.+5 CDRCD RISCRIVIBILE 2REW,2WRI,6R E-IDE</v>
      </c>
      <c r="F125" s="56">
        <f t="shared" si="4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3"/>
        <v>1053600</v>
      </c>
      <c r="E126" s="1" t="str">
        <f t="shared" si="5"/>
        <v>RICOH MP6200SR - SOFTWARE SCSICD RISCRIVIBILE 2REW,2WRI,6READ, SCSI</v>
      </c>
      <c r="F126" s="56">
        <f t="shared" si="4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3"/>
        <v>1059600</v>
      </c>
      <c r="E127" s="1" t="str">
        <f t="shared" si="5"/>
        <v>WAITEC 2026/1 - SOFTWARE SCSICD RISCRIVIBILE 2REW,2WRI,6READ, SCSI</v>
      </c>
      <c r="F127" s="56">
        <f t="shared" si="4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3"/>
        <v>1095600</v>
      </c>
      <c r="E128" s="1" t="str">
        <f t="shared" si="5"/>
        <v>CDR 480i PLASMON EASY CDint. 4 WRITE 8 READ</v>
      </c>
      <c r="F128" s="56">
        <f t="shared" si="4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3"/>
        <v>1350000</v>
      </c>
      <c r="E129" s="1" t="str">
        <f t="shared" si="5"/>
        <v>CDR 480e PLASMON EASY CDext. 4 WRITE 8 READ</v>
      </c>
      <c r="F129" s="56">
        <f t="shared" si="4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3"/>
        <v>0</v>
      </c>
      <c r="E130" s="1"/>
      <c r="F130" s="56">
        <f t="shared" si="4"/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3"/>
        <v>39600</v>
      </c>
      <c r="E131" s="1" t="str">
        <f t="shared" si="5"/>
        <v>SIMM 8MB 72 PIN (EDO)</v>
      </c>
      <c r="F131" s="56">
        <f t="shared" si="4"/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ref="D132:D195" si="6">C132+(C132*IVATOT)</f>
        <v>62400</v>
      </c>
      <c r="E132" s="1" t="str">
        <f t="shared" si="5"/>
        <v>SIMM 16MB 72 PIN (EDO)</v>
      </c>
      <c r="F132" s="56">
        <f t="shared" ref="F132:F195" si="7"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si="6"/>
        <v>116400</v>
      </c>
      <c r="E133" s="1" t="str">
        <f t="shared" ref="E133:E196" si="8">CONCATENATE(A133,B133)</f>
        <v>SIMM 32MB 72 PIN (EDO)</v>
      </c>
      <c r="F133" s="56">
        <f t="shared" si="7"/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6"/>
        <v>0</v>
      </c>
      <c r="E134" s="1" t="str">
        <f t="shared" si="8"/>
        <v xml:space="preserve">MODEM FAX - VIDEOCAMERA </v>
      </c>
      <c r="F134" s="56">
        <f t="shared" si="7"/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6"/>
        <v>157200</v>
      </c>
      <c r="E135" s="1" t="str">
        <f t="shared" si="8"/>
        <v>M/F MOTOROLA 3400PRO 28800 EXTMOTOROLA</v>
      </c>
      <c r="F135" s="56">
        <f t="shared" si="7"/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6"/>
        <v>202800</v>
      </c>
      <c r="E136" s="1" t="str">
        <f t="shared" si="8"/>
        <v>M/F LEONARDO PC 33600 INT OEMDIGICOM</v>
      </c>
      <c r="F136" s="56">
        <f t="shared" si="7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6"/>
        <v>228000</v>
      </c>
      <c r="E137" s="1" t="str">
        <f t="shared" si="8"/>
        <v>M/F LEONARDO PC 33600 EXTDIGICOM</v>
      </c>
      <c r="F137" s="56">
        <f t="shared" si="7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6"/>
        <v>229200</v>
      </c>
      <c r="E138" s="1" t="str">
        <f t="shared" si="8"/>
        <v>M/F MOTOROLA 56K  EXT BULKMOTOROLA</v>
      </c>
      <c r="F138" s="56">
        <f t="shared" si="7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6"/>
        <v>236400</v>
      </c>
      <c r="E139" s="1" t="str">
        <f t="shared" si="8"/>
        <v>M/F LEONARDO PC 33600 INTDIGICOM</v>
      </c>
      <c r="F139" s="56">
        <f t="shared" si="7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6"/>
        <v>241200</v>
      </c>
      <c r="E140" s="1" t="str">
        <f t="shared" si="8"/>
        <v>M/F TIZIANO 33600 EXTDIGICOM</v>
      </c>
      <c r="F140" s="56">
        <f t="shared" si="7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6"/>
        <v>264000</v>
      </c>
      <c r="E141" s="1" t="str">
        <f t="shared" si="8"/>
        <v>M/F SPORTSTER FLASH 33600 EXT ITA US ROBOTICS</v>
      </c>
      <c r="F141" s="56">
        <f t="shared" si="7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6"/>
        <v>300000</v>
      </c>
      <c r="E142" s="1" t="str">
        <f t="shared" si="8"/>
        <v>M/F MOTOROLA 56K  EXTMOTOROLA</v>
      </c>
      <c r="F142" s="56">
        <f t="shared" si="7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6"/>
        <v>308400</v>
      </c>
      <c r="E143" s="1" t="str">
        <f t="shared" si="8"/>
        <v>M/F LEONARDO  56K  EXTDIGICOM</v>
      </c>
      <c r="F143" s="56">
        <f t="shared" si="7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6"/>
        <v>333600</v>
      </c>
      <c r="E144" s="1" t="str">
        <f t="shared" si="8"/>
        <v>M/F TIZIANO 56K EXTDIGICOM</v>
      </c>
      <c r="F144" s="56">
        <f t="shared" si="7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6"/>
        <v>336000</v>
      </c>
      <c r="E145" s="1" t="str">
        <f t="shared" si="8"/>
        <v>M/F SPORTSTER MESSAGE PLUSUS ROBOTICS</v>
      </c>
      <c r="F145" s="56">
        <f t="shared" si="7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6"/>
        <v>360000</v>
      </c>
      <c r="E146" s="1" t="str">
        <f t="shared" si="8"/>
        <v>M/F LEONARDO PCMCIA 33600DIGICOM</v>
      </c>
      <c r="F146" s="56">
        <f t="shared" si="7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6"/>
        <v>366000</v>
      </c>
      <c r="E147" s="1" t="str">
        <f t="shared" si="8"/>
        <v>KIT VIDEOCONFERENZA "GALILEO"DIGICOM / H.324</v>
      </c>
      <c r="F147" s="56">
        <f t="shared" si="7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6"/>
        <v>402000</v>
      </c>
      <c r="E148" s="1" t="str">
        <f t="shared" si="8"/>
        <v>MODEM ISDN TINTORETTO EXT.DIGICOM</v>
      </c>
      <c r="F148" s="56">
        <f t="shared" si="7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6"/>
        <v>432000</v>
      </c>
      <c r="E149" s="1" t="str">
        <f t="shared" si="8"/>
        <v>M/F LEONARDO PCMCIA 56KDIGICOM</v>
      </c>
      <c r="F149" s="56">
        <f t="shared" si="7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6"/>
        <v>514800</v>
      </c>
      <c r="E150" s="1" t="str">
        <f t="shared" si="8"/>
        <v>MODEM MOTOROLA ISDN  EXT.64/128KMOTOROLA</v>
      </c>
      <c r="F150" s="56">
        <f t="shared" si="7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6"/>
        <v>841200</v>
      </c>
      <c r="E151" s="1" t="str">
        <f t="shared" si="8"/>
        <v>M/F ISDN DONATELLO EXT.DIGICOM</v>
      </c>
      <c r="F151" s="56">
        <f t="shared" si="7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6"/>
        <v>0</v>
      </c>
      <c r="E152" s="1"/>
      <c r="F152" s="56">
        <f t="shared" si="7"/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6"/>
        <v>108000</v>
      </c>
      <c r="E153" s="1" t="str">
        <f t="shared" si="8"/>
        <v>SOUND AXP201/U PCI 64Asus - ESS Maestro-1 Audio accellerator</v>
      </c>
      <c r="F153" s="56">
        <f t="shared" si="7"/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6"/>
        <v>82800</v>
      </c>
      <c r="E154" s="1" t="str">
        <f t="shared" si="8"/>
        <v>SOUND BLASTER 16 PnP  O.E.M.Creative</v>
      </c>
      <c r="F154" s="56">
        <f t="shared" si="7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6"/>
        <v>106800</v>
      </c>
      <c r="E155" s="1" t="str">
        <f t="shared" si="8"/>
        <v>SOUND BLASTER 16 PnP NO IDECreative</v>
      </c>
      <c r="F155" s="56">
        <f t="shared" si="7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6"/>
        <v>165600</v>
      </c>
      <c r="E156" s="1" t="str">
        <f t="shared" si="8"/>
        <v>SOUND BLASTER AWE64 STD OEMCreative</v>
      </c>
      <c r="F156" s="56">
        <f t="shared" si="7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6"/>
        <v>235200</v>
      </c>
      <c r="E157" s="1" t="str">
        <f t="shared" si="8"/>
        <v>SOUND BLASTER AWE64 STANDARDCreative</v>
      </c>
      <c r="F157" s="56">
        <f t="shared" si="7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6"/>
        <v>394800</v>
      </c>
      <c r="E158" s="1" t="str">
        <f t="shared" si="8"/>
        <v>SOUND BLASTER AWE64 GOLD PNP Creative</v>
      </c>
      <c r="F158" s="56">
        <f t="shared" si="7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6"/>
        <v>354000</v>
      </c>
      <c r="E159" s="1" t="str">
        <f t="shared" si="8"/>
        <v>KIT "DISCOVERY AWE64" 24X PNPCreative</v>
      </c>
      <c r="F159" s="56">
        <f t="shared" si="7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6"/>
        <v>22800</v>
      </c>
      <c r="E160" s="1" t="str">
        <f t="shared" si="8"/>
        <v>SPEAKERS MLI-699MLI-60</v>
      </c>
      <c r="F160" s="56">
        <f t="shared" si="7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6"/>
        <v>31200</v>
      </c>
      <c r="E161" s="1" t="str">
        <f t="shared" si="8"/>
        <v>SPEAKER 25 WFS-60</v>
      </c>
      <c r="F161" s="56">
        <f t="shared" si="7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6"/>
        <v>33600</v>
      </c>
      <c r="E162" s="1" t="str">
        <f t="shared" si="8"/>
        <v>SPEAKER PROFESSIONAL 70 WFS-70</v>
      </c>
      <c r="F162" s="56">
        <f t="shared" si="7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6"/>
        <v>67200</v>
      </c>
      <c r="E163" s="1" t="str">
        <f t="shared" si="8"/>
        <v>ULTRA SPEAKER 130WFS-100</v>
      </c>
      <c r="F163" s="56">
        <f t="shared" si="7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6"/>
        <v>0</v>
      </c>
      <c r="E164" s="1" t="str">
        <f t="shared" si="8"/>
        <v>MICROPROCESSORI</v>
      </c>
      <c r="F164" s="56">
        <f t="shared" si="7"/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6"/>
        <v>259200</v>
      </c>
      <c r="E165" s="1" t="str">
        <f t="shared" si="8"/>
        <v>PENTIUM 166 INTEL MMX</v>
      </c>
      <c r="F165" s="56">
        <f t="shared" si="7"/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6"/>
        <v>300000</v>
      </c>
      <c r="E166" s="1" t="str">
        <f t="shared" si="8"/>
        <v>PENTIUM 200 INTEL MMX</v>
      </c>
      <c r="F166" s="56">
        <f t="shared" si="7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6"/>
        <v>458400</v>
      </c>
      <c r="E167" s="1" t="str">
        <f t="shared" si="8"/>
        <v>PENTIUM 233 INTEL MMX</v>
      </c>
      <c r="F167" s="56">
        <f t="shared" si="7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6"/>
        <v>628800</v>
      </c>
      <c r="E168" s="1" t="str">
        <f t="shared" si="8"/>
        <v>PENTIUM II 233 INTEL 512k</v>
      </c>
      <c r="F168" s="56">
        <f t="shared" si="7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6"/>
        <v>908400</v>
      </c>
      <c r="E169" s="1" t="str">
        <f t="shared" si="8"/>
        <v>PENTIUM II 266 INTEL 512k</v>
      </c>
      <c r="F169" s="56">
        <f t="shared" si="7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6"/>
        <v>1254000</v>
      </c>
      <c r="E170" s="1" t="str">
        <f t="shared" si="8"/>
        <v>PENTIUM II 300 INTEL 512K</v>
      </c>
      <c r="F170" s="56">
        <f t="shared" si="7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6"/>
        <v>1881600</v>
      </c>
      <c r="E171" s="1" t="str">
        <f t="shared" si="8"/>
        <v>PENTIUM II 333 INTEL 512K</v>
      </c>
      <c r="F171" s="56">
        <f t="shared" si="7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6"/>
        <v>140400</v>
      </c>
      <c r="E172" s="1" t="str">
        <f t="shared" si="8"/>
        <v>SGS P 166+</v>
      </c>
      <c r="F172" s="56">
        <f t="shared" si="7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6"/>
        <v>189600</v>
      </c>
      <c r="E173" s="1" t="str">
        <f t="shared" si="8"/>
        <v>IBM 200 MX</v>
      </c>
      <c r="F173" s="56">
        <f t="shared" si="7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6"/>
        <v>312000</v>
      </c>
      <c r="E174" s="1" t="str">
        <f t="shared" si="8"/>
        <v>IBM 233 MX</v>
      </c>
      <c r="F174" s="56">
        <f t="shared" si="7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6"/>
        <v>231600</v>
      </c>
      <c r="E175" s="1" t="str">
        <f t="shared" si="8"/>
        <v>AMD K6-166</v>
      </c>
      <c r="F175" s="56">
        <f t="shared" si="7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6"/>
        <v>324000</v>
      </c>
      <c r="E176" s="1" t="str">
        <f t="shared" si="8"/>
        <v>AMD K6-200</v>
      </c>
      <c r="F176" s="56">
        <f t="shared" si="7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6"/>
        <v>376800</v>
      </c>
      <c r="E177" s="1" t="str">
        <f t="shared" si="8"/>
        <v>AMD K6-233</v>
      </c>
      <c r="F177" s="56">
        <f t="shared" si="7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6"/>
        <v>1072800</v>
      </c>
      <c r="E178" s="1" t="str">
        <f t="shared" si="8"/>
        <v>PENTIUM PRO 180 MZH</v>
      </c>
      <c r="F178" s="56">
        <f t="shared" si="7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6"/>
        <v>1248000</v>
      </c>
      <c r="E179" s="1" t="str">
        <f t="shared" si="8"/>
        <v>PENTIUM PRO 200 MZH</v>
      </c>
      <c r="F179" s="56">
        <f t="shared" si="7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6"/>
        <v>9600</v>
      </c>
      <c r="E180" s="1" t="str">
        <f t="shared" si="8"/>
        <v>VENTOLINA PENTIUM 75-166</v>
      </c>
      <c r="F180" s="56">
        <f t="shared" si="7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6"/>
        <v>12000</v>
      </c>
      <c r="E181" s="1" t="str">
        <f t="shared" si="8"/>
        <v>VENTOLINA PENTIUM 200</v>
      </c>
      <c r="F181" s="56">
        <f t="shared" si="7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6"/>
        <v>28800</v>
      </c>
      <c r="E182" s="1" t="str">
        <f t="shared" si="8"/>
        <v>VENTOLA PER PENTIUM PRO</v>
      </c>
      <c r="F182" s="56">
        <f t="shared" si="7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6"/>
        <v>13200</v>
      </c>
      <c r="E183" s="1" t="str">
        <f t="shared" si="8"/>
        <v xml:space="preserve">VENTOLINA PER IBM/CYRIX 686 </v>
      </c>
      <c r="F183" s="56">
        <f t="shared" si="7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6"/>
        <v>12000</v>
      </c>
      <c r="E184" s="1" t="str">
        <f t="shared" si="8"/>
        <v xml:space="preserve">VENTOLA 3 PIN per TX97 </v>
      </c>
      <c r="F184" s="56">
        <f t="shared" si="7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6"/>
        <v>31200</v>
      </c>
      <c r="E185" s="1" t="str">
        <f t="shared" si="8"/>
        <v xml:space="preserve">VENTOLA PENTIUM II </v>
      </c>
      <c r="F185" s="56">
        <f t="shared" si="7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6"/>
        <v>0</v>
      </c>
      <c r="E186" s="1"/>
      <c r="F186" s="56">
        <f t="shared" si="7"/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6"/>
        <v>26400</v>
      </c>
      <c r="E187" s="1" t="str">
        <f t="shared" si="8"/>
        <v>TAST. ITA 105 TASTI WIN 95UNIKEY</v>
      </c>
      <c r="F187" s="56">
        <f t="shared" si="7"/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6"/>
        <v>75600</v>
      </c>
      <c r="E188" s="1" t="str">
        <f t="shared" si="8"/>
        <v>TAST. ITA   79tBTC</v>
      </c>
      <c r="F188" s="56">
        <f t="shared" si="7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6"/>
        <v>75600</v>
      </c>
      <c r="E189" s="1" t="str">
        <f t="shared" si="8"/>
        <v>TAST. USA 79tBTC</v>
      </c>
      <c r="F189" s="56">
        <f t="shared" si="7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6"/>
        <v>31200</v>
      </c>
      <c r="E190" s="1" t="str">
        <f t="shared" si="8"/>
        <v>TAST. USA 105 TASTI WIN95BTC</v>
      </c>
      <c r="F190" s="56">
        <f t="shared" si="7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6"/>
        <v>30000</v>
      </c>
      <c r="E191" s="1" t="str">
        <f t="shared" si="8"/>
        <v>TAST. ITA  105 TASTI NMB, WIN95NMB</v>
      </c>
      <c r="F191" s="56">
        <f t="shared" si="7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6"/>
        <v>30000</v>
      </c>
      <c r="E192" s="1" t="str">
        <f t="shared" si="8"/>
        <v>TAST. ITA  105 TASTI NMB, PS/2 WIN95NMB</v>
      </c>
      <c r="F192" s="56">
        <f t="shared" si="7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6"/>
        <v>55200</v>
      </c>
      <c r="E193" s="1" t="str">
        <f t="shared" si="8"/>
        <v>TAST. ITA 105 TASTI "CYPRESS"  WIN95NMB</v>
      </c>
      <c r="F193" s="56">
        <f t="shared" si="7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6"/>
        <v>0</v>
      </c>
      <c r="E194" s="1"/>
      <c r="F194" s="56">
        <f t="shared" si="7"/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6"/>
        <v>44400</v>
      </c>
      <c r="E195" s="1" t="str">
        <f t="shared" si="8"/>
        <v>MOUSE  PILOT SERIALELOGITECH</v>
      </c>
      <c r="F195" s="56">
        <f t="shared" si="7"/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ref="D196:D259" si="9">C196+(C196*IVATOT)</f>
        <v>44400</v>
      </c>
      <c r="E196" s="1" t="str">
        <f t="shared" si="8"/>
        <v>MOUSE  PILOT P/S2LOGITECH</v>
      </c>
      <c r="F196" s="56">
        <f t="shared" ref="F196:F259" si="10"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si="9"/>
        <v>13200</v>
      </c>
      <c r="E197" s="1" t="str">
        <f t="shared" ref="E197:E260" si="11">CONCATENATE(A197,B197)</f>
        <v>MOUSE SERIALE 3 TASTIPRIMAX</v>
      </c>
      <c r="F197" s="56">
        <f t="shared" si="10"/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9"/>
        <v>55200</v>
      </c>
      <c r="E198" s="1" t="str">
        <f t="shared" si="11"/>
        <v>MOUSE TRACKBALL PRIMAX</v>
      </c>
      <c r="F198" s="56">
        <f t="shared" si="10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9"/>
        <v>22800</v>
      </c>
      <c r="E199" s="1" t="str">
        <f t="shared" si="11"/>
        <v>MOUSE "RAINBOW" SERIALEPRIMAX</v>
      </c>
      <c r="F199" s="56">
        <f t="shared" si="10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9"/>
        <v>15600</v>
      </c>
      <c r="E200" s="1" t="str">
        <f t="shared" si="11"/>
        <v>MOUSE  ECHO PS/2PRIMAX</v>
      </c>
      <c r="F200" s="56">
        <f t="shared" si="10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9"/>
        <v>31200</v>
      </c>
      <c r="E201" s="1" t="str">
        <f t="shared" si="11"/>
        <v>VENUS MOUSE SERIALEPRIMAX</v>
      </c>
      <c r="F201" s="56">
        <f t="shared" si="10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9"/>
        <v>31200</v>
      </c>
      <c r="E202" s="1" t="str">
        <f t="shared" si="11"/>
        <v>VENUS MOUSE PS/2PRIMAX</v>
      </c>
      <c r="F202" s="56">
        <f t="shared" si="10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9"/>
        <v>24000</v>
      </c>
      <c r="E203" s="1" t="str">
        <f t="shared" si="11"/>
        <v>JOYSTICK DIGITALEPRIMAX</v>
      </c>
      <c r="F203" s="56">
        <f t="shared" si="10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9"/>
        <v>58800</v>
      </c>
      <c r="E204" s="1" t="str">
        <f t="shared" si="11"/>
        <v>JOYSTICK ULTRASTRIKERPRIMAX</v>
      </c>
      <c r="F204" s="56">
        <f t="shared" si="10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9"/>
        <v>39600</v>
      </c>
      <c r="E205" s="1" t="str">
        <f t="shared" si="11"/>
        <v>NAVIGATOR MOUSEPRIMAX</v>
      </c>
      <c r="F205" s="56">
        <f t="shared" si="10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9"/>
        <v>81600</v>
      </c>
      <c r="E206" s="1" t="str">
        <f t="shared" si="11"/>
        <v>JOYSTICK EXCALIBURPRIMAX</v>
      </c>
      <c r="F206" s="56">
        <f t="shared" si="10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9"/>
        <v>39600</v>
      </c>
      <c r="E207" s="1" t="str">
        <f t="shared" si="11"/>
        <v>GAMEPAD CONQUERORPRIMAX</v>
      </c>
      <c r="F207" s="56">
        <f t="shared" si="10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9"/>
        <v>176400</v>
      </c>
      <c r="E208" s="1" t="str">
        <f t="shared" si="11"/>
        <v>COLOR HAND SCANNERPRIMAX</v>
      </c>
      <c r="F208" s="56">
        <f t="shared" si="10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9"/>
        <v>181200</v>
      </c>
      <c r="E209" s="1" t="str">
        <f t="shared" si="11"/>
        <v>SCANNER COLORADO 4800 SW + OCR PRIMAX</v>
      </c>
      <c r="F209" s="56">
        <f t="shared" si="10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9"/>
        <v>236400</v>
      </c>
      <c r="E210" s="1" t="str">
        <f t="shared" si="11"/>
        <v>SCANNER COLORADO D600 SW + OCR PRIMAX</v>
      </c>
      <c r="F210" s="56">
        <f t="shared" si="10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9"/>
        <v>372000</v>
      </c>
      <c r="E211" s="1" t="str">
        <f t="shared" si="11"/>
        <v>SCANNER  DIRECT 9600 SW + OCRPRIMAX</v>
      </c>
      <c r="F211" s="56">
        <f t="shared" si="10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9"/>
        <v>325200</v>
      </c>
      <c r="E212" s="1" t="str">
        <f t="shared" si="11"/>
        <v>SCANNER  JEWEL 4800 SCSIPRIMAX</v>
      </c>
      <c r="F212" s="56">
        <f t="shared" si="10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9"/>
        <v>549600</v>
      </c>
      <c r="E213" s="1" t="str">
        <f t="shared" si="11"/>
        <v>SCANNER PROFI  9600 SCSIPRIMAX</v>
      </c>
      <c r="F213" s="56">
        <f t="shared" si="10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9"/>
        <v>494400</v>
      </c>
      <c r="E214" s="1" t="str">
        <f t="shared" si="11"/>
        <v>SCANNER PHODOX U. S. 300PRIMAX</v>
      </c>
      <c r="F214" s="56">
        <f t="shared" si="10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9"/>
        <v>968400</v>
      </c>
      <c r="E215" s="1" t="str">
        <f t="shared" si="11"/>
        <v>FILMSCAN-200PCEPSON</v>
      </c>
      <c r="F215" s="56">
        <f t="shared" si="10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9"/>
        <v>4800</v>
      </c>
      <c r="E216" s="1" t="str">
        <f t="shared" si="11"/>
        <v>TAPPETINO PER MOUSE</v>
      </c>
      <c r="F216" s="56">
        <f t="shared" si="10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9"/>
        <v>97200</v>
      </c>
      <c r="E217" s="1" t="str">
        <f t="shared" si="11"/>
        <v>ALIMENTATORE 200 W CE</v>
      </c>
      <c r="F217" s="56">
        <f t="shared" si="10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9"/>
        <v>150000</v>
      </c>
      <c r="E218" s="1" t="str">
        <f t="shared" si="11"/>
        <v>ALIMENTATORE 250 W CE ATX</v>
      </c>
      <c r="F218" s="56">
        <f t="shared" si="10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9"/>
        <v>117600</v>
      </c>
      <c r="E219" s="1" t="str">
        <f t="shared" si="11"/>
        <v>ALIMENTATORE 230 W CE ATX</v>
      </c>
      <c r="F219" s="56">
        <f t="shared" si="10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9"/>
        <v>168000</v>
      </c>
      <c r="E220" s="1" t="str">
        <f t="shared" si="11"/>
        <v>ALIMENTATORE 300 W CE ATX</v>
      </c>
      <c r="F220" s="56">
        <f t="shared" si="10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9"/>
        <v>6000</v>
      </c>
      <c r="E221" s="1" t="str">
        <f t="shared" si="11"/>
        <v>CAVO PARALLELO STAMP. MT 1,8Unidirez.</v>
      </c>
      <c r="F221" s="56">
        <f t="shared" si="10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9"/>
        <v>7200</v>
      </c>
      <c r="E222" s="1" t="str">
        <f t="shared" si="11"/>
        <v>CAVO PARALLELO STAMP. MT 1,8Bidirez.</v>
      </c>
      <c r="F222" s="56">
        <f t="shared" si="10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9"/>
        <v>10800</v>
      </c>
      <c r="E223" s="1" t="str">
        <f t="shared" si="11"/>
        <v>CAVO PARALLELO STAMP. MT 3</v>
      </c>
      <c r="F223" s="56">
        <f t="shared" si="10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9"/>
        <v>9600</v>
      </c>
      <c r="E224" s="1" t="str">
        <f t="shared" si="11"/>
        <v>CONNETTORE MOUSE PS/2per M/B ASUS P55T2P4</v>
      </c>
      <c r="F224" s="56">
        <f t="shared" si="10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9"/>
        <v>13200</v>
      </c>
      <c r="E225" s="1" t="str">
        <f t="shared" si="11"/>
        <v>CONNETTORE TASTIERA PS/2</v>
      </c>
      <c r="F225" s="56">
        <f t="shared" si="10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9"/>
        <v>25200</v>
      </c>
      <c r="E226" s="1" t="str">
        <f t="shared" si="11"/>
        <v>CONNETTORE USB/MIRper M/B ASUS TX97</v>
      </c>
      <c r="F226" s="56">
        <f t="shared" si="10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9"/>
        <v>16800</v>
      </c>
      <c r="E227" s="1" t="str">
        <f t="shared" si="11"/>
        <v>DATA-SWITCH 2/1 MANUALEPRIMAX</v>
      </c>
      <c r="F227" s="56">
        <f t="shared" si="10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9"/>
        <v>27600</v>
      </c>
      <c r="E228" s="1" t="str">
        <f t="shared" si="11"/>
        <v>DATA-SWITCH 2/2 MANUALEPRIMAX</v>
      </c>
      <c r="F228" s="56">
        <f t="shared" si="10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9"/>
        <v>61200</v>
      </c>
      <c r="E229" s="1" t="str">
        <f t="shared" si="11"/>
        <v>DATA-SWITCH 2/1 BIDIREZ.PRIMAX</v>
      </c>
      <c r="F229" s="56">
        <f t="shared" si="10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9"/>
        <v>0</v>
      </c>
      <c r="E230" s="1"/>
      <c r="F230" s="56">
        <f t="shared" si="10"/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9"/>
        <v>237600</v>
      </c>
      <c r="E231" s="1" t="str">
        <f t="shared" si="11"/>
        <v>COMBO DOS6.22+WIN3.11+DSK.MAN.MICROSOFT  OEM</v>
      </c>
      <c r="F231" s="56">
        <f t="shared" si="10"/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9"/>
        <v>200400</v>
      </c>
      <c r="E232" s="1" t="str">
        <f t="shared" si="11"/>
        <v>WINDOWS 95, MANUALI + CDMICROSOFT  OEM</v>
      </c>
      <c r="F232" s="56">
        <f t="shared" si="10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9"/>
        <v>114000</v>
      </c>
      <c r="E233" s="1" t="str">
        <f t="shared" si="11"/>
        <v>LICENZA STUDENTE SISTEMI MICROSOFT  STUDENTE</v>
      </c>
      <c r="F233" s="56">
        <f t="shared" si="10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9"/>
        <v>169200</v>
      </c>
      <c r="E234" s="1" t="str">
        <f t="shared" si="11"/>
        <v>LICENZA STUDENTE APPLICAZIONIMICROSOFT  STUDENTE</v>
      </c>
      <c r="F234" s="56">
        <f t="shared" si="10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9"/>
        <v>421200</v>
      </c>
      <c r="E235" s="1" t="str">
        <f t="shared" si="11"/>
        <v>WIN NT WORKSTATION 4.0MICROSOFT  OEM</v>
      </c>
      <c r="F235" s="56">
        <f t="shared" si="10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9"/>
        <v>496800</v>
      </c>
      <c r="E236" s="1" t="str">
        <f t="shared" si="11"/>
        <v>OFFICE SMALL BUSINESSWORD97,EXCEL97,OUTLOOK97,PUBLISHER97</v>
      </c>
      <c r="F236" s="56">
        <f t="shared" si="10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9"/>
        <v>73200</v>
      </c>
      <c r="E237" s="1" t="str">
        <f t="shared" si="11"/>
        <v>WORKS 4.5 ITA, MANUALI + CDMICROSOFT  OEM</v>
      </c>
      <c r="F237" s="56">
        <f t="shared" si="10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9"/>
        <v>1071600</v>
      </c>
      <c r="E238" s="1" t="str">
        <f t="shared" si="11"/>
        <v>FIVE PACK WIN 95MICROSOFT  OEM</v>
      </c>
      <c r="F238" s="56">
        <f t="shared" si="10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9"/>
        <v>1182000</v>
      </c>
      <c r="E239" s="1" t="str">
        <f t="shared" si="11"/>
        <v>FIVE PACK COMBO WIN3.11-DOSMICROSOFT  OEM</v>
      </c>
      <c r="F239" s="56">
        <f t="shared" si="10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9"/>
        <v>355200</v>
      </c>
      <c r="E240" s="1" t="str">
        <f t="shared" si="11"/>
        <v>FIVE PACK WORKS 4.5MICROSOFT  OEM</v>
      </c>
      <c r="F240" s="56">
        <f t="shared" si="10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9"/>
        <v>822000</v>
      </c>
      <c r="E241" s="1" t="str">
        <f t="shared" si="11"/>
        <v>3-PACK  HOME ESSENTIALS 98MICROSOFT  OEM</v>
      </c>
      <c r="F241" s="56">
        <f t="shared" si="10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9"/>
        <v>1365600</v>
      </c>
      <c r="E242" s="1" t="str">
        <f t="shared" si="11"/>
        <v>3-PACK WIN NT WORKSTATION 4.0MICROSOFT  OEM</v>
      </c>
      <c r="F242" s="56">
        <f t="shared" si="10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9"/>
        <v>1600800</v>
      </c>
      <c r="E243" s="1" t="str">
        <f t="shared" si="11"/>
        <v>3-PACK OFFICE SMALL BUSINESSMICROSOFT  OEM</v>
      </c>
      <c r="F243" s="56">
        <f t="shared" si="10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9"/>
        <v>36000</v>
      </c>
      <c r="E244" s="1" t="str">
        <f t="shared" si="11"/>
        <v xml:space="preserve">CD VIDEOGUIDA  WIN'95 </v>
      </c>
      <c r="F244" s="56">
        <f t="shared" si="10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9"/>
        <v>36000</v>
      </c>
      <c r="E245" s="1" t="str">
        <f t="shared" si="11"/>
        <v xml:space="preserve">CD VIDEGUIDA INTERNET </v>
      </c>
      <c r="F245" s="56">
        <f t="shared" si="10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9"/>
        <v>487200</v>
      </c>
      <c r="E246" s="1" t="str">
        <f t="shared" si="11"/>
        <v>WINDOWS 95 MICROSOFT</v>
      </c>
      <c r="F246" s="56">
        <f t="shared" si="10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9"/>
        <v>236400</v>
      </c>
      <c r="E247" s="1" t="str">
        <f t="shared" si="11"/>
        <v>WINDOWS 95 Lic. Agg.MICROSOFT</v>
      </c>
      <c r="F247" s="56">
        <f t="shared" si="10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9"/>
        <v>774000</v>
      </c>
      <c r="E248" s="1" t="str">
        <f t="shared" si="11"/>
        <v>EXCEL 7.0MICROSOFT</v>
      </c>
      <c r="F248" s="56">
        <f t="shared" si="10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9"/>
        <v>774000</v>
      </c>
      <c r="E249" s="1" t="str">
        <f t="shared" si="11"/>
        <v>EXCEL 97MICROSOFT</v>
      </c>
      <c r="F249" s="56">
        <f t="shared" si="10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9"/>
        <v>310800</v>
      </c>
      <c r="E250" s="1" t="str">
        <f t="shared" si="11"/>
        <v>EXCEL 97 Agg.MICROSOFT</v>
      </c>
      <c r="F250" s="56">
        <f t="shared" si="10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9"/>
        <v>775200</v>
      </c>
      <c r="E251" s="1" t="str">
        <f t="shared" si="11"/>
        <v>WORD 97MICROSOFT</v>
      </c>
      <c r="F251" s="56">
        <f t="shared" si="10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9"/>
        <v>310800</v>
      </c>
      <c r="E252" s="1" t="str">
        <f t="shared" si="11"/>
        <v>WORD 97 Agg.MICROSOFT</v>
      </c>
      <c r="F252" s="56">
        <f t="shared" si="10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9"/>
        <v>774000</v>
      </c>
      <c r="E253" s="1" t="str">
        <f t="shared" si="11"/>
        <v>ACCESS 97MICROSOFT</v>
      </c>
      <c r="F253" s="56">
        <f t="shared" si="10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9"/>
        <v>1054800</v>
      </c>
      <c r="E254" s="1" t="str">
        <f t="shared" si="11"/>
        <v>OFFICE 97 SMALL BUSINESSMICROSOFT</v>
      </c>
      <c r="F254" s="56">
        <f t="shared" si="10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9"/>
        <v>310800</v>
      </c>
      <c r="E255" s="1" t="str">
        <f t="shared" si="11"/>
        <v>HOME ESSENTIALS 98MICROSOFT</v>
      </c>
      <c r="F255" s="56">
        <f t="shared" si="10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9"/>
        <v>328800</v>
      </c>
      <c r="E256" s="1" t="str">
        <f t="shared" si="11"/>
        <v>FRONTPAGE 98MICROSOFT</v>
      </c>
      <c r="F256" s="56">
        <f t="shared" si="10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9"/>
        <v>1170000</v>
      </c>
      <c r="E257" s="1" t="str">
        <f t="shared" si="11"/>
        <v>OFFICE '97MICROSOFT</v>
      </c>
      <c r="F257" s="56">
        <f t="shared" si="10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9"/>
        <v>576000</v>
      </c>
      <c r="E258" s="1" t="str">
        <f t="shared" si="11"/>
        <v>OFFICE '97 Agg.MICROSOFT</v>
      </c>
      <c r="F258" s="56">
        <f t="shared" si="10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9"/>
        <v>1424400</v>
      </c>
      <c r="E259" s="1" t="str">
        <f t="shared" si="11"/>
        <v>OFFICE '97 ProfessionalMICROSOFT</v>
      </c>
      <c r="F259" s="56">
        <f t="shared" si="10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ref="D260:D323" si="12">C260+(C260*IVATOT)</f>
        <v>998400</v>
      </c>
      <c r="E260" s="1" t="str">
        <f t="shared" si="11"/>
        <v>OFFICE '97 Professional Agg.MICROSOFT</v>
      </c>
      <c r="F260" s="56">
        <f t="shared" ref="F260:F323" si="13"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si="12"/>
        <v>272400</v>
      </c>
      <c r="E261" s="1" t="str">
        <f t="shared" ref="E261:E324" si="14">CONCATENATE(A261,B261)</f>
        <v>VISUAL BASIC 4.0 STDMICROSOFT</v>
      </c>
      <c r="F261" s="56">
        <f t="shared" si="13"/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12"/>
        <v>117600</v>
      </c>
      <c r="E262" s="1" t="str">
        <f t="shared" si="14"/>
        <v>VISUAL BASIC 4.0 Agg.MICROSOFT</v>
      </c>
      <c r="F262" s="56">
        <f t="shared" si="13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12"/>
        <v>1428000</v>
      </c>
      <c r="E263" s="1" t="str">
        <f t="shared" si="14"/>
        <v>VISUAL BASIC 4.0 PROFESSIONALMICROSOFT</v>
      </c>
      <c r="F263" s="56">
        <f t="shared" si="13"/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12"/>
        <v>360000</v>
      </c>
      <c r="E264" s="1" t="str">
        <f t="shared" si="14"/>
        <v>VISUAL BASIC 4.0 PROF. Agg.MICROSOFT</v>
      </c>
      <c r="F264" s="56">
        <f t="shared" si="13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12"/>
        <v>2888400</v>
      </c>
      <c r="E265" s="1" t="str">
        <f t="shared" si="14"/>
        <v>VISUAL BASIC 4.0 ENTERPRICEMICROSOFT</v>
      </c>
      <c r="F265" s="56">
        <f t="shared" si="13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12"/>
        <v>1225200</v>
      </c>
      <c r="E266" s="1" t="str">
        <f t="shared" si="14"/>
        <v>VISUAL BASIC 4.0 ENTERPRICE Agg.MICROSOFT</v>
      </c>
      <c r="F266" s="56">
        <f t="shared" si="13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12"/>
        <v>775200</v>
      </c>
      <c r="E267" s="1" t="str">
        <f t="shared" si="14"/>
        <v>POWERPOINT 97MICROSOFT</v>
      </c>
      <c r="F267" s="56">
        <f t="shared" si="13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12"/>
        <v>310800</v>
      </c>
      <c r="E268" s="1" t="str">
        <f t="shared" si="14"/>
        <v>POWERPOINT 97 Agg.MICROSOFT</v>
      </c>
      <c r="F268" s="56">
        <f t="shared" si="13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12"/>
        <v>231600</v>
      </c>
      <c r="E269" s="1" t="str">
        <f t="shared" si="14"/>
        <v>PUBLISHER 3.0MICROSOFT</v>
      </c>
      <c r="F269" s="56">
        <f t="shared" si="13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12"/>
        <v>115200</v>
      </c>
      <c r="E270" s="1" t="str">
        <f t="shared" si="14"/>
        <v>PUBLISHER 3.0 Agg.MICROSOFT</v>
      </c>
      <c r="F270" s="56">
        <f t="shared" si="13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12"/>
        <v>712800</v>
      </c>
      <c r="E271" s="1" t="str">
        <f t="shared" si="14"/>
        <v>WINDOWS NT 4.0 WORKSTATIONMICROSOFT</v>
      </c>
      <c r="F271" s="56">
        <f t="shared" si="13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12"/>
        <v>338400</v>
      </c>
      <c r="E272" s="1" t="str">
        <f t="shared" si="14"/>
        <v>WINDOWS NT 4.0 Agg. WORKSTATIONMICROSOFT</v>
      </c>
      <c r="F272" s="56">
        <f t="shared" si="13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12"/>
        <v>2176800</v>
      </c>
      <c r="E273" s="1" t="str">
        <f t="shared" si="14"/>
        <v>WINDOWS NT 4.0 SERVER 5 clientMICROSOFT</v>
      </c>
      <c r="F273" s="56">
        <f t="shared" si="13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12"/>
        <v>231600</v>
      </c>
      <c r="E274" s="1" t="str">
        <f t="shared" si="14"/>
        <v>WINDOWS 3.1MICROSOFT</v>
      </c>
      <c r="F274" s="56">
        <f t="shared" si="13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12"/>
        <v>784800</v>
      </c>
      <c r="E275" s="1" t="str">
        <f t="shared" si="14"/>
        <v>POWERPOINT 4.0MICROSOFT</v>
      </c>
      <c r="F275" s="56">
        <f t="shared" si="13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12"/>
        <v>874800</v>
      </c>
      <c r="E276" s="1" t="str">
        <f t="shared" si="14"/>
        <v>EXCEL 5.0MICROSOFT</v>
      </c>
      <c r="F276" s="56">
        <f t="shared" si="13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12"/>
        <v>758400</v>
      </c>
      <c r="E277" s="1" t="str">
        <f t="shared" si="14"/>
        <v>ACCESS 2.0MICROSOFT</v>
      </c>
      <c r="F277" s="56">
        <f t="shared" si="13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12"/>
        <v>288000</v>
      </c>
      <c r="E278" s="1" t="str">
        <f t="shared" si="14"/>
        <v>ACCESS 2.0 CompetitivoMICROSOFT</v>
      </c>
      <c r="F278" s="56">
        <f t="shared" si="13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12"/>
        <v>1146000</v>
      </c>
      <c r="E279" s="1" t="str">
        <f t="shared" si="14"/>
        <v xml:space="preserve">OFFICE 4.2MICROSOFT </v>
      </c>
      <c r="F279" s="56">
        <f t="shared" si="13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12"/>
        <v>1351200</v>
      </c>
      <c r="E280" s="1" t="str">
        <f t="shared" si="14"/>
        <v xml:space="preserve">OFFICE 4.3 PROFESSIONALMICROSOFT </v>
      </c>
      <c r="F280" s="56">
        <f t="shared" si="13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12"/>
        <v>0</v>
      </c>
      <c r="E281" s="1"/>
      <c r="F281" s="56">
        <f t="shared" si="13"/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12"/>
        <v>356400</v>
      </c>
      <c r="E282" s="1" t="str">
        <f t="shared" si="14"/>
        <v>STAMP.EPSON LX3009 aghi, 80 col. 220 cps. opz. colore</v>
      </c>
      <c r="F282" s="56">
        <f t="shared" si="13"/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12"/>
        <v>775200</v>
      </c>
      <c r="E283" s="1" t="str">
        <f t="shared" si="14"/>
        <v>STAMP.EPSON LX1050+9 aghi, 136 col. 200 cps</v>
      </c>
      <c r="F283" s="56">
        <f t="shared" si="13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12"/>
        <v>856800</v>
      </c>
      <c r="E284" s="1" t="str">
        <f t="shared" si="14"/>
        <v>STAMP.EPSON FX8709 aghi, 80 col. 380 cps</v>
      </c>
      <c r="F284" s="56">
        <f t="shared" si="13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12"/>
        <v>968400</v>
      </c>
      <c r="E285" s="1" t="str">
        <f t="shared" si="14"/>
        <v>STAMP.EPSON FX11709 aghi, 136 col.380 cps</v>
      </c>
      <c r="F285" s="56">
        <f t="shared" si="13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12"/>
        <v>709200</v>
      </c>
      <c r="E286" s="1" t="str">
        <f t="shared" si="14"/>
        <v>STAMP.EPSON LQ570+24 aghi, 80 col. 225 cps</v>
      </c>
      <c r="F286" s="56">
        <f t="shared" si="13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12"/>
        <v>1101600</v>
      </c>
      <c r="E287" s="1" t="str">
        <f t="shared" si="14"/>
        <v>STAMP.EPSON LQ2070+24 aghi, 136 col. 225 cps</v>
      </c>
      <c r="F287" s="56">
        <f t="shared" si="13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12"/>
        <v>1518000</v>
      </c>
      <c r="E288" s="1" t="str">
        <f t="shared" si="14"/>
        <v>STAMP.EPSON LQ 217024 aghi, 136 col. 440 cps</v>
      </c>
      <c r="F288" s="56">
        <f t="shared" si="13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12"/>
        <v>307200</v>
      </c>
      <c r="E289" s="1" t="str">
        <f t="shared" si="14"/>
        <v>STAMP.EPSON STYLUS 300COLORInk Jet A4,1ppm col.</v>
      </c>
      <c r="F289" s="56">
        <f t="shared" si="13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12"/>
        <v>445200</v>
      </c>
      <c r="E290" s="1" t="str">
        <f t="shared" si="14"/>
        <v>STAMP.EPSON STYLUS 400COLORInk Jet A4,3ppm col.</v>
      </c>
      <c r="F290" s="56">
        <f t="shared" si="13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12"/>
        <v>548400</v>
      </c>
      <c r="E291" s="1" t="str">
        <f t="shared" si="14"/>
        <v>STAMP.EPSON STYLUS 600COLORInk Jet A4,4ppm col.</v>
      </c>
      <c r="F291" s="56">
        <f t="shared" si="13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12"/>
        <v>770400</v>
      </c>
      <c r="E292" s="1" t="str">
        <f t="shared" si="14"/>
        <v>STAMP.EPSON STYLUS 800COLORInk Jet A4,7ppm col.</v>
      </c>
      <c r="F292" s="56">
        <f t="shared" si="13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12"/>
        <v>1885200</v>
      </c>
      <c r="E293" s="1" t="str">
        <f t="shared" si="14"/>
        <v>STAMP.EPSON STYLUS 1520COLORInk Jet A2,800cps draft</v>
      </c>
      <c r="F293" s="56">
        <f t="shared" si="13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12"/>
        <v>907200</v>
      </c>
      <c r="E294" s="1" t="str">
        <f t="shared" si="14"/>
        <v>STAMP.EPSON STYLUS 1000Ink Jet A3,250cps draft</v>
      </c>
      <c r="F294" s="56">
        <f t="shared" si="13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12"/>
        <v>1885200</v>
      </c>
      <c r="E295" s="1" t="str">
        <f t="shared" si="14"/>
        <v>STAMP.EPSON STYLUS PRO XL+Ink Jet A4/A3</v>
      </c>
      <c r="F295" s="56">
        <f t="shared" si="13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12"/>
        <v>3259200</v>
      </c>
      <c r="E296" s="1" t="str">
        <f t="shared" si="14"/>
        <v xml:space="preserve">STAMP.EPSON STYLUS  3000Ink Jet A2 800cpc 1440*720 dpi </v>
      </c>
      <c r="F296" s="56">
        <f t="shared" si="13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12"/>
        <v>768000</v>
      </c>
      <c r="E297" s="1" t="str">
        <f t="shared" si="14"/>
        <v xml:space="preserve">STAMP.EPSON STYLUS PHOTOInk Jet A4 6 colori 2ppm </v>
      </c>
      <c r="F297" s="56">
        <f t="shared" si="13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12"/>
        <v>306000</v>
      </c>
      <c r="E298" s="1" t="str">
        <f t="shared" si="14"/>
        <v>STAMP. CANON BJ-250 COLORInk Jet A4, 1ppm col</v>
      </c>
      <c r="F298" s="56">
        <f t="shared" si="13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12"/>
        <v>495600</v>
      </c>
      <c r="E299" s="1" t="str">
        <f t="shared" si="14"/>
        <v>STAMP. CANON BJC-80 COLORInk jet A4, 2ppm col.</v>
      </c>
      <c r="F299" s="56">
        <f t="shared" si="13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12"/>
        <v>433200</v>
      </c>
      <c r="E300" s="1" t="str">
        <f t="shared" si="14"/>
        <v>STAMP. CANON BJC-4300 COLORInk Jet A4, 1ppm col.</v>
      </c>
      <c r="F300" s="56">
        <f t="shared" si="13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12"/>
        <v>652800</v>
      </c>
      <c r="E301" s="1" t="str">
        <f t="shared" si="14"/>
        <v>STAMP. CANON BJC-4550 COLORInk Jet A4/A3, 1 ppm</v>
      </c>
      <c r="F301" s="56">
        <f t="shared" si="13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12"/>
        <v>813600</v>
      </c>
      <c r="E302" s="1" t="str">
        <f t="shared" si="14"/>
        <v>STAMP. CANON BJC-4650 COLORInk Jet A4/A3, 4,5 ppm</v>
      </c>
      <c r="F302" s="56">
        <f t="shared" si="13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12"/>
        <v>1264800</v>
      </c>
      <c r="E303" s="1" t="str">
        <f t="shared" si="14"/>
        <v>STAMP. CANON BJC-5500 COLORInk Jet A3/A2 694cps</v>
      </c>
      <c r="F303" s="56">
        <f t="shared" si="13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12"/>
        <v>578400</v>
      </c>
      <c r="E304" s="1" t="str">
        <f t="shared" si="14"/>
        <v>STAMP. CANON BJC-620 COLORInk Jet A4, 300cps</v>
      </c>
      <c r="F304" s="56">
        <f t="shared" si="13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12"/>
        <v>866400</v>
      </c>
      <c r="E305" s="1" t="str">
        <f t="shared" si="14"/>
        <v>STAMP. CANON BJC-7000 COLORInk Jet A4,4,5ppm, 1200x600dpi</v>
      </c>
      <c r="F305" s="56">
        <f t="shared" si="13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12"/>
        <v>322800</v>
      </c>
      <c r="E306" s="1" t="str">
        <f t="shared" si="14"/>
        <v>STAMP. HP 400LInk Jet A4, 3 ppm col.</v>
      </c>
      <c r="F306" s="56">
        <f t="shared" si="13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12"/>
        <v>445200</v>
      </c>
      <c r="E307" s="1" t="str">
        <f t="shared" si="14"/>
        <v>STAMP. HP 670Ink Jet A4, 3 ppm col.</v>
      </c>
      <c r="F307" s="56">
        <f t="shared" si="13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12"/>
        <v>554400</v>
      </c>
      <c r="E308" s="1" t="str">
        <f t="shared" si="14"/>
        <v>STAMP. HP 690+Ink Jet A4,  5 ppm col.</v>
      </c>
      <c r="F308" s="56">
        <f t="shared" si="13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12"/>
        <v>649200</v>
      </c>
      <c r="E309" s="1" t="str">
        <f t="shared" si="14"/>
        <v>STAMP. HP 720CInk Jet A4,  7 ppm col.</v>
      </c>
      <c r="F309" s="56">
        <f t="shared" si="13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12"/>
        <v>777600</v>
      </c>
      <c r="E310" s="1" t="str">
        <f t="shared" si="14"/>
        <v>STAMP. HP 870 CXIInk Jet A4,  8 ppm col.</v>
      </c>
      <c r="F310" s="56">
        <f t="shared" si="13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12"/>
        <v>772800</v>
      </c>
      <c r="E311" s="1" t="str">
        <f t="shared" si="14"/>
        <v>STAMP. HP 890CInk Jet A4,  9 ppm col.</v>
      </c>
      <c r="F311" s="56">
        <f t="shared" si="13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12"/>
        <v>1082400</v>
      </c>
      <c r="E312" s="1" t="str">
        <f t="shared" si="14"/>
        <v>STAMP. HP 1100CInk Jet A3/A4,  6 ppm col., 2Mb</v>
      </c>
      <c r="F312" s="56">
        <f t="shared" si="13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12"/>
        <v>866400</v>
      </c>
      <c r="E313" s="1" t="str">
        <f t="shared" si="14"/>
        <v>STAMP. HP 6LLaser, A4 600dpi, 6ppm</v>
      </c>
      <c r="F313" s="56">
        <f t="shared" si="13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12"/>
        <v>1748400</v>
      </c>
      <c r="E314" s="1" t="str">
        <f t="shared" si="14"/>
        <v>STAMP. HP 6PLaser, A4 600dpi, 6ppm</v>
      </c>
      <c r="F314" s="56">
        <f t="shared" si="13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12"/>
        <v>2143200</v>
      </c>
      <c r="E315" s="1" t="str">
        <f t="shared" si="14"/>
        <v>STAMP. HP 6MPLaser, A4 600dpi, 8ppm, 3Mb</v>
      </c>
      <c r="F315" s="56">
        <f t="shared" si="13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12"/>
        <v>0</v>
      </c>
      <c r="E316" s="1"/>
      <c r="F316" s="56">
        <f t="shared" si="13"/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12"/>
        <v>102000</v>
      </c>
      <c r="E317" s="1" t="str">
        <f t="shared" si="14"/>
        <v>CASE DESKTOP   CE CK 131-6P/S 200W</v>
      </c>
      <c r="F317" s="56">
        <f t="shared" si="13"/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12"/>
        <v>100800</v>
      </c>
      <c r="E318" s="1" t="str">
        <f t="shared" si="14"/>
        <v>CASE MINITOWER CE CK 136-1P/S 200W</v>
      </c>
      <c r="F318" s="56">
        <f t="shared" si="13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12"/>
        <v>138000</v>
      </c>
      <c r="E319" s="1" t="str">
        <f t="shared" si="14"/>
        <v xml:space="preserve">CASE MIDITOWER CE CK 135-1P/S 230W </v>
      </c>
      <c r="F319" s="56">
        <f t="shared" si="13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12"/>
        <v>182400</v>
      </c>
      <c r="E320" s="1" t="str">
        <f t="shared" si="14"/>
        <v xml:space="preserve">CASE BIG TOWER CE   CK139-1P/S 230W </v>
      </c>
      <c r="F320" s="56">
        <f t="shared" si="13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12"/>
        <v>98400</v>
      </c>
      <c r="E321" s="1" t="str">
        <f t="shared" si="14"/>
        <v>CASE DESKTOP CE CK 131-8P/S 200W</v>
      </c>
      <c r="F321" s="56">
        <f t="shared" si="13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12"/>
        <v>100800</v>
      </c>
      <c r="E322" s="1" t="str">
        <f t="shared" si="14"/>
        <v>CASE SUB-MIDITOWER CE  CK 132-3P/S 200W</v>
      </c>
      <c r="F322" s="56">
        <f t="shared" si="13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12"/>
        <v>138000</v>
      </c>
      <c r="E323" s="1" t="str">
        <f t="shared" si="14"/>
        <v>CASE  MIDITOWER CE  CK 135-2P/S 230W</v>
      </c>
      <c r="F323" s="56">
        <f t="shared" si="13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ref="D324:D339" si="15">C324+(C324*IVATOT)</f>
        <v>183600</v>
      </c>
      <c r="E324" s="1" t="str">
        <f t="shared" si="14"/>
        <v>CASE TOWER CE CK 139-2P/S 230W</v>
      </c>
      <c r="F324" s="56">
        <f t="shared" ref="F324:F339" si="16"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si="15"/>
        <v>96000</v>
      </c>
      <c r="E325" s="1" t="str">
        <f t="shared" ref="E325:E339" si="17">CONCATENATE(A325,B325)</f>
        <v>CASE MIDITOWER BC VIP 432P/S 230W</v>
      </c>
      <c r="F325" s="56">
        <f t="shared" si="16"/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5"/>
        <v>122400</v>
      </c>
      <c r="E326" s="1" t="str">
        <f t="shared" si="17"/>
        <v>CASE TOWER BC VIP 730P/S 230W</v>
      </c>
      <c r="F326" s="56">
        <f t="shared" si="16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5"/>
        <v>0</v>
      </c>
      <c r="E327" s="1"/>
      <c r="F327" s="56">
        <f t="shared" si="16"/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5"/>
        <v>237600</v>
      </c>
      <c r="E328" s="1" t="str">
        <f t="shared" si="17"/>
        <v>GR.CONT.REVOLUTION E300 STAND- BY</v>
      </c>
      <c r="F328" s="56">
        <f t="shared" si="16"/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5"/>
        <v>279600</v>
      </c>
      <c r="E329" s="1" t="str">
        <f t="shared" si="17"/>
        <v>GR.CONT.REVOLUTION F450STAND- BY</v>
      </c>
      <c r="F329" s="56">
        <f t="shared" si="16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5"/>
        <v>334800</v>
      </c>
      <c r="E330" s="1" t="str">
        <f t="shared" si="17"/>
        <v>GR.CONT.REVOLUTION L600STAND- BY</v>
      </c>
      <c r="F330" s="56">
        <f t="shared" si="16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5"/>
        <v>357600</v>
      </c>
      <c r="E331" s="1" t="str">
        <f t="shared" si="17"/>
        <v>GR.CONT.POWER PRO 600LINE INTERACTIVE</v>
      </c>
      <c r="F331" s="56">
        <f t="shared" si="16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5"/>
        <v>573600</v>
      </c>
      <c r="E332" s="1" t="str">
        <f t="shared" si="17"/>
        <v>GR.CONT.POWER PRO 750LINE INTERACTIVE</v>
      </c>
      <c r="F332" s="56">
        <f t="shared" si="16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5"/>
        <v>751200</v>
      </c>
      <c r="E333" s="1" t="str">
        <f t="shared" si="17"/>
        <v>GR.CONT.POWER PRO 900LINE INTERACTIVE</v>
      </c>
      <c r="F333" s="56">
        <f t="shared" si="16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5"/>
        <v>908400</v>
      </c>
      <c r="E334" s="1" t="str">
        <f t="shared" si="17"/>
        <v>GR.CONT.POWER PRO 1000LINE INTERACTIVE</v>
      </c>
      <c r="F334" s="56">
        <f t="shared" si="16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5"/>
        <v>1353600</v>
      </c>
      <c r="E335" s="1" t="str">
        <f t="shared" si="17"/>
        <v>GR.CONT.POWER PRO 1600LINE INTERACTIVE</v>
      </c>
      <c r="F335" s="56">
        <f t="shared" si="16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5"/>
        <v>1832400</v>
      </c>
      <c r="E336" s="1" t="str">
        <f t="shared" si="17"/>
        <v>GR.CONT.POWER PRO 2400LINE INTERACTIVE</v>
      </c>
      <c r="F336" s="56">
        <f t="shared" si="16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5"/>
        <v>4960800</v>
      </c>
      <c r="E337" s="1" t="str">
        <f t="shared" si="17"/>
        <v>GR.CONT.POWERSAVE 4000ON-LINE</v>
      </c>
      <c r="F337" s="56">
        <f t="shared" si="16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5"/>
        <v>8220000</v>
      </c>
      <c r="E338" s="1" t="str">
        <f t="shared" si="17"/>
        <v>GR.CONT.POWERSAVE 7500ON-LINE</v>
      </c>
      <c r="F338" s="56">
        <f t="shared" si="16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5"/>
        <v>14054400</v>
      </c>
      <c r="E339" s="1" t="str">
        <f t="shared" si="17"/>
        <v>GR.CONT.POWERSAVE 12500ON-LINE</v>
      </c>
      <c r="F339" s="56">
        <f t="shared" si="16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5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5" sqref="G15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thickBot="1" x14ac:dyDescent="0.25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MID(A2,2,3)</f>
        <v>23</v>
      </c>
      <c r="D2" s="12">
        <v>33086</v>
      </c>
      <c r="E2" s="11">
        <f>DAY(D2)</f>
        <v>1</v>
      </c>
      <c r="G2" s="13" t="str">
        <f>_xlfn.CONCAT(B2,"-",E2)</f>
        <v>23-1</v>
      </c>
    </row>
    <row r="3" spans="1:7" ht="12.75" customHeight="1" thickBot="1" x14ac:dyDescent="0.25">
      <c r="A3" s="10" t="s">
        <v>495</v>
      </c>
      <c r="B3" s="11" t="str">
        <f t="shared" ref="B3:B9" si="0">MID(A3,2,3)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_xlfn.CONCAT(B3,"-",E3)</f>
        <v>31-2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45-3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87-23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09-5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98-6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34-7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11-8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E31" sqref="E31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22.140625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Row],[Punteggio]],$F$3:$G$6,2)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Row],[Punteggio]],$F$3:$G$6,2)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Row],[Punteggio]],$F$3:$G$6,2)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Row],[Punteggio]],$F$3:$G$6,2)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57" t="str">
        <f>VLOOKUP(Table_1[[#This Row],[Punteggio]],$F$3:$G$6,2)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Row],[Punteggio]],$F$3:$G$6,2)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Row],[Punteggio]],$F$3:$G$6,2)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20.855468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4" t="s">
        <v>528</v>
      </c>
      <c r="H1" s="61"/>
      <c r="I1" s="61"/>
      <c r="J1" s="6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8">
        <v>266</v>
      </c>
      <c r="E4" s="1"/>
      <c r="F4" s="1"/>
      <c r="G4" s="29" t="s">
        <v>531</v>
      </c>
      <c r="H4" s="30">
        <f>VLOOKUP(G4,Table_2[],2,FALSE)</f>
        <v>266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7" sqref="I17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x14ac:dyDescent="0.2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COUNTIFS(C2:C80,H3)</f>
        <v>11</v>
      </c>
    </row>
    <row r="4" spans="1:26" ht="13.5" customHeight="1" thickBot="1" x14ac:dyDescent="0.3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41">
        <f>COUNTIFS(C2:C80,H4)</f>
        <v>5</v>
      </c>
    </row>
    <row r="5" spans="1:26" ht="13.5" customHeight="1" x14ac:dyDescent="0.2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>COUNTIFS(C2:C80,H5)</f>
        <v>4</v>
      </c>
    </row>
    <row r="6" spans="1:26" ht="13.5" customHeight="1" thickBot="1" x14ac:dyDescent="0.3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2" t="s">
        <v>560</v>
      </c>
      <c r="I6" s="41">
        <f>COUNTIFS(C2:C80,H6)</f>
        <v>4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x14ac:dyDescent="0.2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3" t="s">
        <v>553</v>
      </c>
      <c r="I8" s="39">
        <f>COUNTIFS(B2:B80,H8)</f>
        <v>2</v>
      </c>
    </row>
    <row r="9" spans="1:26" ht="13.5" customHeight="1" x14ac:dyDescent="0.2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4" t="s">
        <v>561</v>
      </c>
      <c r="I9" s="41">
        <f>COUNTIFS(B2:B80,H9)</f>
        <v>1</v>
      </c>
    </row>
    <row r="10" spans="1:26" ht="13.5" customHeight="1" x14ac:dyDescent="0.2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4" t="s">
        <v>563</v>
      </c>
      <c r="I10" s="41">
        <f>COUNTIFS(B2:B80,H10)</f>
        <v>1</v>
      </c>
    </row>
    <row r="11" spans="1:26" ht="13.5" customHeight="1" x14ac:dyDescent="0.2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4" t="s">
        <v>565</v>
      </c>
      <c r="I11" s="41">
        <f>COUNTIFS(B2:B80,H11)</f>
        <v>1</v>
      </c>
    </row>
    <row r="12" spans="1:26" ht="13.5" customHeight="1" x14ac:dyDescent="0.2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4" t="s">
        <v>570</v>
      </c>
      <c r="I12" s="41">
        <f>COUNTIFS(B2:B80,H12)</f>
        <v>4</v>
      </c>
    </row>
    <row r="13" spans="1:26" ht="13.5" customHeight="1" x14ac:dyDescent="0.2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4" t="s">
        <v>572</v>
      </c>
      <c r="I13" s="41">
        <f>COUNTIFS(B2:B80,H13)</f>
        <v>2</v>
      </c>
    </row>
    <row r="14" spans="1:26" ht="13.5" customHeight="1" x14ac:dyDescent="0.2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5" t="s">
        <v>575</v>
      </c>
      <c r="I14" s="58">
        <f>COUNTIFS(B2:B80,H14)</f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0" sqref="H10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5" t="s">
        <v>621</v>
      </c>
      <c r="C1" s="66"/>
      <c r="D1" s="66"/>
    </row>
    <row r="2" spans="1:11" ht="12.75" customHeight="1" x14ac:dyDescent="0.2"/>
    <row r="3" spans="1:11" ht="12.75" customHeight="1" x14ac:dyDescent="0.3">
      <c r="A3" s="46" t="s">
        <v>622</v>
      </c>
      <c r="B3" s="47" t="s">
        <v>623</v>
      </c>
      <c r="C3" s="47" t="s">
        <v>624</v>
      </c>
      <c r="D3" s="46" t="s">
        <v>625</v>
      </c>
      <c r="E3" s="48" t="s">
        <v>626</v>
      </c>
      <c r="G3" s="49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50" t="s">
        <v>632</v>
      </c>
      <c r="H5" s="51">
        <f>SUMIF(C4:$C$26,G5,E4:$E$26)</f>
        <v>893.5</v>
      </c>
    </row>
    <row r="6" spans="1:11" ht="12.75" customHeight="1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2" t="s">
        <v>628</v>
      </c>
      <c r="H6" s="51">
        <f>SUMIF(C4:$C$26,G6,E4:$E$26)</f>
        <v>121</v>
      </c>
    </row>
    <row r="7" spans="1:11" ht="12.75" customHeight="1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2" t="s">
        <v>637</v>
      </c>
      <c r="H7" s="51">
        <f>SUMIF(C4:$C$26,G7,E4:$E$26)</f>
        <v>832</v>
      </c>
    </row>
    <row r="8" spans="1:11" ht="12.75" customHeight="1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2" t="s">
        <v>639</v>
      </c>
      <c r="H8" s="51">
        <f>SUMIF(C4:$C$26,G8,E4:$E$26)</f>
        <v>19</v>
      </c>
    </row>
    <row r="9" spans="1:11" ht="12.75" customHeight="1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2" t="s">
        <v>635</v>
      </c>
      <c r="H9" s="51">
        <f>SUMIF(C4:$C$26,G9,E4:$E$26)</f>
        <v>766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3" t="s">
        <v>630</v>
      </c>
      <c r="H10" s="51">
        <f>SUMIF(C4:$C$26,G10,E4:$E$26)</f>
        <v>1479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O18" sqref="O18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9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4" t="s">
        <v>650</v>
      </c>
    </row>
    <row r="2" spans="1:9" ht="12.75" customHeight="1" x14ac:dyDescent="0.25">
      <c r="A2" s="54"/>
    </row>
    <row r="3" spans="1:9" ht="12.75" customHeight="1" x14ac:dyDescent="0.2">
      <c r="A3" s="35"/>
    </row>
    <row r="4" spans="1:9" ht="12.75" customHeight="1" x14ac:dyDescent="0.2">
      <c r="A4" s="35"/>
      <c r="E4" s="49" t="s">
        <v>651</v>
      </c>
      <c r="F4" s="55"/>
      <c r="G4" s="2"/>
    </row>
    <row r="5" spans="1:9" ht="12.75" customHeight="1" x14ac:dyDescent="0.2">
      <c r="A5" s="35"/>
      <c r="E5" s="59">
        <f>DATE(2024,5,29)</f>
        <v>45441</v>
      </c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9" t="s">
        <v>652</v>
      </c>
      <c r="F6" s="49" t="s">
        <v>529</v>
      </c>
      <c r="G6" s="49" t="s">
        <v>653</v>
      </c>
      <c r="H6" s="49" t="s">
        <v>654</v>
      </c>
      <c r="I6" s="49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>_xlfn.DAYS(E5,A7)</f>
        <v>7819</v>
      </c>
      <c r="I7">
        <f>NETWORKDAYS(A7,E5)</f>
        <v>5586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>_xlfn.DAYS(E5,A8)</f>
        <v>8180</v>
      </c>
      <c r="I8">
        <f>NETWORKDAYS(A8,E5)</f>
        <v>5843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>_xlfn.DAYS(E5,A9)</f>
        <v>6723</v>
      </c>
      <c r="I9">
        <f>NETWORKDAYS(A9,E5)</f>
        <v>4803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>_xlfn.DAYS(E5,A10)</f>
        <v>7807</v>
      </c>
      <c r="I10">
        <f>NETWORKDAYS(A10,E5)</f>
        <v>5578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>_xlfn.DAYS(E5,A11)</f>
        <v>7806</v>
      </c>
      <c r="I11">
        <f>NETWORKDAYS(A11,E5)</f>
        <v>5577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>_xlfn.DAYS(E5,A12)</f>
        <v>7799</v>
      </c>
      <c r="I12">
        <f>NETWORKDAYS(A12,E5)</f>
        <v>5572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>_xlfn.DAYS(E5,A13)</f>
        <v>7791</v>
      </c>
      <c r="I13">
        <f>NETWORKDAYS(A13,E5)</f>
        <v>5566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>_xlfn.DAYS(E5,A14)</f>
        <v>7788</v>
      </c>
      <c r="I14">
        <f>NETWORKDAYS(A14,E5)</f>
        <v>5563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>_xlfn.DAYS(E5,A15)</f>
        <v>7784</v>
      </c>
      <c r="I15">
        <f>NETWORKDAYS(A15,E5)</f>
        <v>5561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>_xlfn.DAYS(E5,A16)</f>
        <v>7783</v>
      </c>
      <c r="I16">
        <f>NETWORKDAYS(A16,E5)</f>
        <v>5560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>_xlfn.DAYS(E5,A17)</f>
        <v>7778</v>
      </c>
      <c r="I17">
        <f>NETWORKDAYS(A17,E5)</f>
        <v>5557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>_xlfn.DAYS(E5,A18)</f>
        <v>7775</v>
      </c>
      <c r="I18">
        <f>NETWORKDAYS(A18,E5)</f>
        <v>5554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>_xlfn.DAYS(E5,A19)</f>
        <v>7039</v>
      </c>
      <c r="I19">
        <f>NETWORKDAYS(A19,E5)</f>
        <v>5028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>_xlfn.DAYS(E5,A20)</f>
        <v>7768</v>
      </c>
      <c r="I20">
        <f>NETWORKDAYS(A20,E5)</f>
        <v>5549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>_xlfn.DAYS(E5,A21)</f>
        <v>7766</v>
      </c>
      <c r="I21">
        <f>NETWORKDAYS(A21,E5)</f>
        <v>5548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>_xlfn.DAYS(E5,A22)</f>
        <v>7763</v>
      </c>
      <c r="I22">
        <f>NETWORKDAYS(A22,E5)</f>
        <v>5546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>_xlfn.DAYS(E5,A23)</f>
        <v>7393</v>
      </c>
      <c r="I23">
        <f>NETWORKDAYS(A23,E5)</f>
        <v>5282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>_xlfn.DAYS(E5,A24)</f>
        <v>7756</v>
      </c>
      <c r="I24">
        <f>NETWORKDAYS(A24,E5)</f>
        <v>5541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>_xlfn.DAYS(E5,A25)</f>
        <v>7751</v>
      </c>
      <c r="I25">
        <f>NETWORKDAYS(A25,E5)</f>
        <v>5538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>_xlfn.DAYS(E5,A26)</f>
        <v>7746</v>
      </c>
      <c r="I26">
        <f>NETWORKDAYS(A26,E5)</f>
        <v>5533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>_xlfn.DAYS(E5,A27)</f>
        <v>7376</v>
      </c>
      <c r="I27">
        <f>NETWORKDAYS(A27,E5)</f>
        <v>5269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>_xlfn.DAYS(E5,A28)</f>
        <v>5913</v>
      </c>
      <c r="I28">
        <f>NETWORKDAYS(A28,E5)</f>
        <v>4224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>_xlfn.DAYS(E5,A29)</f>
        <v>7736</v>
      </c>
      <c r="I29">
        <f>NETWORKDAYS(A29,E5)</f>
        <v>5527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Nicolò Muru</cp:lastModifiedBy>
  <dcterms:created xsi:type="dcterms:W3CDTF">2005-04-12T12:35:30Z</dcterms:created>
  <dcterms:modified xsi:type="dcterms:W3CDTF">2024-06-02T16:37:39Z</dcterms:modified>
</cp:coreProperties>
</file>