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arlizenicolledobles/Desktop/"/>
    </mc:Choice>
  </mc:AlternateContent>
  <xr:revisionPtr revIDLastSave="0" documentId="8_{DA3DAE52-3D10-4A42-8B75-D9C5881F7FC4}" xr6:coauthVersionLast="47" xr6:coauthVersionMax="47" xr10:uidLastSave="{00000000-0000-0000-0000-000000000000}"/>
  <bookViews>
    <workbookView xWindow="0" yWindow="500" windowWidth="27280" windowHeight="16940" xr2:uid="{76D8935E-AB82-684B-AF04-1AF7650DF26A}"/>
  </bookViews>
  <sheets>
    <sheet name="VIEW_DASHBOARD" sheetId="18" r:id="rId1"/>
    <sheet name="maintenance_spend_per_plant" sheetId="12" r:id="rId2"/>
    <sheet name="output_per_$ maintenance" sheetId="14" r:id="rId3"/>
    <sheet name="downtime hrs_per_plant" sheetId="15" r:id="rId4"/>
    <sheet name="maintenance_frequency_trend q1" sheetId="17" r:id="rId5"/>
    <sheet name="lost mwh_per_downtime" sheetId="16" r:id="rId6"/>
    <sheet name="plants" sheetId="7" r:id="rId7"/>
    <sheet name="maintenance" sheetId="8" r:id="rId8"/>
    <sheet name="output" sheetId="9" r:id="rId9"/>
    <sheet name="downtime" sheetId="10" r:id="rId10"/>
  </sheets>
  <calcPr calcId="191029"/>
  <pivotCaches>
    <pivotCache cacheId="0" r:id="rId11"/>
    <pivotCache cacheId="1" r:id="rId12"/>
    <pivotCache cacheId="2" r:id="rId13"/>
    <pivotCache cacheId="3" r:id="rId14"/>
    <pivotCache cacheId="4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6" l="1"/>
  <c r="D3" i="16"/>
  <c r="D4" i="16"/>
  <c r="F2" i="15"/>
  <c r="F3" i="15"/>
  <c r="F4" i="15"/>
  <c r="C4" i="15"/>
  <c r="C3" i="15"/>
  <c r="C2" i="15"/>
  <c r="C2" i="14"/>
  <c r="C3" i="14"/>
  <c r="C4" i="14"/>
  <c r="B9" i="9"/>
  <c r="B6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B2" i="8"/>
  <c r="B3" i="7"/>
  <c r="B4" i="7"/>
  <c r="B2" i="7"/>
  <c r="B5" i="9" s="1"/>
  <c r="B3" i="8"/>
  <c r="B4" i="8"/>
  <c r="B5" i="8"/>
  <c r="B6" i="8"/>
  <c r="B7" i="8"/>
  <c r="B8" i="8"/>
  <c r="B9" i="8"/>
  <c r="B10" i="8"/>
  <c r="F10" i="8" s="1"/>
  <c r="B11" i="8"/>
  <c r="B12" i="8"/>
  <c r="F12" i="8" s="1"/>
  <c r="B13" i="8"/>
  <c r="B14" i="8"/>
  <c r="F14" i="8" s="1"/>
  <c r="B15" i="8"/>
  <c r="B16" i="8"/>
  <c r="B17" i="8"/>
  <c r="B18" i="8"/>
  <c r="F18" i="8" s="1"/>
  <c r="B19" i="8"/>
  <c r="B20" i="8"/>
  <c r="F20" i="8" s="1"/>
  <c r="B21" i="8"/>
  <c r="F21" i="8" s="1"/>
  <c r="F8" i="8" l="1"/>
  <c r="F7" i="8"/>
  <c r="B39" i="9"/>
  <c r="B23" i="9"/>
  <c r="B15" i="9"/>
  <c r="F5" i="8"/>
  <c r="B37" i="9"/>
  <c r="B29" i="9"/>
  <c r="B21" i="9"/>
  <c r="B13" i="9"/>
  <c r="B4" i="9"/>
  <c r="B36" i="9"/>
  <c r="B28" i="9"/>
  <c r="B20" i="9"/>
  <c r="B12" i="9"/>
  <c r="B3" i="9"/>
  <c r="F4" i="8"/>
  <c r="F13" i="8"/>
  <c r="F19" i="8"/>
  <c r="B35" i="9"/>
  <c r="B27" i="9"/>
  <c r="B19" i="9"/>
  <c r="B11" i="9"/>
  <c r="B2" i="9"/>
  <c r="B34" i="9"/>
  <c r="B26" i="9"/>
  <c r="B18" i="9"/>
  <c r="B10" i="9"/>
  <c r="F17" i="8"/>
  <c r="F9" i="8"/>
  <c r="B33" i="9"/>
  <c r="B25" i="9"/>
  <c r="B17" i="9"/>
  <c r="B8" i="9"/>
  <c r="F11" i="8"/>
  <c r="F16" i="8"/>
  <c r="F3" i="8"/>
  <c r="B40" i="9"/>
  <c r="B32" i="9"/>
  <c r="B24" i="9"/>
  <c r="B16" i="9"/>
  <c r="B7" i="9"/>
  <c r="F2" i="8"/>
  <c r="F15" i="8"/>
  <c r="B31" i="9"/>
  <c r="F6" i="8"/>
  <c r="B38" i="9"/>
  <c r="B30" i="9"/>
  <c r="B22" i="9"/>
  <c r="B14" i="9"/>
  <c r="D2" i="14"/>
  <c r="E2" i="14" s="1"/>
  <c r="F37" i="9"/>
  <c r="G37" i="9" s="1"/>
  <c r="F29" i="9"/>
  <c r="G29" i="9" s="1"/>
  <c r="F21" i="9"/>
  <c r="F13" i="9"/>
  <c r="G13" i="9" s="1"/>
  <c r="F5" i="9"/>
  <c r="G5" i="9" s="1"/>
  <c r="D3" i="15"/>
  <c r="F36" i="9"/>
  <c r="G36" i="9" s="1"/>
  <c r="F28" i="9"/>
  <c r="G28" i="9" s="1"/>
  <c r="F20" i="9"/>
  <c r="G20" i="9" s="1"/>
  <c r="F12" i="9"/>
  <c r="F4" i="9"/>
  <c r="G4" i="9" s="1"/>
  <c r="G12" i="9"/>
  <c r="F35" i="9"/>
  <c r="G35" i="9" s="1"/>
  <c r="F27" i="9"/>
  <c r="G27" i="9" s="1"/>
  <c r="F19" i="9"/>
  <c r="G19" i="9" s="1"/>
  <c r="F11" i="9"/>
  <c r="F3" i="9"/>
  <c r="D4" i="15"/>
  <c r="F33" i="9"/>
  <c r="G33" i="9" s="1"/>
  <c r="F25" i="9"/>
  <c r="G25" i="9" s="1"/>
  <c r="F17" i="9"/>
  <c r="G17" i="9" s="1"/>
  <c r="F9" i="9"/>
  <c r="G9" i="9" s="1"/>
  <c r="G21" i="9"/>
  <c r="G3" i="9"/>
  <c r="F34" i="9"/>
  <c r="G34" i="9" s="1"/>
  <c r="F26" i="9"/>
  <c r="G26" i="9" s="1"/>
  <c r="F18" i="9"/>
  <c r="G18" i="9" s="1"/>
  <c r="F2" i="9"/>
  <c r="G2" i="9" s="1"/>
  <c r="D2" i="15"/>
  <c r="F10" i="9"/>
  <c r="G10" i="9" s="1"/>
  <c r="D4" i="14"/>
  <c r="E4" i="14" s="1"/>
  <c r="F32" i="9"/>
  <c r="G32" i="9" s="1"/>
  <c r="F16" i="9"/>
  <c r="G16" i="9"/>
  <c r="F39" i="9"/>
  <c r="G39" i="9" s="1"/>
  <c r="F31" i="9"/>
  <c r="G31" i="9" s="1"/>
  <c r="F23" i="9"/>
  <c r="G23" i="9" s="1"/>
  <c r="F15" i="9"/>
  <c r="G15" i="9" s="1"/>
  <c r="F7" i="9"/>
  <c r="G11" i="9"/>
  <c r="F40" i="9"/>
  <c r="G40" i="9" s="1"/>
  <c r="F24" i="9"/>
  <c r="G24" i="9" s="1"/>
  <c r="F8" i="9"/>
  <c r="G8" i="9" s="1"/>
  <c r="D3" i="14"/>
  <c r="G7" i="9"/>
  <c r="F38" i="9"/>
  <c r="G38" i="9" s="1"/>
  <c r="F30" i="9"/>
  <c r="G30" i="9" s="1"/>
  <c r="F22" i="9"/>
  <c r="G22" i="9" s="1"/>
  <c r="F14" i="9"/>
  <c r="G14" i="9" s="1"/>
  <c r="F6" i="9"/>
  <c r="G6" i="9" s="1"/>
  <c r="C2" i="16" l="1"/>
  <c r="E2" i="16" s="1"/>
  <c r="C3" i="16"/>
  <c r="E3" i="16" s="1"/>
  <c r="C4" i="16"/>
  <c r="E4" i="16" s="1"/>
  <c r="E2" i="15"/>
  <c r="E3" i="14"/>
  <c r="E3" i="15"/>
  <c r="E4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A3B417-FC5D-004E-BF8F-2E5125AFEA3A}" keepAlive="1" name="Query - downtime_logs" description="Connection to the 'downtime_logs' query in the workbook." type="5" refreshedVersion="8" background="1" saveData="1">
    <dbPr connection="Provider=Microsoft.Mashup.OleDb.1;Data Source=$Workbook$;Location=downtime_logs;Extended Properties=&quot;&quot;" command="SELECT * FROM [downtime_logs]"/>
  </connection>
  <connection id="2" xr16:uid="{96ECF0C0-E5D9-124A-BF28-67672409F335}" keepAlive="1" name="Query - maintenance_logs" description="Connection to the 'maintenance_logs' query in the workbook." type="5" refreshedVersion="8" background="1" saveData="1">
    <dbPr connection="Provider=Microsoft.Mashup.OleDb.1;Data Source=$Workbook$;Location=maintenance_logs;Extended Properties=&quot;&quot;" command="SELECT * FROM [maintenance_logs]"/>
  </connection>
  <connection id="3" xr16:uid="{505C863B-396F-454D-B3E9-CCD9CEBD3A15}" keepAlive="1" name="Query - output_logs" description="Connection to the 'output_logs' query in the workbook." type="5" refreshedVersion="8" background="1" saveData="1">
    <dbPr connection="Provider=Microsoft.Mashup.OleDb.1;Data Source=$Workbook$;Location=output_logs;Extended Properties=&quot;&quot;" command="SELECT * FROM [output_logs]"/>
  </connection>
  <connection id="4" xr16:uid="{F9D1DFE1-E84E-0C4C-AE4B-FFC21D63CEF4}" keepAlive="1" name="Query - plants" description="Connection to the 'plants' query in the workbook." type="5" refreshedVersion="8" background="1" saveData="1">
    <dbPr connection="Provider=Microsoft.Mashup.OleDb.1;Data Source=$Workbook$;Location=plants;Extended Properties=&quot;&quot;" command="SELECT * FROM [plants]"/>
  </connection>
  <connection id="5" xr16:uid="{F84EE974-525C-B049-95B0-D03EBB67160C}" keepAlive="1" name="Query - plants (2)" description="Connection to the 'plants (2)' query in the workbook." type="5" refreshedVersion="8" background="1" saveData="1">
    <dbPr connection="Provider=Microsoft.Mashup.OleDb.1;Data Source=$Workbook$;Location=&quot;plants (2)&quot;;Extended Properties=&quot;&quot;" command="SELECT * FROM [plants (2)]"/>
  </connection>
</connections>
</file>

<file path=xl/sharedStrings.xml><?xml version="1.0" encoding="utf-8"?>
<sst xmlns="http://schemas.openxmlformats.org/spreadsheetml/2006/main" count="115" uniqueCount="37">
  <si>
    <t>plant_id</t>
  </si>
  <si>
    <t>plant_name</t>
  </si>
  <si>
    <t>region</t>
  </si>
  <si>
    <t>type</t>
  </si>
  <si>
    <t>Magat Hydro</t>
  </si>
  <si>
    <t>Luzon</t>
  </si>
  <si>
    <t>Hydro</t>
  </si>
  <si>
    <t>Balayan Thermal</t>
  </si>
  <si>
    <t>Thermal</t>
  </si>
  <si>
    <t>Tagoloan Hydro</t>
  </si>
  <si>
    <t>Mindanao</t>
  </si>
  <si>
    <t>date</t>
  </si>
  <si>
    <t>maintenance_cost_usd</t>
  </si>
  <si>
    <t>maintenance_type</t>
  </si>
  <si>
    <t>Upgrade</t>
  </si>
  <si>
    <t>Routine</t>
  </si>
  <si>
    <t>Emergency</t>
  </si>
  <si>
    <t>energy_generated_mwh</t>
  </si>
  <si>
    <t>downtime_hours</t>
  </si>
  <si>
    <t>Column1</t>
  </si>
  <si>
    <t>Row Labels</t>
  </si>
  <si>
    <t>Grand Total</t>
  </si>
  <si>
    <t>Sum of maintenance_cost_usd</t>
  </si>
  <si>
    <t>Column2</t>
  </si>
  <si>
    <t>plant_id2</t>
  </si>
  <si>
    <t>total_energy_mwh</t>
  </si>
  <si>
    <t>total_maintenance_usd</t>
  </si>
  <si>
    <t>mwh_per_usd</t>
  </si>
  <si>
    <t>plant_names</t>
  </si>
  <si>
    <t>total_downtime_hours</t>
  </si>
  <si>
    <t>Column Labels</t>
  </si>
  <si>
    <t>Count of date</t>
  </si>
  <si>
    <t>mwh_per_downtime_hour</t>
  </si>
  <si>
    <t>Sum of mwh_per_usd</t>
  </si>
  <si>
    <t>Sum of total_downtime_hours</t>
  </si>
  <si>
    <t>Sum of mwh_per_downtime_hour</t>
  </si>
  <si>
    <t>POWER PLANT EFFICIENCY ANALYSIS  Q1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</si>
</sst>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ahoma"/>
      <family val="2"/>
    </font>
    <font>
      <sz val="12"/>
      <color theme="0"/>
      <name val="Tahoma"/>
      <family val="2"/>
    </font>
    <font>
      <sz val="12"/>
      <color theme="1"/>
      <name val="Trebuchet MS Bold Italic"/>
    </font>
    <font>
      <sz val="16"/>
      <color theme="1"/>
      <name val="Trebuchet MS"/>
      <family val="2"/>
    </font>
    <font>
      <sz val="12"/>
      <color theme="1"/>
      <name val="Trebuchet MS"/>
      <family val="2"/>
    </font>
    <font>
      <sz val="22"/>
      <color theme="1"/>
      <name val="Trebuchet MS"/>
      <family val="2"/>
    </font>
    <font>
      <b/>
      <sz val="26"/>
      <color theme="1"/>
      <name val="Trebuchet MS Bold"/>
    </font>
    <font>
      <sz val="36"/>
      <color theme="8" tint="-0.499984740745262"/>
      <name val="Trebuchet MS Bold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7" fontId="3" fillId="0" borderId="0" xfId="0" applyNumberFormat="1" applyFont="1" applyAlignment="1">
      <alignment horizontal="center"/>
    </xf>
    <xf numFmtId="0" fontId="5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" fillId="0" borderId="0" xfId="0" applyFont="1"/>
    <xf numFmtId="0" fontId="5" fillId="3" borderId="0" xfId="0" applyFont="1" applyFill="1"/>
    <xf numFmtId="0" fontId="1" fillId="3" borderId="0" xfId="0" applyFont="1" applyFill="1"/>
    <xf numFmtId="0" fontId="5" fillId="0" borderId="0" xfId="0" applyFont="1" applyFill="1"/>
    <xf numFmtId="0" fontId="10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192"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numFmt numFmtId="19" formatCode="m/d/yy"/>
    </dxf>
    <dxf>
      <numFmt numFmtId="19" formatCode="m/d/yy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numFmt numFmtId="2" formatCode="0.00"/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numFmt numFmtId="164" formatCode="_([$$-409]* #,##0.00_);_([$$-409]* \(#,##0.00\);_([$$-409]* &quot;-&quot;??_);_(@_)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19" formatCode="m/d/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19" formatCode="m/d/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19" formatCode="m/d/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595959"/>
      <color rgb="FFFF7E79"/>
      <color rgb="FF73FDD6"/>
      <color rgb="FF009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[powerplant_data analysis_nikki.xlsx]maintenance_spend_per_plant!PivotTable2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Total Maintenance Spend per Plant (USD)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7E79"/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73FDD6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0096FF"/>
          </a:solidFill>
          <a:ln>
            <a:noFill/>
          </a:ln>
          <a:effectLst/>
          <a:sp3d/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84234433805602"/>
          <c:y val="0.13337878521779306"/>
          <c:w val="0.89315759669866501"/>
          <c:h val="0.81252400671540659"/>
        </c:manualLayout>
      </c:layout>
      <c:bar3DChart>
        <c:barDir val="col"/>
        <c:grouping val="clustered"/>
        <c:varyColors val="1"/>
        <c:ser>
          <c:idx val="0"/>
          <c:order val="0"/>
          <c:tx>
            <c:strRef>
              <c:f>maintenance_spend_per_plant!$B$1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73FDD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DA5C-6042-9DB0-4983A51E9B7B}"/>
              </c:ext>
            </c:extLst>
          </c:dPt>
          <c:dPt>
            <c:idx val="1"/>
            <c:invertIfNegative val="0"/>
            <c:bubble3D val="0"/>
            <c:spPr>
              <a:solidFill>
                <a:srgbClr val="FF7E79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A5C-6042-9DB0-4983A51E9B7B}"/>
              </c:ext>
            </c:extLst>
          </c:dPt>
          <c:dPt>
            <c:idx val="2"/>
            <c:invertIfNegative val="0"/>
            <c:bubble3D val="0"/>
            <c:spPr>
              <a:solidFill>
                <a:srgbClr val="0096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A5C-6042-9DB0-4983A51E9B7B}"/>
              </c:ext>
            </c:extLst>
          </c:dPt>
          <c:cat>
            <c:strRef>
              <c:f>maintenance_spend_per_plant!$A$2:$A$5</c:f>
              <c:strCache>
                <c:ptCount val="3"/>
                <c:pt idx="0">
                  <c:v>Magat Hydro</c:v>
                </c:pt>
                <c:pt idx="1">
                  <c:v>Balayan Thermal</c:v>
                </c:pt>
                <c:pt idx="2">
                  <c:v>Tagoloan Hydro</c:v>
                </c:pt>
              </c:strCache>
            </c:strRef>
          </c:cat>
          <c:val>
            <c:numRef>
              <c:f>maintenance_spend_per_plant!$B$2:$B$5</c:f>
              <c:numCache>
                <c:formatCode>0.00</c:formatCode>
                <c:ptCount val="3"/>
                <c:pt idx="0">
                  <c:v>21486.57</c:v>
                </c:pt>
                <c:pt idx="1">
                  <c:v>35502.509999999995</c:v>
                </c:pt>
                <c:pt idx="2">
                  <c:v>41042.18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6042-9DB0-4983A51E9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1092000"/>
        <c:axId val="11094000"/>
        <c:axId val="0"/>
      </c:bar3DChart>
      <c:catAx>
        <c:axId val="110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094000"/>
        <c:crosses val="autoZero"/>
        <c:auto val="1"/>
        <c:lblAlgn val="ctr"/>
        <c:lblOffset val="100"/>
        <c:noMultiLvlLbl val="0"/>
      </c:catAx>
      <c:valAx>
        <c:axId val="110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09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[powerplant_data analysis_nikki.xlsx]lost mwh_per_downtime!PivotTable11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Energy Lost per Hour of Downtime (mWh)</a:t>
            </a:r>
          </a:p>
        </c:rich>
      </c:tx>
      <c:layout>
        <c:manualLayout>
          <c:xMode val="edge"/>
          <c:yMode val="edge"/>
          <c:x val="0.15453919489001136"/>
          <c:y val="6.3732160433070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3FDD6"/>
          </a:solidFill>
          <a:ln>
            <a:noFill/>
          </a:ln>
          <a:effectLst/>
        </c:spPr>
      </c:pivotFmt>
      <c:pivotFmt>
        <c:idx val="7"/>
        <c:spPr>
          <a:solidFill>
            <a:srgbClr val="FF7E79"/>
          </a:solidFill>
          <a:ln>
            <a:noFill/>
          </a:ln>
          <a:effectLst/>
        </c:spPr>
      </c:pivotFmt>
      <c:pivotFmt>
        <c:idx val="8"/>
        <c:spPr>
          <a:solidFill>
            <a:srgbClr val="0096FF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73FDD6"/>
          </a:solidFill>
          <a:ln>
            <a:noFill/>
          </a:ln>
          <a:effectLst/>
        </c:spPr>
      </c:pivotFmt>
      <c:pivotFmt>
        <c:idx val="11"/>
        <c:spPr>
          <a:solidFill>
            <a:srgbClr val="FF7E79"/>
          </a:solidFill>
          <a:ln>
            <a:noFill/>
          </a:ln>
          <a:effectLst/>
        </c:spPr>
      </c:pivotFmt>
      <c:pivotFmt>
        <c:idx val="12"/>
        <c:spPr>
          <a:solidFill>
            <a:srgbClr val="0096FF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73FDD6"/>
          </a:solidFill>
          <a:ln>
            <a:noFill/>
          </a:ln>
          <a:effectLst/>
        </c:spPr>
      </c:pivotFmt>
      <c:pivotFmt>
        <c:idx val="15"/>
        <c:spPr>
          <a:solidFill>
            <a:srgbClr val="FF7E79"/>
          </a:solidFill>
          <a:ln>
            <a:noFill/>
          </a:ln>
          <a:effectLst/>
        </c:spPr>
      </c:pivotFmt>
      <c:pivotFmt>
        <c:idx val="16"/>
        <c:spPr>
          <a:solidFill>
            <a:srgbClr val="0096FF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510100275228536"/>
          <c:y val="0.16864227679127905"/>
          <c:w val="0.39289066256341221"/>
          <c:h val="0.72364527972622295"/>
        </c:manualLayout>
      </c:layout>
      <c:pieChart>
        <c:varyColors val="1"/>
        <c:ser>
          <c:idx val="0"/>
          <c:order val="0"/>
          <c:tx>
            <c:strRef>
              <c:f>'lost mwh_per_downtime'!$B$6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73FD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39-2140-8FC0-59E7E8FAF071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39-2140-8FC0-59E7E8FAF071}"/>
              </c:ext>
            </c:extLst>
          </c:dPt>
          <c:dPt>
            <c:idx val="2"/>
            <c:bubble3D val="0"/>
            <c:spPr>
              <a:solidFill>
                <a:srgbClr val="009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39-2140-8FC0-59E7E8FAF071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Trebuchet MS" panose="020B0703020202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'lost mwh_per_downtime'!$A$7:$A$10</c:f>
              <c:strCache>
                <c:ptCount val="3"/>
                <c:pt idx="0">
                  <c:v>Balayan Thermal</c:v>
                </c:pt>
                <c:pt idx="1">
                  <c:v>Magat Hydro</c:v>
                </c:pt>
                <c:pt idx="2">
                  <c:v>Tagoloan Hydro</c:v>
                </c:pt>
              </c:strCache>
            </c:strRef>
          </c:cat>
          <c:val>
            <c:numRef>
              <c:f>'lost mwh_per_downtime'!$B$7:$B$10</c:f>
              <c:numCache>
                <c:formatCode>General</c:formatCode>
                <c:ptCount val="3"/>
                <c:pt idx="0">
                  <c:v>196.91526520051744</c:v>
                </c:pt>
                <c:pt idx="1">
                  <c:v>210.74354066985643</c:v>
                </c:pt>
                <c:pt idx="2">
                  <c:v>166.74664973903231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39-2140-8FC0-59E7E8FA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28178441703622"/>
          <c:y val="0.44282967694380826"/>
          <c:w val="0.14802201213072785"/>
          <c:h val="0.16667563769873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[powerplant_data analysis_nikki.xlsx]output_per_$ maintenance!PivotTable6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Energy Output per $1 of Maintenance (mWh)</a:t>
            </a:r>
          </a:p>
        </c:rich>
      </c:tx>
      <c:layout>
        <c:manualLayout>
          <c:xMode val="edge"/>
          <c:yMode val="edge"/>
          <c:x val="0.21885341160129407"/>
          <c:y val="8.4134380020123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7E79"/>
          </a:solidFill>
          <a:ln w="19050">
            <a:noFill/>
          </a:ln>
          <a:effectLst/>
        </c:spPr>
      </c:pivotFmt>
      <c:pivotFmt>
        <c:idx val="7"/>
        <c:spPr>
          <a:solidFill>
            <a:srgbClr val="73FDD6"/>
          </a:solidFill>
          <a:ln w="19050">
            <a:noFill/>
          </a:ln>
          <a:effectLst/>
        </c:spPr>
      </c:pivotFmt>
      <c:pivotFmt>
        <c:idx val="8"/>
        <c:spPr>
          <a:solidFill>
            <a:srgbClr val="0096FF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417657295544913"/>
          <c:y val="0.17805424464548728"/>
          <c:w val="0.43461474687791479"/>
          <c:h val="0.73410366057077003"/>
        </c:manualLayout>
      </c:layout>
      <c:doughnutChart>
        <c:varyColors val="1"/>
        <c:ser>
          <c:idx val="0"/>
          <c:order val="0"/>
          <c:tx>
            <c:strRef>
              <c:f>'output_per_$ maintenance'!$B$6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7E7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C1-C246-BD57-F044215DAB42}"/>
              </c:ext>
            </c:extLst>
          </c:dPt>
          <c:dPt>
            <c:idx val="1"/>
            <c:bubble3D val="0"/>
            <c:spPr>
              <a:solidFill>
                <a:srgbClr val="73FDD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C1-C246-BD57-F044215DAB42}"/>
              </c:ext>
            </c:extLst>
          </c:dPt>
          <c:dPt>
            <c:idx val="2"/>
            <c:bubble3D val="0"/>
            <c:spPr>
              <a:solidFill>
                <a:srgbClr val="0096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C1-C246-BD57-F044215DAB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Trebuchet MS" panose="020B0703020202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'output_per_$ maintenance'!$A$7:$A$10</c:f>
              <c:strCache>
                <c:ptCount val="3"/>
                <c:pt idx="0">
                  <c:v>Balayan Thermal</c:v>
                </c:pt>
                <c:pt idx="1">
                  <c:v>Magat Hydro</c:v>
                </c:pt>
                <c:pt idx="2">
                  <c:v>Tagoloan Hydro</c:v>
                </c:pt>
              </c:strCache>
            </c:strRef>
          </c:cat>
          <c:val>
            <c:numRef>
              <c:f>'output_per_$ maintenance'!$B$7:$B$10</c:f>
              <c:numCache>
                <c:formatCode>0.00</c:formatCode>
                <c:ptCount val="3"/>
                <c:pt idx="0">
                  <c:v>0.34299659376196223</c:v>
                </c:pt>
                <c:pt idx="1">
                  <c:v>0.61497111916885749</c:v>
                </c:pt>
                <c:pt idx="2">
                  <c:v>0.28801272252107468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C1-C246-BD57-F044215DA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3429717523615671E-2"/>
          <c:y val="0.41888053334810166"/>
          <c:w val="0.15549035153650653"/>
          <c:h val="0.17206884684306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[powerplant_data analysis_nikki.xlsx]downtime hrs_per_plant!PivotTable7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Total Downtime per Plant (hrs)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96FF"/>
          </a:solidFill>
          <a:ln>
            <a:noFill/>
          </a:ln>
          <a:effectLst/>
        </c:spPr>
      </c:pivotFmt>
      <c:pivotFmt>
        <c:idx val="4"/>
        <c:spPr>
          <a:solidFill>
            <a:srgbClr val="73FDD6"/>
          </a:solidFill>
          <a:ln>
            <a:noFill/>
          </a:ln>
          <a:effectLst/>
        </c:spPr>
      </c:pivotFmt>
      <c:pivotFmt>
        <c:idx val="5"/>
        <c:spPr>
          <a:solidFill>
            <a:srgbClr val="FF7E79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'downtime hrs_per_plant'!$B$6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E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A1-C74E-BB1F-CE52941AF97E}"/>
              </c:ext>
            </c:extLst>
          </c:dPt>
          <c:dPt>
            <c:idx val="1"/>
            <c:invertIfNegative val="0"/>
            <c:bubble3D val="0"/>
            <c:spPr>
              <a:solidFill>
                <a:srgbClr val="73FD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A1-C74E-BB1F-CE52941AF97E}"/>
              </c:ext>
            </c:extLst>
          </c:dPt>
          <c:dPt>
            <c:idx val="2"/>
            <c:invertIfNegative val="0"/>
            <c:bubble3D val="0"/>
            <c:spPr>
              <a:solidFill>
                <a:srgbClr val="009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A1-C74E-BB1F-CE52941AF97E}"/>
              </c:ext>
            </c:extLst>
          </c:dPt>
          <c:cat>
            <c:strRef>
              <c:f>'downtime hrs_per_plant'!$A$7:$A$10</c:f>
              <c:strCache>
                <c:ptCount val="3"/>
                <c:pt idx="0">
                  <c:v>Balayan Thermal</c:v>
                </c:pt>
                <c:pt idx="1">
                  <c:v>Magat Hydro</c:v>
                </c:pt>
                <c:pt idx="2">
                  <c:v>Tagoloan Hydro</c:v>
                </c:pt>
              </c:strCache>
            </c:strRef>
          </c:cat>
          <c:val>
            <c:numRef>
              <c:f>'downtime hrs_per_plant'!$B$7:$B$10</c:f>
              <c:numCache>
                <c:formatCode>General</c:formatCode>
                <c:ptCount val="3"/>
                <c:pt idx="0">
                  <c:v>61.84</c:v>
                </c:pt>
                <c:pt idx="1">
                  <c:v>62.7</c:v>
                </c:pt>
                <c:pt idx="2">
                  <c:v>70.89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1-C74E-BB1F-CE52941A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832208"/>
        <c:axId val="100834480"/>
      </c:barChart>
      <c:catAx>
        <c:axId val="10083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00834480"/>
        <c:crosses val="autoZero"/>
        <c:auto val="1"/>
        <c:lblAlgn val="ctr"/>
        <c:lblOffset val="100"/>
        <c:noMultiLvlLbl val="0"/>
      </c:catAx>
      <c:valAx>
        <c:axId val="1008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008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Maintenance Frequency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'maintenance_frequency_trend q1'!$A$12</c:f>
              <c:strCache>
                <c:ptCount val="1"/>
                <c:pt idx="0">
                  <c:v>Magat Hydro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numRef>
              <c:f>'maintenance_frequency_trend q1'!$B$11:$D$11</c:f>
              <c:numCache>
                <c:formatCode>mmm\-yy</c:formatCode>
                <c:ptCount val="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</c:numCache>
            </c:numRef>
          </c:cat>
          <c:val>
            <c:numRef>
              <c:f>'maintenance_frequency_trend q1'!$B$12:$D$12</c:f>
              <c:numCache>
                <c:formatCode>0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A-644F-BFE2-9948EE4C60B6}"/>
            </c:ext>
          </c:extLst>
        </c:ser>
        <c:ser>
          <c:idx val="1"/>
          <c:order val="1"/>
          <c:tx>
            <c:strRef>
              <c:f>'maintenance_frequency_trend q1'!$A$13</c:f>
              <c:strCache>
                <c:ptCount val="1"/>
                <c:pt idx="0">
                  <c:v>Balayan Thermal</c:v>
                </c:pt>
              </c:strCache>
            </c:strRef>
          </c:tx>
          <c:spPr>
            <a:solidFill>
              <a:srgbClr val="73FDD6"/>
            </a:solidFill>
            <a:ln>
              <a:noFill/>
            </a:ln>
            <a:effectLst/>
          </c:spPr>
          <c:invertIfNegative val="0"/>
          <c:cat>
            <c:numRef>
              <c:f>'maintenance_frequency_trend q1'!$B$11:$D$11</c:f>
              <c:numCache>
                <c:formatCode>mmm\-yy</c:formatCode>
                <c:ptCount val="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</c:numCache>
            </c:numRef>
          </c:cat>
          <c:val>
            <c:numRef>
              <c:f>'maintenance_frequency_trend q1'!$B$13:$D$13</c:f>
              <c:numCache>
                <c:formatCode>0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A-644F-BFE2-9948EE4C60B6}"/>
            </c:ext>
          </c:extLst>
        </c:ser>
        <c:ser>
          <c:idx val="2"/>
          <c:order val="2"/>
          <c:tx>
            <c:strRef>
              <c:f>'maintenance_frequency_trend q1'!$A$14</c:f>
              <c:strCache>
                <c:ptCount val="1"/>
                <c:pt idx="0">
                  <c:v>Tagoloan Hydro</c:v>
                </c:pt>
              </c:strCache>
            </c:strRef>
          </c:tx>
          <c:spPr>
            <a:solidFill>
              <a:srgbClr val="0096FF"/>
            </a:solidFill>
            <a:ln>
              <a:noFill/>
            </a:ln>
            <a:effectLst/>
          </c:spPr>
          <c:invertIfNegative val="0"/>
          <c:cat>
            <c:numRef>
              <c:f>'maintenance_frequency_trend q1'!$B$11:$D$11</c:f>
              <c:numCache>
                <c:formatCode>mmm\-yy</c:formatCode>
                <c:ptCount val="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</c:numCache>
            </c:numRef>
          </c:cat>
          <c:val>
            <c:numRef>
              <c:f>'maintenance_frequency_trend q1'!$B$14:$D$14</c:f>
              <c:numCache>
                <c:formatCode>0</c:formatCode>
                <c:ptCount val="3"/>
                <c:pt idx="0">
                  <c:v>1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8A-644F-BFE2-9948EE4C6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711136"/>
        <c:axId val="1179712864"/>
      </c:barChart>
      <c:dateAx>
        <c:axId val="11797111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79712864"/>
        <c:crosses val="autoZero"/>
        <c:auto val="1"/>
        <c:lblOffset val="100"/>
        <c:baseTimeUnit val="months"/>
      </c:dateAx>
      <c:valAx>
        <c:axId val="1179712864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797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62852156138847"/>
          <c:y val="0.93887974793360174"/>
          <c:w val="0.53904382037229182"/>
          <c:h val="5.9462464742894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[powerplant_data analysis_nikki.xlsx]lost mwh_per_downtime!PivotTable11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Energy Lost per Hour of Downtime (mWh)</a:t>
            </a:r>
          </a:p>
        </c:rich>
      </c:tx>
      <c:layout>
        <c:manualLayout>
          <c:xMode val="edge"/>
          <c:yMode val="edge"/>
          <c:x val="0.30011722946238661"/>
          <c:y val="4.8107250424420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3FDD6"/>
          </a:solidFill>
          <a:ln>
            <a:noFill/>
          </a:ln>
          <a:effectLst/>
        </c:spPr>
      </c:pivotFmt>
      <c:pivotFmt>
        <c:idx val="7"/>
        <c:spPr>
          <a:solidFill>
            <a:srgbClr val="FF7E79"/>
          </a:solidFill>
          <a:ln>
            <a:noFill/>
          </a:ln>
          <a:effectLst/>
        </c:spPr>
      </c:pivotFmt>
      <c:pivotFmt>
        <c:idx val="8"/>
        <c:spPr>
          <a:solidFill>
            <a:srgbClr val="0096FF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510100275228536"/>
          <c:y val="0.16864227679127905"/>
          <c:w val="0.39289066256341221"/>
          <c:h val="0.72364527972622295"/>
        </c:manualLayout>
      </c:layout>
      <c:pieChart>
        <c:varyColors val="1"/>
        <c:ser>
          <c:idx val="0"/>
          <c:order val="0"/>
          <c:tx>
            <c:strRef>
              <c:f>'lost mwh_per_downtime'!$B$6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73FD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6B-EC41-8E7A-8280196B557A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6B-EC41-8E7A-8280196B557A}"/>
              </c:ext>
            </c:extLst>
          </c:dPt>
          <c:dPt>
            <c:idx val="2"/>
            <c:bubble3D val="0"/>
            <c:spPr>
              <a:solidFill>
                <a:srgbClr val="009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6B-EC41-8E7A-8280196B557A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Trebuchet MS" panose="020B0703020202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'lost mwh_per_downtime'!$A$7:$A$10</c:f>
              <c:strCache>
                <c:ptCount val="3"/>
                <c:pt idx="0">
                  <c:v>Balayan Thermal</c:v>
                </c:pt>
                <c:pt idx="1">
                  <c:v>Magat Hydro</c:v>
                </c:pt>
                <c:pt idx="2">
                  <c:v>Tagoloan Hydro</c:v>
                </c:pt>
              </c:strCache>
            </c:strRef>
          </c:cat>
          <c:val>
            <c:numRef>
              <c:f>'lost mwh_per_downtime'!$B$7:$B$10</c:f>
              <c:numCache>
                <c:formatCode>General</c:formatCode>
                <c:ptCount val="3"/>
                <c:pt idx="0">
                  <c:v>196.91526520051744</c:v>
                </c:pt>
                <c:pt idx="1">
                  <c:v>210.74354066985643</c:v>
                </c:pt>
                <c:pt idx="2">
                  <c:v>166.74664973903231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6B-EC41-8E7A-8280196B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28178441703622"/>
          <c:y val="0.44282967694380826"/>
          <c:w val="0.14802201213072785"/>
          <c:h val="0.16667563769873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[powerplant_data analysis_nikki.xlsx]maintenance_spend_per_plant!PivotTable2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Total Maintenance Spend per Plant (USD)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7E79"/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73FDD6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0096FF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3FDD6"/>
          </a:solidFill>
          <a:ln>
            <a:noFill/>
          </a:ln>
          <a:effectLst/>
          <a:sp3d/>
        </c:spPr>
      </c:pivotFmt>
      <c:pivotFmt>
        <c:idx val="8"/>
        <c:spPr>
          <a:solidFill>
            <a:srgbClr val="FF7E79"/>
          </a:solidFill>
          <a:ln>
            <a:noFill/>
          </a:ln>
          <a:effectLst/>
          <a:sp3d/>
        </c:spPr>
      </c:pivotFmt>
      <c:pivotFmt>
        <c:idx val="9"/>
        <c:spPr>
          <a:solidFill>
            <a:srgbClr val="0096FF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73FDD6"/>
          </a:solidFill>
          <a:ln>
            <a:noFill/>
          </a:ln>
          <a:effectLst/>
          <a:sp3d/>
        </c:spPr>
      </c:pivotFmt>
      <c:pivotFmt>
        <c:idx val="12"/>
        <c:spPr>
          <a:solidFill>
            <a:srgbClr val="FF7E79"/>
          </a:solidFill>
          <a:ln>
            <a:noFill/>
          </a:ln>
          <a:effectLst/>
          <a:sp3d/>
        </c:spPr>
      </c:pivotFmt>
      <c:pivotFmt>
        <c:idx val="13"/>
        <c:spPr>
          <a:solidFill>
            <a:srgbClr val="0096FF"/>
          </a:solidFill>
          <a:ln>
            <a:noFill/>
          </a:ln>
          <a:effectLst/>
          <a:sp3d/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84234433805602"/>
          <c:y val="0.13337878521779306"/>
          <c:w val="0.89315759669866501"/>
          <c:h val="0.81252400671540659"/>
        </c:manualLayout>
      </c:layout>
      <c:bar3DChart>
        <c:barDir val="col"/>
        <c:grouping val="clustered"/>
        <c:varyColors val="1"/>
        <c:ser>
          <c:idx val="0"/>
          <c:order val="0"/>
          <c:tx>
            <c:strRef>
              <c:f>maintenance_spend_per_plant!$B$1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73FDD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A468-FF4A-A873-BB1ACE6B295B}"/>
              </c:ext>
            </c:extLst>
          </c:dPt>
          <c:dPt>
            <c:idx val="1"/>
            <c:invertIfNegative val="0"/>
            <c:bubble3D val="0"/>
            <c:spPr>
              <a:solidFill>
                <a:srgbClr val="FF7E79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A468-FF4A-A873-BB1ACE6B295B}"/>
              </c:ext>
            </c:extLst>
          </c:dPt>
          <c:dPt>
            <c:idx val="2"/>
            <c:invertIfNegative val="0"/>
            <c:bubble3D val="0"/>
            <c:spPr>
              <a:solidFill>
                <a:srgbClr val="0096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A468-FF4A-A873-BB1ACE6B295B}"/>
              </c:ext>
            </c:extLst>
          </c:dPt>
          <c:cat>
            <c:strRef>
              <c:f>maintenance_spend_per_plant!$A$2:$A$5</c:f>
              <c:strCache>
                <c:ptCount val="3"/>
                <c:pt idx="0">
                  <c:v>Magat Hydro</c:v>
                </c:pt>
                <c:pt idx="1">
                  <c:v>Balayan Thermal</c:v>
                </c:pt>
                <c:pt idx="2">
                  <c:v>Tagoloan Hydro</c:v>
                </c:pt>
              </c:strCache>
            </c:strRef>
          </c:cat>
          <c:val>
            <c:numRef>
              <c:f>maintenance_spend_per_plant!$B$2:$B$5</c:f>
              <c:numCache>
                <c:formatCode>0.00</c:formatCode>
                <c:ptCount val="3"/>
                <c:pt idx="0">
                  <c:v>21486.57</c:v>
                </c:pt>
                <c:pt idx="1">
                  <c:v>35502.509999999995</c:v>
                </c:pt>
                <c:pt idx="2">
                  <c:v>41042.18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68-FF4A-A873-BB1ACE6B2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1092000"/>
        <c:axId val="11094000"/>
        <c:axId val="0"/>
      </c:bar3DChart>
      <c:catAx>
        <c:axId val="110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094000"/>
        <c:crosses val="autoZero"/>
        <c:auto val="1"/>
        <c:lblAlgn val="ctr"/>
        <c:lblOffset val="100"/>
        <c:noMultiLvlLbl val="0"/>
      </c:catAx>
      <c:valAx>
        <c:axId val="110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09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[powerplant_data analysis_nikki.xlsx]output_per_$ maintenance!PivotTable6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Energy Output per $1 of Maintenance (mWh)</a:t>
            </a:r>
          </a:p>
        </c:rich>
      </c:tx>
      <c:layout>
        <c:manualLayout>
          <c:xMode val="edge"/>
          <c:yMode val="edge"/>
          <c:x val="0.21885341160129407"/>
          <c:y val="8.4134380020123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7E79"/>
          </a:solidFill>
          <a:ln w="19050">
            <a:noFill/>
          </a:ln>
          <a:effectLst/>
        </c:spPr>
      </c:pivotFmt>
      <c:pivotFmt>
        <c:idx val="7"/>
        <c:spPr>
          <a:solidFill>
            <a:srgbClr val="73FDD6"/>
          </a:solidFill>
          <a:ln w="19050">
            <a:noFill/>
          </a:ln>
          <a:effectLst/>
        </c:spPr>
      </c:pivotFmt>
      <c:pivotFmt>
        <c:idx val="8"/>
        <c:spPr>
          <a:solidFill>
            <a:srgbClr val="0096FF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7E79"/>
          </a:solidFill>
          <a:ln w="19050">
            <a:noFill/>
          </a:ln>
          <a:effectLst/>
        </c:spPr>
      </c:pivotFmt>
      <c:pivotFmt>
        <c:idx val="11"/>
        <c:spPr>
          <a:solidFill>
            <a:srgbClr val="73FDD6"/>
          </a:solidFill>
          <a:ln w="19050">
            <a:noFill/>
          </a:ln>
          <a:effectLst/>
        </c:spPr>
      </c:pivotFmt>
      <c:pivotFmt>
        <c:idx val="12"/>
        <c:spPr>
          <a:solidFill>
            <a:srgbClr val="0096FF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7E79"/>
          </a:solidFill>
          <a:ln w="19050">
            <a:noFill/>
          </a:ln>
          <a:effectLst/>
        </c:spPr>
      </c:pivotFmt>
      <c:pivotFmt>
        <c:idx val="15"/>
        <c:spPr>
          <a:solidFill>
            <a:srgbClr val="73FDD6"/>
          </a:solidFill>
          <a:ln w="19050">
            <a:noFill/>
          </a:ln>
          <a:effectLst/>
        </c:spPr>
      </c:pivotFmt>
      <c:pivotFmt>
        <c:idx val="16"/>
        <c:spPr>
          <a:solidFill>
            <a:srgbClr val="0096FF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417657295544913"/>
          <c:y val="0.17805424464548728"/>
          <c:w val="0.43461474687791479"/>
          <c:h val="0.73410366057077003"/>
        </c:manualLayout>
      </c:layout>
      <c:doughnutChart>
        <c:varyColors val="1"/>
        <c:ser>
          <c:idx val="0"/>
          <c:order val="0"/>
          <c:tx>
            <c:strRef>
              <c:f>'output_per_$ maintenance'!$B$6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7E7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F1-3642-8BBC-6D3CCBB319A1}"/>
              </c:ext>
            </c:extLst>
          </c:dPt>
          <c:dPt>
            <c:idx val="1"/>
            <c:bubble3D val="0"/>
            <c:spPr>
              <a:solidFill>
                <a:srgbClr val="73FDD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F1-3642-8BBC-6D3CCBB319A1}"/>
              </c:ext>
            </c:extLst>
          </c:dPt>
          <c:dPt>
            <c:idx val="2"/>
            <c:bubble3D val="0"/>
            <c:spPr>
              <a:solidFill>
                <a:srgbClr val="0096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F1-3642-8BBC-6D3CCBB319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Trebuchet MS" panose="020B0703020202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'output_per_$ maintenance'!$A$7:$A$10</c:f>
              <c:strCache>
                <c:ptCount val="3"/>
                <c:pt idx="0">
                  <c:v>Balayan Thermal</c:v>
                </c:pt>
                <c:pt idx="1">
                  <c:v>Magat Hydro</c:v>
                </c:pt>
                <c:pt idx="2">
                  <c:v>Tagoloan Hydro</c:v>
                </c:pt>
              </c:strCache>
            </c:strRef>
          </c:cat>
          <c:val>
            <c:numRef>
              <c:f>'output_per_$ maintenance'!$B$7:$B$10</c:f>
              <c:numCache>
                <c:formatCode>0.00</c:formatCode>
                <c:ptCount val="3"/>
                <c:pt idx="0">
                  <c:v>0.34299659376196223</c:v>
                </c:pt>
                <c:pt idx="1">
                  <c:v>0.61497111916885749</c:v>
                </c:pt>
                <c:pt idx="2">
                  <c:v>0.28801272252107468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F1-3642-8BBC-6D3CCBB3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3429717523615671E-2"/>
          <c:y val="0.41888053334810166"/>
          <c:w val="0.15549035153650653"/>
          <c:h val="0.17206884684306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[powerplant_data analysis_nikki.xlsx]downtime hrs_per_plant!PivotTable7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Total Downtime per Plant (hrs)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96FF"/>
          </a:solidFill>
          <a:ln>
            <a:noFill/>
          </a:ln>
          <a:effectLst/>
        </c:spPr>
      </c:pivotFmt>
      <c:pivotFmt>
        <c:idx val="4"/>
        <c:spPr>
          <a:solidFill>
            <a:srgbClr val="73FDD6"/>
          </a:solidFill>
          <a:ln>
            <a:noFill/>
          </a:ln>
          <a:effectLst/>
        </c:spPr>
      </c:pivotFmt>
      <c:pivotFmt>
        <c:idx val="5"/>
        <c:spPr>
          <a:solidFill>
            <a:srgbClr val="FF7E79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7E79"/>
          </a:solidFill>
          <a:ln>
            <a:noFill/>
          </a:ln>
          <a:effectLst/>
        </c:spPr>
      </c:pivotFmt>
      <c:pivotFmt>
        <c:idx val="8"/>
        <c:spPr>
          <a:solidFill>
            <a:srgbClr val="73FDD6"/>
          </a:solidFill>
          <a:ln>
            <a:noFill/>
          </a:ln>
          <a:effectLst/>
        </c:spPr>
      </c:pivotFmt>
      <c:pivotFmt>
        <c:idx val="9"/>
        <c:spPr>
          <a:solidFill>
            <a:srgbClr val="0096FF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7E79"/>
          </a:solidFill>
          <a:ln>
            <a:noFill/>
          </a:ln>
          <a:effectLst/>
        </c:spPr>
      </c:pivotFmt>
      <c:pivotFmt>
        <c:idx val="12"/>
        <c:spPr>
          <a:solidFill>
            <a:srgbClr val="73FDD6"/>
          </a:solidFill>
          <a:ln>
            <a:noFill/>
          </a:ln>
          <a:effectLst/>
        </c:spPr>
      </c:pivotFmt>
      <c:pivotFmt>
        <c:idx val="13"/>
        <c:spPr>
          <a:solidFill>
            <a:srgbClr val="0096FF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'downtime hrs_per_plant'!$B$6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E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8C-694C-88D7-D9E784A426AE}"/>
              </c:ext>
            </c:extLst>
          </c:dPt>
          <c:dPt>
            <c:idx val="1"/>
            <c:invertIfNegative val="0"/>
            <c:bubble3D val="0"/>
            <c:spPr>
              <a:solidFill>
                <a:srgbClr val="73FD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8C-694C-88D7-D9E784A426AE}"/>
              </c:ext>
            </c:extLst>
          </c:dPt>
          <c:dPt>
            <c:idx val="2"/>
            <c:invertIfNegative val="0"/>
            <c:bubble3D val="0"/>
            <c:spPr>
              <a:solidFill>
                <a:srgbClr val="009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8C-694C-88D7-D9E784A426AE}"/>
              </c:ext>
            </c:extLst>
          </c:dPt>
          <c:cat>
            <c:strRef>
              <c:f>'downtime hrs_per_plant'!$A$7:$A$10</c:f>
              <c:strCache>
                <c:ptCount val="3"/>
                <c:pt idx="0">
                  <c:v>Balayan Thermal</c:v>
                </c:pt>
                <c:pt idx="1">
                  <c:v>Magat Hydro</c:v>
                </c:pt>
                <c:pt idx="2">
                  <c:v>Tagoloan Hydro</c:v>
                </c:pt>
              </c:strCache>
            </c:strRef>
          </c:cat>
          <c:val>
            <c:numRef>
              <c:f>'downtime hrs_per_plant'!$B$7:$B$10</c:f>
              <c:numCache>
                <c:formatCode>General</c:formatCode>
                <c:ptCount val="3"/>
                <c:pt idx="0">
                  <c:v>61.84</c:v>
                </c:pt>
                <c:pt idx="1">
                  <c:v>62.7</c:v>
                </c:pt>
                <c:pt idx="2">
                  <c:v>70.89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8C-694C-88D7-D9E784A42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832208"/>
        <c:axId val="100834480"/>
      </c:barChart>
      <c:catAx>
        <c:axId val="10083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00834480"/>
        <c:crosses val="autoZero"/>
        <c:auto val="1"/>
        <c:lblAlgn val="ctr"/>
        <c:lblOffset val="100"/>
        <c:noMultiLvlLbl val="0"/>
      </c:catAx>
      <c:valAx>
        <c:axId val="1008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008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Maintenance Frequency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'maintenance_frequency_trend q1'!$A$12</c:f>
              <c:strCache>
                <c:ptCount val="1"/>
                <c:pt idx="0">
                  <c:v>Magat Hydro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numRef>
              <c:f>'maintenance_frequency_trend q1'!$B$11:$D$11</c:f>
              <c:numCache>
                <c:formatCode>mmm\-yy</c:formatCode>
                <c:ptCount val="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</c:numCache>
            </c:numRef>
          </c:cat>
          <c:val>
            <c:numRef>
              <c:f>'maintenance_frequency_trend q1'!$B$12:$D$12</c:f>
              <c:numCache>
                <c:formatCode>0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AB4F-A0AB-EB02DC25D3BC}"/>
            </c:ext>
          </c:extLst>
        </c:ser>
        <c:ser>
          <c:idx val="1"/>
          <c:order val="1"/>
          <c:tx>
            <c:strRef>
              <c:f>'maintenance_frequency_trend q1'!$A$13</c:f>
              <c:strCache>
                <c:ptCount val="1"/>
                <c:pt idx="0">
                  <c:v>Balayan Thermal</c:v>
                </c:pt>
              </c:strCache>
            </c:strRef>
          </c:tx>
          <c:spPr>
            <a:solidFill>
              <a:srgbClr val="73FDD6"/>
            </a:solidFill>
            <a:ln>
              <a:noFill/>
            </a:ln>
            <a:effectLst/>
          </c:spPr>
          <c:invertIfNegative val="0"/>
          <c:cat>
            <c:numRef>
              <c:f>'maintenance_frequency_trend q1'!$B$11:$D$11</c:f>
              <c:numCache>
                <c:formatCode>mmm\-yy</c:formatCode>
                <c:ptCount val="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</c:numCache>
            </c:numRef>
          </c:cat>
          <c:val>
            <c:numRef>
              <c:f>'maintenance_frequency_trend q1'!$B$13:$D$13</c:f>
              <c:numCache>
                <c:formatCode>0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AB4F-A0AB-EB02DC25D3BC}"/>
            </c:ext>
          </c:extLst>
        </c:ser>
        <c:ser>
          <c:idx val="2"/>
          <c:order val="2"/>
          <c:tx>
            <c:strRef>
              <c:f>'maintenance_frequency_trend q1'!$A$14</c:f>
              <c:strCache>
                <c:ptCount val="1"/>
                <c:pt idx="0">
                  <c:v>Tagoloan Hydro</c:v>
                </c:pt>
              </c:strCache>
            </c:strRef>
          </c:tx>
          <c:spPr>
            <a:solidFill>
              <a:srgbClr val="0096FF"/>
            </a:solidFill>
            <a:ln>
              <a:noFill/>
            </a:ln>
            <a:effectLst/>
          </c:spPr>
          <c:invertIfNegative val="0"/>
          <c:cat>
            <c:numRef>
              <c:f>'maintenance_frequency_trend q1'!$B$11:$D$11</c:f>
              <c:numCache>
                <c:formatCode>mmm\-yy</c:formatCode>
                <c:ptCount val="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</c:numCache>
            </c:numRef>
          </c:cat>
          <c:val>
            <c:numRef>
              <c:f>'maintenance_frequency_trend q1'!$B$14:$D$14</c:f>
              <c:numCache>
                <c:formatCode>0</c:formatCode>
                <c:ptCount val="3"/>
                <c:pt idx="0">
                  <c:v>1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36-AB4F-A0AB-EB02DC25D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711136"/>
        <c:axId val="1179712864"/>
      </c:barChart>
      <c:dateAx>
        <c:axId val="11797111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79712864"/>
        <c:crosses val="autoZero"/>
        <c:auto val="1"/>
        <c:lblOffset val="100"/>
        <c:baseTimeUnit val="months"/>
      </c:dateAx>
      <c:valAx>
        <c:axId val="1179712864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797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62852156138847"/>
          <c:y val="0.93887974793360174"/>
          <c:w val="0.53904382037229182"/>
          <c:h val="5.9462464742894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44579</xdr:colOff>
      <xdr:row>8</xdr:row>
      <xdr:rowOff>6402</xdr:rowOff>
    </xdr:from>
    <xdr:to>
      <xdr:col>10</xdr:col>
      <xdr:colOff>377736</xdr:colOff>
      <xdr:row>26</xdr:row>
      <xdr:rowOff>166833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11336E-9E80-224F-9579-73849A531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188441</xdr:colOff>
      <xdr:row>8</xdr:row>
      <xdr:rowOff>44751</xdr:rowOff>
    </xdr:from>
    <xdr:to>
      <xdr:col>18</xdr:col>
      <xdr:colOff>366587</xdr:colOff>
      <xdr:row>26</xdr:row>
      <xdr:rowOff>203773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7B854A-C06B-4D47-BA3F-D7B9F6A30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478345</xdr:colOff>
      <xdr:row>30</xdr:row>
      <xdr:rowOff>57226</xdr:rowOff>
    </xdr:from>
    <xdr:to>
      <xdr:col>9</xdr:col>
      <xdr:colOff>820760</xdr:colOff>
      <xdr:row>53</xdr:row>
      <xdr:rowOff>198474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3DC7DF-D182-EE40-850D-12C65AEC0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16737</xdr:colOff>
      <xdr:row>58</xdr:row>
      <xdr:rowOff>153013</xdr:rowOff>
    </xdr:from>
    <xdr:to>
      <xdr:col>9</xdr:col>
      <xdr:colOff>444577</xdr:colOff>
      <xdr:row>83</xdr:row>
      <xdr:rowOff>107044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9C3EB8-A7F0-CA4D-B684-9000D0D97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331878</xdr:colOff>
      <xdr:row>58</xdr:row>
      <xdr:rowOff>183766</xdr:rowOff>
    </xdr:from>
    <xdr:to>
      <xdr:col>18</xdr:col>
      <xdr:colOff>347234</xdr:colOff>
      <xdr:row>84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720A14-7470-7E46-A28C-BC419FFD8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124931</xdr:colOff>
      <xdr:row>32</xdr:row>
      <xdr:rowOff>165101</xdr:rowOff>
    </xdr:from>
    <xdr:to>
      <xdr:col>18</xdr:col>
      <xdr:colOff>775804</xdr:colOff>
      <xdr:row>52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3AB5162-7695-A0BB-C05D-F5D577E022F4}"/>
            </a:ext>
          </a:extLst>
        </xdr:cNvPr>
        <xdr:cNvSpPr/>
      </xdr:nvSpPr>
      <xdr:spPr>
        <a:xfrm>
          <a:off x="9205431" y="6800851"/>
          <a:ext cx="6429373" cy="3644899"/>
        </a:xfrm>
        <a:prstGeom prst="rect">
          <a:avLst/>
        </a:prstGeom>
        <a:solidFill>
          <a:schemeClr val="bg1"/>
        </a:solidFill>
        <a:ln w="19050">
          <a:solidFill>
            <a:schemeClr val="accent5">
              <a:lumMod val="50000"/>
            </a:schemeClr>
          </a:solidFill>
          <a:prstDash val="sysDot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PH" sz="18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Tagoloan Hydro shows consistent stress signals across all metrics.</a:t>
          </a:r>
        </a:p>
        <a:p>
          <a:endParaRPr lang="en-PH" sz="18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🔧 Highest maintenance spend</a:t>
          </a:r>
          <a:b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</a:br>
          <a: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⚡ Lowest energy output per dollar</a:t>
          </a:r>
          <a:b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</a:br>
          <a: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⏱️ Most downtime, rising maintenance frequency</a:t>
          </a:r>
          <a:b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</a:br>
          <a: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📉 Least energy generated per hour offline</a:t>
          </a:r>
        </a:p>
        <a:p>
          <a:endParaRPr lang="en-PH" sz="18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These patterns suggest a deeper issue with availability, not runtime inefficiency — likely tied to aging assets or delayed repairs.</a:t>
          </a:r>
        </a:p>
        <a:p>
          <a:endParaRPr lang="en-PH" sz="18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endParaRPr lang="en-PH" sz="18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2</xdr:col>
      <xdr:colOff>12700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596EFB-3E54-BE43-8AB1-B497504D1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12</xdr:row>
      <xdr:rowOff>1</xdr:rowOff>
    </xdr:from>
    <xdr:to>
      <xdr:col>4</xdr:col>
      <xdr:colOff>784412</xdr:colOff>
      <xdr:row>28</xdr:row>
      <xdr:rowOff>130735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C7188-2776-2447-8FF7-21C779250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</xdr:rowOff>
    </xdr:from>
    <xdr:to>
      <xdr:col>3</xdr:col>
      <xdr:colOff>12700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A03B9-8E68-7D41-9290-B78F7176D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179624</xdr:rowOff>
    </xdr:from>
    <xdr:to>
      <xdr:col>3</xdr:col>
      <xdr:colOff>56195</xdr:colOff>
      <xdr:row>33</xdr:row>
      <xdr:rowOff>33717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0BF87-B291-B048-A327-6744662BE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177800</xdr:rowOff>
    </xdr:from>
    <xdr:to>
      <xdr:col>2</xdr:col>
      <xdr:colOff>1447799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9F8FCD-09D0-3047-8F6A-2D24CBD2D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65.858406250001" createdVersion="8" refreshedVersion="8" minRefreshableVersion="3" recordCount="20" xr:uid="{91A645A3-81EB-7D4B-8E58-0D700A615E4C}">
  <cacheSource type="worksheet">
    <worksheetSource name="maintenance"/>
  </cacheSource>
  <cacheFields count="8">
    <cacheField name="plant_id2" numFmtId="1">
      <sharedItems containsSemiMixedTypes="0" containsString="0" containsNumber="1" containsInteger="1" minValue="1" maxValue="3"/>
    </cacheField>
    <cacheField name="plant_id" numFmtId="1">
      <sharedItems containsSemiMixedTypes="0" containsString="0" containsNumber="1" containsInteger="1" minValue="1" maxValue="3" count="3">
        <n v="1"/>
        <n v="2"/>
        <n v="3"/>
      </sharedItems>
    </cacheField>
    <cacheField name="date" numFmtId="0">
      <sharedItems containsSemiMixedTypes="0" containsString="0" containsNumber="1" containsInteger="1" minValue="45298" maxValue="45382" count="12">
        <n v="45298"/>
        <n v="45326"/>
        <n v="45319"/>
        <n v="45375"/>
        <n v="45305"/>
        <n v="45340"/>
        <n v="45354"/>
        <n v="45368"/>
        <n v="45347"/>
        <n v="45382"/>
        <n v="45333"/>
        <n v="45312"/>
      </sharedItems>
    </cacheField>
    <cacheField name="maintenance_cost_usd" numFmtId="0">
      <sharedItems containsSemiMixedTypes="0" containsString="0" containsNumber="1" minValue="2355.44" maxValue="6585.68"/>
    </cacheField>
    <cacheField name="maintenance_type" numFmtId="0">
      <sharedItems/>
    </cacheField>
    <cacheField name="plant_name" numFmtId="0">
      <sharedItems count="3">
        <s v="Magat Hydro"/>
        <s v="Balayan Thermal"/>
        <s v="Tagoloan Hydro"/>
      </sharedItems>
    </cacheField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65.943361342594" createdVersion="8" refreshedVersion="8" minRefreshableVersion="3" recordCount="3" xr:uid="{270CE4AD-883E-AA4B-B1CA-A213D08D7608}">
  <cacheSource type="worksheet">
    <worksheetSource name="Table16"/>
  </cacheSource>
  <cacheFields count="5">
    <cacheField name="plant_name" numFmtId="0">
      <sharedItems count="3">
        <s v="Magat Hydro"/>
        <s v="Balayan Thermal"/>
        <s v="Tagoloan Hydro"/>
      </sharedItems>
    </cacheField>
    <cacheField name="plant_id" numFmtId="0">
      <sharedItems containsSemiMixedTypes="0" containsString="0" containsNumber="1" containsInteger="1" minValue="1" maxValue="3"/>
    </cacheField>
    <cacheField name="total_energy_mwh" numFmtId="0">
      <sharedItems containsSemiMixedTypes="0" containsString="0" containsNumber="1" minValue="11820.67" maxValue="13213.619999999999"/>
    </cacheField>
    <cacheField name="total_maintenance_usd" numFmtId="0">
      <sharedItems containsSemiMixedTypes="0" containsString="0" containsNumber="1" minValue="21486.57" maxValue="41042.18"/>
    </cacheField>
    <cacheField name="mwh_per_usd" numFmtId="0">
      <sharedItems containsSemiMixedTypes="0" containsString="0" containsNumber="1" minValue="0.28801272252107468" maxValue="0.61497111916885749" count="3">
        <n v="0.61497111916885749"/>
        <n v="0.34299659376196223"/>
        <n v="0.288012722521074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65.950398032408" createdVersion="8" refreshedVersion="8" minRefreshableVersion="3" recordCount="3" xr:uid="{4E1344A2-DF34-BD48-9F3C-3F9A8ADABEFB}">
  <cacheSource type="worksheet">
    <worksheetSource name="Table1620"/>
  </cacheSource>
  <cacheFields count="6">
    <cacheField name="plant_name" numFmtId="0">
      <sharedItems count="3">
        <s v="Magat Hydro"/>
        <s v="Balayan Thermal"/>
        <s v="Tagoloan Hydro"/>
      </sharedItems>
    </cacheField>
    <cacheField name="plant_id" numFmtId="0">
      <sharedItems containsSemiMixedTypes="0" containsString="0" containsNumber="1" containsInteger="1" minValue="1" maxValue="3"/>
    </cacheField>
    <cacheField name="total_energy_mwh" numFmtId="0">
      <sharedItems containsSemiMixedTypes="0" containsString="0" containsNumber="1" minValue="11820.67" maxValue="13213.619999999999"/>
    </cacheField>
    <cacheField name="total_maintenance_usd" numFmtId="0">
      <sharedItems containsSemiMixedTypes="0" containsString="0" containsNumber="1" minValue="21486.57" maxValue="41042.18"/>
    </cacheField>
    <cacheField name="mwh_per_usd" numFmtId="0">
      <sharedItems containsSemiMixedTypes="0" containsString="0" containsNumber="1" minValue="0.28801272252107468" maxValue="0.61497111916885749"/>
    </cacheField>
    <cacheField name="total_downtime_hours" numFmtId="0">
      <sharedItems containsSemiMixedTypes="0" containsString="0" containsNumber="1" minValue="61.84" maxValue="70.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65.983329976851" createdVersion="8" refreshedVersion="8" minRefreshableVersion="3" recordCount="3" xr:uid="{3FA0297E-3B68-3549-89C3-551C2FB98837}">
  <cacheSource type="worksheet">
    <worksheetSource ref="B11:D14" sheet="maintenance_frequency_trend q1"/>
  </cacheSource>
  <cacheFields count="3">
    <cacheField name="january" numFmtId="0">
      <sharedItems containsSemiMixedTypes="0" containsString="0" containsNumber="1" containsInteger="1" minValue="1" maxValue="5"/>
    </cacheField>
    <cacheField name="february" numFmtId="0">
      <sharedItems containsSemiMixedTypes="0" containsString="0" containsNumber="1" containsInteger="1" minValue="1" maxValue="4"/>
    </cacheField>
    <cacheField name="march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66.006921875" createdVersion="8" refreshedVersion="8" minRefreshableVersion="3" recordCount="3" xr:uid="{53E5933B-B9C6-CC41-B152-6DF0E5B787E2}">
  <cacheSource type="worksheet">
    <worksheetSource name="Table20"/>
  </cacheSource>
  <cacheFields count="6">
    <cacheField name="plant_name" numFmtId="0">
      <sharedItems count="3">
        <s v="Magat Hydro"/>
        <s v="Balayan Thermal"/>
        <s v="Tagoloan Hydro"/>
      </sharedItems>
    </cacheField>
    <cacheField name="plant_id" numFmtId="0">
      <sharedItems containsSemiMixedTypes="0" containsString="0" containsNumber="1" containsInteger="1" minValue="1" maxValue="3"/>
    </cacheField>
    <cacheField name="total_energy_mwh" numFmtId="0">
      <sharedItems containsSemiMixedTypes="0" containsString="0" containsNumber="1" minValue="11820.67" maxValue="13213.619999999999"/>
    </cacheField>
    <cacheField name="total_downtime_hours" numFmtId="0">
      <sharedItems containsSemiMixedTypes="0" containsString="0" containsNumber="1" minValue="61.84" maxValue="70.89"/>
    </cacheField>
    <cacheField name="mwh_per_downtime_hour" numFmtId="0">
      <sharedItems containsSemiMixedTypes="0" containsString="0" containsNumber="1" minValue="166.74664973903231" maxValue="210.74354066985643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x v="0"/>
    <n v="5295.29"/>
    <s v="Upgrade"/>
    <x v="0"/>
    <m/>
    <m/>
  </r>
  <r>
    <n v="1"/>
    <x v="0"/>
    <x v="1"/>
    <n v="6107.7"/>
    <s v="Routine"/>
    <x v="0"/>
    <m/>
    <m/>
  </r>
  <r>
    <n v="1"/>
    <x v="0"/>
    <x v="2"/>
    <n v="5257.05"/>
    <s v="Routine"/>
    <x v="0"/>
    <m/>
    <m/>
  </r>
  <r>
    <n v="1"/>
    <x v="0"/>
    <x v="3"/>
    <n v="4826.53"/>
    <s v="Routine"/>
    <x v="0"/>
    <m/>
    <m/>
  </r>
  <r>
    <n v="2"/>
    <x v="1"/>
    <x v="4"/>
    <n v="4548.34"/>
    <s v="Upgrade"/>
    <x v="1"/>
    <m/>
    <m/>
  </r>
  <r>
    <n v="2"/>
    <x v="1"/>
    <x v="5"/>
    <n v="2782.22"/>
    <s v="Routine"/>
    <x v="1"/>
    <m/>
    <m/>
  </r>
  <r>
    <n v="2"/>
    <x v="1"/>
    <x v="0"/>
    <n v="3920.23"/>
    <s v="Routine"/>
    <x v="1"/>
    <m/>
    <m/>
  </r>
  <r>
    <n v="2"/>
    <x v="1"/>
    <x v="2"/>
    <n v="4309.04"/>
    <s v="Routine"/>
    <x v="1"/>
    <m/>
    <m/>
  </r>
  <r>
    <n v="2"/>
    <x v="1"/>
    <x v="6"/>
    <n v="6585.68"/>
    <s v="Upgrade"/>
    <x v="1"/>
    <m/>
    <m/>
  </r>
  <r>
    <n v="2"/>
    <x v="1"/>
    <x v="0"/>
    <n v="5515.43"/>
    <s v="Upgrade"/>
    <x v="1"/>
    <m/>
    <m/>
  </r>
  <r>
    <n v="2"/>
    <x v="1"/>
    <x v="2"/>
    <n v="2355.44"/>
    <s v="Upgrade"/>
    <x v="1"/>
    <m/>
    <m/>
  </r>
  <r>
    <n v="2"/>
    <x v="1"/>
    <x v="7"/>
    <n v="5486.13"/>
    <s v="Upgrade"/>
    <x v="1"/>
    <m/>
    <m/>
  </r>
  <r>
    <n v="3"/>
    <x v="2"/>
    <x v="5"/>
    <n v="4422.38"/>
    <s v="Routine"/>
    <x v="2"/>
    <m/>
    <m/>
  </r>
  <r>
    <n v="3"/>
    <x v="2"/>
    <x v="8"/>
    <n v="3984.62"/>
    <s v="Upgrade"/>
    <x v="2"/>
    <m/>
    <m/>
  </r>
  <r>
    <n v="3"/>
    <x v="2"/>
    <x v="1"/>
    <n v="5917.51"/>
    <s v="Routine"/>
    <x v="2"/>
    <m/>
    <m/>
  </r>
  <r>
    <n v="3"/>
    <x v="2"/>
    <x v="9"/>
    <n v="6546.5"/>
    <s v="Routine"/>
    <x v="2"/>
    <m/>
    <m/>
  </r>
  <r>
    <n v="3"/>
    <x v="2"/>
    <x v="3"/>
    <n v="6396.92"/>
    <s v="Emergency"/>
    <x v="2"/>
    <m/>
    <m/>
  </r>
  <r>
    <n v="3"/>
    <x v="2"/>
    <x v="10"/>
    <n v="3741.17"/>
    <s v="Emergency"/>
    <x v="2"/>
    <m/>
    <m/>
  </r>
  <r>
    <n v="3"/>
    <x v="2"/>
    <x v="11"/>
    <n v="4536.18"/>
    <s v="Routine"/>
    <x v="2"/>
    <m/>
    <m/>
  </r>
  <r>
    <n v="3"/>
    <x v="2"/>
    <x v="9"/>
    <n v="5496.9"/>
    <s v="Emergency"/>
    <x v="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"/>
    <n v="13213.619999999999"/>
    <n v="21486.57"/>
    <x v="0"/>
  </r>
  <r>
    <x v="1"/>
    <n v="2"/>
    <n v="12177.24"/>
    <n v="35502.509999999995"/>
    <x v="1"/>
  </r>
  <r>
    <x v="2"/>
    <n v="3"/>
    <n v="11820.67"/>
    <n v="41042.18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"/>
    <n v="13213.619999999999"/>
    <n v="21486.57"/>
    <n v="0.61497111916885749"/>
    <n v="62.7"/>
  </r>
  <r>
    <x v="1"/>
    <n v="2"/>
    <n v="12177.24"/>
    <n v="35502.509999999995"/>
    <n v="0.34299659376196223"/>
    <n v="61.84"/>
  </r>
  <r>
    <x v="2"/>
    <n v="3"/>
    <n v="11820.67"/>
    <n v="41042.18"/>
    <n v="0.28801272252107468"/>
    <n v="70.8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2"/>
    <n v="1"/>
    <n v="1"/>
  </r>
  <r>
    <n v="5"/>
    <n v="1"/>
    <n v="2"/>
  </r>
  <r>
    <n v="1"/>
    <n v="4"/>
    <n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"/>
    <n v="13213.619999999999"/>
    <n v="62.7"/>
    <n v="210.74354066985643"/>
    <m/>
  </r>
  <r>
    <x v="1"/>
    <n v="2"/>
    <n v="12177.24"/>
    <n v="61.84"/>
    <n v="196.91526520051744"/>
    <m/>
  </r>
  <r>
    <x v="2"/>
    <n v="3"/>
    <n v="11820.67"/>
    <n v="70.89"/>
    <n v="166.7466497390323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E618E-DC53-6A47-9D7B-19039B56767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5" firstHeaderRow="1" firstDataRow="1" firstDataCol="1"/>
  <pivotFields count="8">
    <pivotField numFmtId="1" showAll="0"/>
    <pivotField numFmtId="1" showAll="0"/>
    <pivotField showAll="0"/>
    <pivotField dataField="1" showAll="0"/>
    <pivotField showAll="0"/>
    <pivotField axis="axisRow" showAll="0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5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maintenance_cost_usd" fld="3" baseField="0" baseItem="0" numFmtId="2"/>
  </dataFields>
  <formats count="28">
    <format dxfId="160">
      <pivotArea outline="0" collapsedLevelsAreSubtotals="1" fieldPosition="0"/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field="5" type="button" dataOnly="0" labelOnly="1" outline="0" axis="axisRow" fieldPosition="0"/>
    </format>
    <format dxfId="156">
      <pivotArea dataOnly="0" labelOnly="1" fieldPosition="0">
        <references count="1">
          <reference field="5" count="0"/>
        </references>
      </pivotArea>
    </format>
    <format dxfId="155">
      <pivotArea dataOnly="0" labelOnly="1" grandRow="1" outline="0" fieldPosition="0"/>
    </format>
    <format dxfId="154">
      <pivotArea dataOnly="0" labelOnly="1" outline="0" axis="axisValues" fieldPosition="0"/>
    </format>
    <format dxfId="153">
      <pivotArea grandRow="1" outline="0" collapsedLevelsAreSubtotals="1" fieldPosition="0"/>
    </format>
    <format dxfId="152">
      <pivotArea dataOnly="0" labelOnly="1" grandRow="1" outline="0" fieldPosition="0"/>
    </format>
    <format dxfId="151">
      <pivotArea grandRow="1" outline="0" collapsedLevelsAreSubtotals="1" fieldPosition="0"/>
    </format>
    <format dxfId="150">
      <pivotArea dataOnly="0" labelOnly="1" grandRow="1" outline="0" fieldPosition="0"/>
    </format>
    <format dxfId="149">
      <pivotArea field="5" type="button" dataOnly="0" labelOnly="1" outline="0" axis="axisRow" fieldPosition="0"/>
    </format>
    <format dxfId="148">
      <pivotArea dataOnly="0" labelOnly="1" outline="0" axis="axisValues" fieldPosition="0"/>
    </format>
    <format dxfId="147">
      <pivotArea field="5" type="button" dataOnly="0" labelOnly="1" outline="0" axis="axisRow" fieldPosition="0"/>
    </format>
    <format dxfId="146">
      <pivotArea dataOnly="0" labelOnly="1" outline="0" axis="axisValues" fieldPosition="0"/>
    </format>
    <format dxfId="145">
      <pivotArea type="all" dataOnly="0" outline="0" fieldPosition="0"/>
    </format>
    <format dxfId="144">
      <pivotArea outline="0" collapsedLevelsAreSubtotals="1" fieldPosition="0"/>
    </format>
    <format dxfId="143">
      <pivotArea field="5" type="button" dataOnly="0" labelOnly="1" outline="0" axis="axisRow" fieldPosition="0"/>
    </format>
    <format dxfId="142">
      <pivotArea dataOnly="0" labelOnly="1" fieldPosition="0">
        <references count="1">
          <reference field="5" count="0"/>
        </references>
      </pivotArea>
    </format>
    <format dxfId="141">
      <pivotArea dataOnly="0" labelOnly="1" grandRow="1" outline="0" fieldPosition="0"/>
    </format>
    <format dxfId="140">
      <pivotArea dataOnly="0" labelOnly="1" outline="0" axis="axisValues" fieldPosition="0"/>
    </format>
    <format dxfId="139">
      <pivotArea type="all" dataOnly="0" outline="0" fieldPosition="0"/>
    </format>
    <format dxfId="138">
      <pivotArea outline="0" collapsedLevelsAreSubtotals="1" fieldPosition="0"/>
    </format>
    <format dxfId="137">
      <pivotArea field="5" type="button" dataOnly="0" labelOnly="1" outline="0" axis="axisRow" fieldPosition="0"/>
    </format>
    <format dxfId="136">
      <pivotArea dataOnly="0" labelOnly="1" fieldPosition="0">
        <references count="1">
          <reference field="5" count="0"/>
        </references>
      </pivotArea>
    </format>
    <format dxfId="135">
      <pivotArea dataOnly="0" labelOnly="1" grandRow="1" outline="0" fieldPosition="0"/>
    </format>
    <format dxfId="134">
      <pivotArea dataOnly="0" labelOnly="1" outline="0" axis="axisValues" fieldPosition="0"/>
    </format>
    <format dxfId="133">
      <pivotArea outline="0" collapsedLevelsAreSubtotals="1" fieldPosition="0"/>
    </format>
  </formats>
  <chartFormats count="8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C7F37-DF0F-0E47-A79A-17199125176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6:B10" firstHeaderRow="1" firstDataRow="1" firstDataCol="1"/>
  <pivotFields count="5"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wh_per_usd" fld="4" baseField="0" baseItem="0" numFmtId="2"/>
  </dataFields>
  <formats count="27">
    <format dxfId="132">
      <pivotArea type="all" dataOnly="0" outline="0" fieldPosition="0"/>
    </format>
    <format dxfId="131">
      <pivotArea outline="0" collapsedLevelsAreSubtotals="1" fieldPosition="0"/>
    </format>
    <format dxfId="130">
      <pivotArea field="0" type="button" dataOnly="0" labelOnly="1" outline="0" axis="axisRow" fieldPosition="0"/>
    </format>
    <format dxfId="129">
      <pivotArea dataOnly="0" labelOnly="1" fieldPosition="0">
        <references count="1">
          <reference field="0" count="0"/>
        </references>
      </pivotArea>
    </format>
    <format dxfId="128">
      <pivotArea dataOnly="0" labelOnly="1" grandRow="1" outline="0" fieldPosition="0"/>
    </format>
    <format dxfId="127">
      <pivotArea dataOnly="0" labelOnly="1" outline="0" axis="axisValues" fieldPosition="0"/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0" type="button" dataOnly="0" labelOnly="1" outline="0" axis="axisRow" fieldPosition="0"/>
    </format>
    <format dxfId="123">
      <pivotArea dataOnly="0" labelOnly="1" fieldPosition="0">
        <references count="1">
          <reference field="0" count="0"/>
        </references>
      </pivotArea>
    </format>
    <format dxfId="122">
      <pivotArea dataOnly="0" labelOnly="1" grandRow="1" outline="0" fieldPosition="0"/>
    </format>
    <format dxfId="121">
      <pivotArea dataOnly="0" labelOnly="1" outline="0" axis="axisValues" fieldPosition="0"/>
    </format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0" type="button" dataOnly="0" labelOnly="1" outline="0" axis="axisRow" fieldPosition="0"/>
    </format>
    <format dxfId="117">
      <pivotArea dataOnly="0" labelOnly="1" fieldPosition="0">
        <references count="1">
          <reference field="0" count="0"/>
        </references>
      </pivotArea>
    </format>
    <format dxfId="116">
      <pivotArea dataOnly="0" labelOnly="1" grandRow="1" outline="0" fieldPosition="0"/>
    </format>
    <format dxfId="115">
      <pivotArea dataOnly="0" labelOnly="1" outline="0" axis="axisValues" fieldPosition="0"/>
    </format>
    <format dxfId="114">
      <pivotArea field="0" type="button" dataOnly="0" labelOnly="1" outline="0" axis="axisRow" fieldPosition="0"/>
    </format>
    <format dxfId="113">
      <pivotArea dataOnly="0" labelOnly="1" outline="0" axis="axisValues" fieldPosition="0"/>
    </format>
    <format dxfId="112">
      <pivotArea field="0" type="button" dataOnly="0" labelOnly="1" outline="0" axis="axisRow" fieldPosition="0"/>
    </format>
    <format dxfId="111">
      <pivotArea dataOnly="0" labelOnly="1" outline="0" axis="axisValues" fieldPosition="0"/>
    </format>
    <format dxfId="110">
      <pivotArea grandRow="1" outline="0" collapsedLevelsAreSubtotals="1" fieldPosition="0"/>
    </format>
    <format dxfId="109">
      <pivotArea dataOnly="0" labelOnly="1" grandRow="1" outline="0" fieldPosition="0"/>
    </format>
    <format dxfId="108">
      <pivotArea grandRow="1" outline="0" collapsedLevelsAreSubtotals="1" fieldPosition="0"/>
    </format>
    <format dxfId="107">
      <pivotArea dataOnly="0" labelOnly="1" grandRow="1" outline="0" fieldPosition="0"/>
    </format>
    <format dxfId="106">
      <pivotArea outline="0" collapsedLevelsAreSubtotals="1" fieldPosition="0"/>
    </format>
  </formats>
  <chartFormats count="8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FD95D-BFD3-E145-BEAE-E9B9AB7EE07F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6:B10" firstHeaderRow="1" firstDataRow="1" firstDataCol="1"/>
  <pivotFields count="6"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downtime_hours" fld="5" baseField="0" baseItem="0"/>
  </dataFields>
  <formats count="26">
    <format dxfId="98">
      <pivotArea field="0" type="button" dataOnly="0" labelOnly="1" outline="0" axis="axisRow" fieldPosition="0"/>
    </format>
    <format dxfId="97">
      <pivotArea dataOnly="0" labelOnly="1" outline="0" axis="axisValues" fieldPosition="0"/>
    </format>
    <format dxfId="96">
      <pivotArea field="0" type="button" dataOnly="0" labelOnly="1" outline="0" axis="axisRow" fieldPosition="0"/>
    </format>
    <format dxfId="95">
      <pivotArea dataOnly="0" labelOnly="1" outline="0" axis="axisValues" fieldPosition="0"/>
    </format>
    <format dxfId="94">
      <pivotArea grandRow="1" outline="0" collapsedLevelsAreSubtotals="1" fieldPosition="0"/>
    </format>
    <format dxfId="93">
      <pivotArea dataOnly="0" labelOnly="1" grandRow="1" outline="0" fieldPosition="0"/>
    </format>
    <format dxfId="92">
      <pivotArea grandRow="1" outline="0" collapsedLevelsAreSubtotals="1" fieldPosition="0"/>
    </format>
    <format dxfId="91">
      <pivotArea dataOnly="0" labelOnly="1" grandRow="1" outline="0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0" type="button" dataOnly="0" labelOnly="1" outline="0" axis="axisRow" fieldPosition="0"/>
    </format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grandRow="1" outline="0" fieldPosition="0"/>
    </format>
    <format dxfId="85">
      <pivotArea dataOnly="0" labelOnly="1" outline="0" axis="axisValues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0" type="button" dataOnly="0" labelOnly="1" outline="0" axis="axisRow" fieldPosition="0"/>
    </format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grandRow="1" outline="0" fieldPosition="0"/>
    </format>
    <format dxfId="79">
      <pivotArea dataOnly="0" labelOnly="1" outline="0" axis="axisValues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0" type="button" dataOnly="0" labelOnly="1" outline="0" axis="axisRow" fieldPosition="0"/>
    </format>
    <format dxfId="75">
      <pivotArea dataOnly="0" labelOnly="1" fieldPosition="0">
        <references count="1">
          <reference field="0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</formats>
  <chartFormats count="8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130EB-CB82-C04B-B6D5-D45D4991BFF1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C33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2AC67-F726-9447-B198-498B630A217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N9" firstHeaderRow="1" firstDataRow="2" firstDataCol="1"/>
  <pivotFields count="8">
    <pivotField numFmtId="1" showAll="0"/>
    <pivotField axis="axisRow" numFmtId="1" showAll="0">
      <items count="4">
        <item x="0"/>
        <item x="1"/>
        <item x="2"/>
        <item t="default"/>
      </items>
    </pivotField>
    <pivotField axis="axisCol" dataField="1" showAll="0">
      <items count="13">
        <item x="0"/>
        <item x="4"/>
        <item x="11"/>
        <item x="2"/>
        <item x="1"/>
        <item x="10"/>
        <item x="5"/>
        <item x="8"/>
        <item x="6"/>
        <item x="7"/>
        <item x="3"/>
        <item x="9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1"/>
    <field x="5"/>
  </rowFields>
  <rowItems count="7">
    <i>
      <x/>
    </i>
    <i r="1">
      <x v="1"/>
    </i>
    <i>
      <x v="1"/>
    </i>
    <i r="1">
      <x/>
    </i>
    <i>
      <x v="2"/>
    </i>
    <i r="1">
      <x v="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date" fld="2" subtotal="count" baseField="0" baseItem="0"/>
  </dataFields>
  <formats count="57">
    <format dxfId="64">
      <pivotArea dataOnly="0" labelOnly="1" fieldPosition="0">
        <references count="1">
          <reference field="2" count="0"/>
        </references>
      </pivotArea>
    </format>
    <format dxfId="63">
      <pivotArea dataOnly="0" labelOnly="1" grandCol="1" outline="0" fieldPosition="0"/>
    </format>
    <format dxfId="62">
      <pivotArea type="origin" dataOnly="0" labelOnly="1" outline="0" fieldPosition="0"/>
    </format>
    <format dxfId="61">
      <pivotArea field="2" type="button" dataOnly="0" labelOnly="1" outline="0" axis="axisCol" fieldPosition="0"/>
    </format>
    <format dxfId="60">
      <pivotArea type="topRight" dataOnly="0" labelOnly="1" outline="0" fieldPosition="0"/>
    </format>
    <format dxfId="59">
      <pivotArea field="1" type="button" dataOnly="0" labelOnly="1" outline="0" axis="axisRow" fieldPosition="0"/>
    </format>
    <format dxfId="58">
      <pivotArea dataOnly="0" labelOnly="1" fieldPosition="0">
        <references count="1">
          <reference field="2" count="0"/>
        </references>
      </pivotArea>
    </format>
    <format dxfId="57">
      <pivotArea dataOnly="0" labelOnly="1" grandCol="1" outline="0" fieldPosition="0"/>
    </format>
    <format dxfId="56">
      <pivotArea type="origin" dataOnly="0" labelOnly="1" outline="0" fieldPosition="0"/>
    </format>
    <format dxfId="55">
      <pivotArea field="2" type="button" dataOnly="0" labelOnly="1" outline="0" axis="axisCol" fieldPosition="0"/>
    </format>
    <format dxfId="54">
      <pivotArea type="topRight" dataOnly="0" labelOnly="1" outline="0" fieldPosition="0"/>
    </format>
    <format dxfId="53">
      <pivotArea field="1" type="button" dataOnly="0" labelOnly="1" outline="0" axis="axisRow" fieldPosition="0"/>
    </format>
    <format dxfId="52">
      <pivotArea dataOnly="0" labelOnly="1" fieldPosition="0">
        <references count="1">
          <reference field="2" count="0"/>
        </references>
      </pivotArea>
    </format>
    <format dxfId="51">
      <pivotArea dataOnly="0" labelOnly="1" grandCol="1" outline="0" fieldPosition="0"/>
    </format>
    <format dxfId="50">
      <pivotArea grandRow="1" outline="0" collapsedLevelsAreSubtotals="1" fieldPosition="0"/>
    </format>
    <format dxfId="49">
      <pivotArea dataOnly="0" labelOnly="1" grandRow="1" outline="0" fieldPosition="0"/>
    </format>
    <format dxfId="48">
      <pivotArea grandRow="1" outline="0" collapsedLevelsAreSubtotals="1" fieldPosition="0"/>
    </format>
    <format dxfId="47">
      <pivotArea dataOnly="0" labelOnly="1" grandRow="1" outline="0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2" type="button" dataOnly="0" labelOnly="1" outline="0" axis="axisCol" fieldPosition="0"/>
    </format>
    <format dxfId="42">
      <pivotArea type="topRight" dataOnly="0" labelOnly="1" outline="0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grandRow="1" outline="0" fieldPosition="0"/>
    </format>
    <format dxfId="38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37">
      <pivotArea dataOnly="0" labelOnly="1" fieldPosition="0">
        <references count="2">
          <reference field="1" count="1" selected="0">
            <x v="1"/>
          </reference>
          <reference field="5" count="1">
            <x v="0"/>
          </reference>
        </references>
      </pivotArea>
    </format>
    <format dxfId="36">
      <pivotArea dataOnly="0" labelOnly="1" fieldPosition="0">
        <references count="2">
          <reference field="1" count="1" selected="0">
            <x v="2"/>
          </reference>
          <reference field="5" count="1">
            <x v="2"/>
          </reference>
        </references>
      </pivotArea>
    </format>
    <format dxfId="35">
      <pivotArea dataOnly="0" labelOnly="1" fieldPosition="0">
        <references count="1">
          <reference field="2" count="0"/>
        </references>
      </pivotArea>
    </format>
    <format dxfId="34">
      <pivotArea dataOnly="0" labelOnly="1" grandCol="1" outline="0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2" type="button" dataOnly="0" labelOnly="1" outline="0" axis="axisCol" fieldPosition="0"/>
    </format>
    <format dxfId="29">
      <pivotArea type="topRight" dataOnly="0" labelOnly="1" outline="0" fieldPosition="0"/>
    </format>
    <format dxfId="28">
      <pivotArea field="1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24">
      <pivotArea dataOnly="0" labelOnly="1" fieldPosition="0">
        <references count="2">
          <reference field="1" count="1" selected="0">
            <x v="1"/>
          </reference>
          <reference field="5" count="1">
            <x v="0"/>
          </reference>
        </references>
      </pivotArea>
    </format>
    <format dxfId="23">
      <pivotArea dataOnly="0" labelOnly="1" fieldPosition="0">
        <references count="2">
          <reference field="1" count="1" selected="0">
            <x v="2"/>
          </reference>
          <reference field="5" count="1">
            <x v="2"/>
          </reference>
        </references>
      </pivotArea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labelOnly="1" grandCol="1" outline="0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2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11">
      <pivotArea dataOnly="0" labelOnly="1" fieldPosition="0">
        <references count="2">
          <reference field="1" count="1" selected="0">
            <x v="1"/>
          </reference>
          <reference field="5" count="1">
            <x v="0"/>
          </reference>
        </references>
      </pivotArea>
    </format>
    <format dxfId="10">
      <pivotArea dataOnly="0" labelOnly="1" fieldPosition="0">
        <references count="2">
          <reference field="1" count="1" selected="0">
            <x v="2"/>
          </reference>
          <reference field="5" count="1">
            <x v="2"/>
          </reference>
        </references>
      </pivotArea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83F0-EB9C-6542-92F2-D056185483A0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6:B10" firstHeaderRow="1" firstDataRow="1" firstDataCol="1"/>
  <pivotFields count="6"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wh_per_downtime_hour" fld="4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A9DCF3B-61C7-7C44-BA4E-5CDC5A067688}" name="Table16" displayName="Table16" ref="A1:E4" totalsRowShown="0" headerRowDxfId="105" dataDxfId="104">
  <autoFilter ref="A1:E4" xr:uid="{8A9DCF3B-61C7-7C44-BA4E-5CDC5A067688}"/>
  <tableColumns count="5">
    <tableColumn id="1" xr3:uid="{E5A45049-9604-FF49-B2EF-6C95364C1E52}" name="plant_name" dataDxfId="103"/>
    <tableColumn id="5" xr3:uid="{3C53FE97-8AC3-884F-9D64-C1C0DD268708}" name="plant_id" dataDxfId="102"/>
    <tableColumn id="2" xr3:uid="{721EAABB-C7D8-5244-9C15-B3489E601E20}" name="total_energy_mwh" dataDxfId="101">
      <calculatedColumnFormula>SUMIFS(output[energy_generated_mwh],output[plant_id],Table16[[#This Row],[plant_id]])</calculatedColumnFormula>
    </tableColumn>
    <tableColumn id="3" xr3:uid="{BE118978-E008-634F-B957-8750BC767C77}" name="total_maintenance_usd" dataDxfId="100">
      <calculatedColumnFormula>SUMIFS(maintenance[maintenance_cost_usd],maintenance[plant_id],Table16[[#This Row],[plant_id]])</calculatedColumnFormula>
    </tableColumn>
    <tableColumn id="4" xr3:uid="{C21D1B71-837A-564D-9FA8-B80F77D06ABC}" name="mwh_per_usd" dataDxfId="99">
      <calculatedColumnFormula>Table16[[#This Row],[total_energy_mwh]]/Table16[[#This Row],[total_maintenance_usd]]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B7B8C0C-6A25-A548-9B1F-C8A276A7CDDD}" name="Table1620" displayName="Table1620" ref="A1:F4" totalsRowShown="0" headerRowDxfId="72" dataDxfId="71">
  <autoFilter ref="A1:F4" xr:uid="{6B7B8C0C-6A25-A548-9B1F-C8A276A7CDDD}"/>
  <tableColumns count="6">
    <tableColumn id="1" xr3:uid="{49F82929-5862-F34F-9BF7-BE15BC9E8426}" name="plant_name" dataDxfId="70"/>
    <tableColumn id="5" xr3:uid="{BD174009-30A3-C541-9668-5332FF91EC6C}" name="plant_id" dataDxfId="69"/>
    <tableColumn id="2" xr3:uid="{187B2A74-F677-9B44-88CE-34D979A58162}" name="total_energy_mwh" dataDxfId="68">
      <calculatedColumnFormula>SUMIFS(output[energy_generated_mwh],output[plant_id],Table16[[#This Row],[plant_id]])</calculatedColumnFormula>
    </tableColumn>
    <tableColumn id="3" xr3:uid="{F226FB69-5F09-1844-9988-F3DF98B6EC97}" name="total_maintenance_usd" dataDxfId="67">
      <calculatedColumnFormula>SUMIFS(maintenance[maintenance_cost_usd],maintenance[plant_id],Table16[[#This Row],[plant_id]])</calculatedColumnFormula>
    </tableColumn>
    <tableColumn id="4" xr3:uid="{88D6868B-4BA2-ED46-866B-D652AAD9D878}" name="mwh_per_usd" dataDxfId="66">
      <calculatedColumnFormula>Table16[[#This Row],[total_energy_mwh]]/Table16[[#This Row],[total_maintenance_usd]]</calculatedColumnFormula>
    </tableColumn>
    <tableColumn id="8" xr3:uid="{BE87D15D-621C-2D4F-A00F-731344201CC9}" name="total_downtime_hours" dataDxfId="65">
      <calculatedColumnFormula>SUMIFS(downtime[downtime_hours],downtime[plant_id],Table1620[[#This Row],[plant_id]])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784184A-CC1D-614C-BBFD-DE911695B18E}" name="Table20" displayName="Table20" ref="A1:F4" totalsRowShown="0" headerRowDxfId="7" dataDxfId="6">
  <autoFilter ref="A1:F4" xr:uid="{A784184A-CC1D-614C-BBFD-DE911695B18E}"/>
  <tableColumns count="6">
    <tableColumn id="1" xr3:uid="{0EC0A0E3-FFC8-9A47-8E26-1F71F788C13D}" name="plant_name" dataDxfId="5"/>
    <tableColumn id="6" xr3:uid="{1873ABC1-E53D-B146-83EA-D088A0FB4170}" name="plant_id" dataDxfId="4"/>
    <tableColumn id="2" xr3:uid="{357CDC74-BDA5-6E4B-8188-C0A1A2C635BB}" name="total_energy_mwh" dataDxfId="3">
      <calculatedColumnFormula>SUMIFS(output[energy_generated_mwh],output[plant_names],Table20[[#This Row],[plant_name]])</calculatedColumnFormula>
    </tableColumn>
    <tableColumn id="3" xr3:uid="{17EF387C-B24E-C745-92AE-EA75BB27277F}" name="total_downtime_hours" dataDxfId="2">
      <calculatedColumnFormula>SUMIFS(downtime[downtime_hours],downtime[plant_id],Table20[[#This Row],[plant_id]])</calculatedColumnFormula>
    </tableColumn>
    <tableColumn id="4" xr3:uid="{17358979-C5A5-1345-8A81-4F68F6D0C93E}" name="mwh_per_downtime_hour" dataDxfId="1">
      <calculatedColumnFormula>Table20[[#This Row],[total_energy_mwh]]/Table20[[#This Row],[total_downtime_hours]]</calculatedColumnFormula>
    </tableColumn>
    <tableColumn id="5" xr3:uid="{20551FF3-7918-9B4D-8CD2-B207D76DF79E}" name="Column1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3104578-2B1B-C04C-95DD-272995FB7989}" name="plants" displayName="plants" ref="A1:E4" totalsRowShown="0" headerRowDxfId="191" dataDxfId="190">
  <autoFilter ref="A1:E4" xr:uid="{73104578-2B1B-C04C-95DD-272995FB7989}"/>
  <tableColumns count="5">
    <tableColumn id="1" xr3:uid="{DF7403F8-D2C7-AC4F-B0DB-A5F36E24E731}" name="plant_id2" dataDxfId="189"/>
    <tableColumn id="5" xr3:uid="{C48E943A-66D6-3C41-91BD-2B6ABAA6E532}" name="plant_id" dataDxfId="188">
      <calculatedColumnFormula>VALUE(TRIM(plants[[#This Row],[plant_id2]]))</calculatedColumnFormula>
    </tableColumn>
    <tableColumn id="2" xr3:uid="{4BC48EBE-FC53-ED42-89C9-B8E8F28E725A}" name="plant_name" dataDxfId="187"/>
    <tableColumn id="3" xr3:uid="{F4AA0E23-B9AE-0E4C-8A91-8E1A4E58909F}" name="region" dataDxfId="186"/>
    <tableColumn id="4" xr3:uid="{6F0386DA-DDD4-1042-879B-313056E06064}" name="type" dataDxfId="18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3B4F807-AF00-BE42-8E7D-F93084E44FB7}" name="maintenance" displayName="maintenance" ref="A1:H21" totalsRowShown="0" headerRowDxfId="184" dataDxfId="183">
  <autoFilter ref="A1:H21" xr:uid="{53B4F807-AF00-BE42-8E7D-F93084E44FB7}"/>
  <tableColumns count="8">
    <tableColumn id="1" xr3:uid="{1D00D209-1D4D-5745-9599-3D72CD016DAC}" name="plant_id2" dataDxfId="182"/>
    <tableColumn id="8" xr3:uid="{638EBEA6-9D7A-A449-B1F7-0B7EE0F03D83}" name="plant_id" dataDxfId="181">
      <calculatedColumnFormula>VALUE(TRIM(maintenance[[#This Row],[plant_id2]]))</calculatedColumnFormula>
    </tableColumn>
    <tableColumn id="2" xr3:uid="{6DBE1779-1774-704B-9A48-117D3E31845F}" name="date" dataDxfId="180"/>
    <tableColumn id="3" xr3:uid="{C77C71ED-32C6-CC4D-BDB1-7131F4318CEC}" name="maintenance_cost_usd" dataDxfId="179"/>
    <tableColumn id="4" xr3:uid="{0E3B8754-E429-C849-AEED-D9425F1841B0}" name="maintenance_type" dataDxfId="178"/>
    <tableColumn id="5" xr3:uid="{8751C17C-FB20-474D-85E1-C09E4E4A6FDA}" name="plant_name" dataDxfId="177">
      <calculatedColumnFormula>VLOOKUP(maintenance[[#This Row],[plant_id]],plants[[#All],[plant_id]:[plant_name]],2,FALSE)</calculatedColumnFormula>
    </tableColumn>
    <tableColumn id="6" xr3:uid="{E3AFB8B7-8124-0945-B552-824DAE38F8EE}" name="Column1" dataDxfId="176"/>
    <tableColumn id="7" xr3:uid="{D07F4D38-A543-5049-932C-A26EBD809618}" name="Column2" dataDxfId="17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17762CC-CD8F-DF41-BCFC-1058CEFED658}" name="output" displayName="output" ref="A1:G40" totalsRowShown="0" headerRowDxfId="174" dataDxfId="173">
  <autoFilter ref="A1:G40" xr:uid="{D17762CC-CD8F-DF41-BCFC-1058CEFED658}"/>
  <tableColumns count="7">
    <tableColumn id="1" xr3:uid="{A74C3949-2D17-A14C-A0FF-FA2712BA0C24}" name="date" dataDxfId="172"/>
    <tableColumn id="7" xr3:uid="{22CA292A-FE8A-134C-A31F-39A611F78476}" name="plant_names" dataDxfId="171">
      <calculatedColumnFormula>VLOOKUP(output[[#This Row],[plant_id]],plants[[plant_id]:[plant_name]],2,FALSE)</calculatedColumnFormula>
    </tableColumn>
    <tableColumn id="2" xr3:uid="{A535484E-DFA3-B742-8FE0-A6137122F6C7}" name="plant_id" dataDxfId="170"/>
    <tableColumn id="3" xr3:uid="{BB615795-E030-8545-97F4-441FE10EA4E7}" name="energy_generated_mwh" dataDxfId="169"/>
    <tableColumn id="4" xr3:uid="{B4A121FB-DDF1-9649-B9E2-70C12B075B90}" name="total_energy_mwh" dataDxfId="168">
      <calculatedColumnFormula>SUMIFS(output[energy_generated_mwh],output[plant_id],output[[#This Row],[plant_id]])</calculatedColumnFormula>
    </tableColumn>
    <tableColumn id="5" xr3:uid="{1397C2BC-E637-A64F-8519-732BBBA2EADF}" name="total_maintenance_usd" dataDxfId="167">
      <calculatedColumnFormula>SUMIF(maintenance[plant_id],output[[#This Row],[plant_id]],maintenance[[#All],[maintenance_cost_usd]])</calculatedColumnFormula>
    </tableColumn>
    <tableColumn id="6" xr3:uid="{C4D627DB-8F6E-9948-89FA-E431412C5ADD}" name="mwh_per_usd" dataDxfId="166">
      <calculatedColumnFormula>output[[#This Row],[total_energy_mwh]]/output[[#This Row],[total_maintenance_usd]]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26323D4-5C07-D24C-8EF4-51B999F6ECF5}" name="downtime" displayName="downtime" ref="A1:C40" totalsRowShown="0" headerRowDxfId="165" dataDxfId="164">
  <autoFilter ref="A1:C40" xr:uid="{E26323D4-5C07-D24C-8EF4-51B999F6ECF5}"/>
  <tableColumns count="3">
    <tableColumn id="1" xr3:uid="{6C2F5E95-7EB8-F846-8D75-F33B515AFD86}" name="date" dataDxfId="163"/>
    <tableColumn id="2" xr3:uid="{FA030793-5B27-2146-9ACF-746970E28861}" name="plant_id" dataDxfId="162"/>
    <tableColumn id="3" xr3:uid="{839F2C98-D5C7-D740-B542-A44B6703345B}" name="downtime_hours" dataDxfId="16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F5EE2-C6FD-2E48-99E6-4D889CA2CFDA}">
  <sheetPr codeName="Sheet11"/>
  <dimension ref="A2:AA65"/>
  <sheetViews>
    <sheetView showGridLines="0" tabSelected="1" zoomScale="53" zoomScaleNormal="53" workbookViewId="0">
      <selection activeCell="W57" sqref="W57"/>
    </sheetView>
  </sheetViews>
  <sheetFormatPr baseColWidth="10" defaultRowHeight="16"/>
  <cols>
    <col min="1" max="13" width="10.83203125" style="24"/>
    <col min="14" max="14" width="10.83203125" style="24" customWidth="1"/>
    <col min="15" max="16384" width="10.83203125" style="24"/>
  </cols>
  <sheetData>
    <row r="2" spans="1:20" ht="28">
      <c r="A2" s="25"/>
      <c r="B2" s="26"/>
      <c r="C2" s="26"/>
      <c r="D2" s="27"/>
      <c r="E2" s="27"/>
    </row>
    <row r="3" spans="1:20" ht="28">
      <c r="A3" s="25"/>
      <c r="B3" s="26"/>
      <c r="C3" s="26"/>
      <c r="D3" s="27"/>
      <c r="E3" s="27"/>
    </row>
    <row r="4" spans="1:20" ht="45">
      <c r="B4" s="34"/>
      <c r="D4" s="33"/>
      <c r="E4" s="33" t="s">
        <v>36</v>
      </c>
      <c r="I4" s="28"/>
    </row>
    <row r="7" spans="1:20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</row>
    <row r="20" spans="1:27">
      <c r="U20" s="32"/>
      <c r="V20" s="32"/>
    </row>
    <row r="21" spans="1:27">
      <c r="U21" s="32"/>
      <c r="V21" s="32"/>
    </row>
    <row r="22" spans="1:27">
      <c r="U22" s="32"/>
      <c r="V22" s="32"/>
    </row>
    <row r="23" spans="1:27">
      <c r="U23" s="32"/>
      <c r="V23" s="32"/>
    </row>
    <row r="24" spans="1:27">
      <c r="U24" s="32"/>
      <c r="V24" s="32"/>
    </row>
    <row r="25" spans="1:27">
      <c r="U25" s="32"/>
      <c r="V25" s="32"/>
    </row>
    <row r="26" spans="1:27">
      <c r="U26" s="32"/>
      <c r="V26" s="32"/>
    </row>
    <row r="27" spans="1:27">
      <c r="U27" s="32"/>
      <c r="V27" s="32"/>
      <c r="W27" s="32"/>
      <c r="X27" s="32"/>
      <c r="Y27" s="32"/>
      <c r="Z27" s="32"/>
      <c r="AA27" s="32"/>
    </row>
    <row r="28" spans="1:27">
      <c r="U28" s="32"/>
      <c r="V28" s="32"/>
      <c r="W28" s="32"/>
      <c r="X28" s="32"/>
      <c r="Y28" s="32"/>
      <c r="Z28" s="32"/>
      <c r="AA28" s="32"/>
    </row>
    <row r="29" spans="1:27">
      <c r="A29" s="30"/>
      <c r="B29" s="30"/>
      <c r="C29" s="31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2"/>
      <c r="V29" s="32"/>
      <c r="W29" s="32"/>
      <c r="X29" s="32"/>
      <c r="Y29" s="32"/>
      <c r="Z29" s="32"/>
      <c r="AA29" s="32"/>
    </row>
    <row r="30" spans="1:27">
      <c r="U30" s="32"/>
      <c r="V30" s="32"/>
      <c r="W30" s="32"/>
      <c r="X30" s="32"/>
      <c r="Y30" s="32"/>
      <c r="Z30" s="32"/>
      <c r="AA30" s="32"/>
    </row>
    <row r="31" spans="1:27">
      <c r="U31" s="32"/>
      <c r="V31" s="32"/>
      <c r="W31" s="32"/>
      <c r="X31" s="32"/>
      <c r="Y31" s="32"/>
      <c r="Z31" s="32"/>
      <c r="AA31" s="32"/>
    </row>
    <row r="32" spans="1:27">
      <c r="U32" s="32"/>
      <c r="V32" s="32"/>
      <c r="W32" s="32"/>
      <c r="X32" s="32"/>
      <c r="Y32" s="32"/>
      <c r="Z32" s="32"/>
      <c r="AA32" s="32"/>
    </row>
    <row r="33" spans="21:27">
      <c r="U33" s="32"/>
      <c r="V33" s="32"/>
      <c r="W33" s="32"/>
      <c r="X33" s="32"/>
      <c r="Y33" s="32"/>
      <c r="Z33" s="32"/>
      <c r="AA33" s="32"/>
    </row>
    <row r="34" spans="21:27">
      <c r="U34" s="32"/>
      <c r="V34" s="32"/>
      <c r="W34" s="32"/>
      <c r="X34" s="32"/>
      <c r="Y34" s="32"/>
      <c r="Z34" s="32"/>
      <c r="AA34" s="32"/>
    </row>
    <row r="35" spans="21:27">
      <c r="U35" s="32"/>
      <c r="V35" s="32"/>
      <c r="W35" s="32"/>
      <c r="X35" s="32"/>
      <c r="Y35" s="32"/>
      <c r="Z35" s="32"/>
      <c r="AA35" s="32"/>
    </row>
    <row r="36" spans="21:27">
      <c r="U36" s="32"/>
      <c r="V36" s="32"/>
      <c r="W36" s="32"/>
      <c r="X36" s="32"/>
      <c r="Y36" s="32"/>
      <c r="Z36" s="32"/>
      <c r="AA36" s="32"/>
    </row>
    <row r="37" spans="21:27">
      <c r="U37" s="32"/>
      <c r="V37" s="32"/>
      <c r="W37" s="32"/>
      <c r="X37" s="32"/>
      <c r="Y37" s="32"/>
      <c r="Z37" s="32"/>
      <c r="AA37" s="32"/>
    </row>
    <row r="38" spans="21:27">
      <c r="U38" s="32"/>
      <c r="V38" s="32"/>
      <c r="W38" s="32"/>
      <c r="X38" s="32"/>
      <c r="Y38" s="32"/>
      <c r="Z38" s="32"/>
      <c r="AA38" s="32"/>
    </row>
    <row r="39" spans="21:27">
      <c r="U39" s="32"/>
      <c r="V39" s="32"/>
      <c r="W39" s="32"/>
      <c r="X39" s="32"/>
      <c r="Y39" s="32"/>
      <c r="Z39" s="32"/>
      <c r="AA39" s="32"/>
    </row>
    <row r="40" spans="21:27">
      <c r="U40" s="32"/>
      <c r="V40" s="32"/>
      <c r="W40" s="32"/>
      <c r="X40" s="32"/>
      <c r="Y40" s="32"/>
      <c r="Z40" s="32"/>
      <c r="AA40" s="32"/>
    </row>
    <row r="41" spans="21:27">
      <c r="U41" s="32"/>
      <c r="V41" s="32"/>
      <c r="W41" s="32"/>
      <c r="X41" s="32"/>
      <c r="Y41" s="32"/>
      <c r="Z41" s="32"/>
      <c r="AA41" s="32"/>
    </row>
    <row r="42" spans="21:27">
      <c r="U42" s="32"/>
      <c r="V42" s="32"/>
      <c r="W42" s="32"/>
      <c r="X42" s="32"/>
      <c r="Y42" s="32"/>
      <c r="Z42" s="32"/>
      <c r="AA42" s="32"/>
    </row>
    <row r="43" spans="21:27">
      <c r="U43" s="32"/>
      <c r="V43" s="32"/>
      <c r="W43" s="32"/>
      <c r="X43" s="32"/>
      <c r="Y43" s="32"/>
      <c r="Z43" s="32"/>
      <c r="AA43" s="32"/>
    </row>
    <row r="44" spans="21:27">
      <c r="U44" s="32"/>
      <c r="V44" s="32"/>
      <c r="W44" s="32"/>
      <c r="X44" s="32"/>
      <c r="Y44" s="32"/>
      <c r="Z44" s="32"/>
      <c r="AA44" s="32"/>
    </row>
    <row r="45" spans="21:27">
      <c r="U45" s="32"/>
      <c r="V45" s="32"/>
      <c r="W45" s="32"/>
      <c r="X45" s="32"/>
      <c r="Y45" s="32"/>
      <c r="Z45" s="32"/>
      <c r="AA45" s="32"/>
    </row>
    <row r="46" spans="21:27">
      <c r="U46" s="32"/>
      <c r="V46" s="32"/>
      <c r="W46" s="32"/>
      <c r="X46" s="32"/>
      <c r="Y46" s="32"/>
      <c r="Z46" s="32"/>
      <c r="AA46" s="32"/>
    </row>
    <row r="47" spans="21:27">
      <c r="U47" s="32"/>
      <c r="V47" s="32"/>
      <c r="W47" s="32"/>
      <c r="X47" s="32"/>
      <c r="Y47" s="32"/>
      <c r="Z47" s="32"/>
      <c r="AA47" s="32"/>
    </row>
    <row r="48" spans="21:27">
      <c r="U48" s="32"/>
      <c r="V48" s="32"/>
      <c r="W48" s="32"/>
      <c r="X48" s="32"/>
      <c r="Y48" s="32"/>
      <c r="Z48" s="32"/>
      <c r="AA48" s="32"/>
    </row>
    <row r="49" spans="1:27">
      <c r="U49" s="32"/>
      <c r="V49" s="32"/>
      <c r="W49" s="32"/>
      <c r="X49" s="32"/>
      <c r="Y49" s="32"/>
      <c r="Z49" s="32"/>
      <c r="AA49" s="32"/>
    </row>
    <row r="50" spans="1:27">
      <c r="U50" s="32"/>
      <c r="V50" s="32"/>
      <c r="W50" s="32"/>
      <c r="X50" s="32"/>
      <c r="Y50" s="32"/>
      <c r="Z50" s="32"/>
      <c r="AA50" s="32"/>
    </row>
    <row r="51" spans="1:27">
      <c r="U51" s="32"/>
      <c r="V51" s="32"/>
      <c r="W51" s="32"/>
      <c r="X51" s="32"/>
      <c r="Y51" s="32"/>
      <c r="Z51" s="32"/>
      <c r="AA51" s="32"/>
    </row>
    <row r="52" spans="1:27">
      <c r="U52" s="32"/>
      <c r="V52" s="32"/>
      <c r="W52" s="32"/>
      <c r="X52" s="32"/>
      <c r="Y52" s="32"/>
      <c r="Z52" s="32"/>
      <c r="AA52" s="32"/>
    </row>
    <row r="53" spans="1:27">
      <c r="U53" s="32"/>
      <c r="V53" s="32"/>
      <c r="W53" s="32"/>
      <c r="X53" s="32"/>
      <c r="Y53" s="32"/>
      <c r="Z53" s="32"/>
      <c r="AA53" s="32"/>
    </row>
    <row r="54" spans="1:27">
      <c r="U54" s="32"/>
      <c r="V54" s="32"/>
      <c r="W54" s="32"/>
      <c r="X54" s="32"/>
      <c r="Y54" s="32"/>
      <c r="Z54" s="32"/>
      <c r="AA54" s="32"/>
    </row>
    <row r="55" spans="1:27">
      <c r="U55" s="32"/>
      <c r="V55" s="32"/>
      <c r="W55" s="32"/>
      <c r="X55" s="32"/>
      <c r="Y55" s="32"/>
      <c r="Z55" s="32"/>
      <c r="AA55" s="32"/>
    </row>
    <row r="56" spans="1:27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2"/>
      <c r="V56" s="32"/>
      <c r="W56" s="32"/>
      <c r="X56" s="32"/>
      <c r="Y56" s="32"/>
      <c r="Z56" s="32"/>
      <c r="AA56" s="32"/>
    </row>
    <row r="57" spans="1:27">
      <c r="C57" s="29"/>
      <c r="U57" s="32"/>
      <c r="V57" s="32"/>
      <c r="W57" s="32"/>
      <c r="X57" s="32"/>
      <c r="Y57" s="32"/>
      <c r="Z57" s="32"/>
      <c r="AA57" s="32"/>
    </row>
    <row r="58" spans="1:27">
      <c r="U58" s="32"/>
      <c r="V58" s="32"/>
      <c r="W58" s="32"/>
      <c r="X58" s="32"/>
      <c r="Y58" s="32"/>
      <c r="Z58" s="32"/>
      <c r="AA58" s="32"/>
    </row>
    <row r="59" spans="1:27">
      <c r="U59" s="32"/>
      <c r="V59" s="32"/>
      <c r="W59" s="32"/>
      <c r="X59" s="32"/>
      <c r="Y59" s="32"/>
      <c r="Z59" s="32"/>
      <c r="AA59" s="32"/>
    </row>
    <row r="60" spans="1:27">
      <c r="U60" s="32"/>
      <c r="V60" s="32"/>
      <c r="W60" s="32"/>
      <c r="X60" s="32"/>
      <c r="Y60" s="32"/>
      <c r="Z60" s="32"/>
      <c r="AA60" s="32"/>
    </row>
    <row r="61" spans="1:27">
      <c r="U61" s="32"/>
      <c r="V61" s="32"/>
      <c r="W61" s="32"/>
      <c r="X61" s="32"/>
      <c r="Y61" s="32"/>
      <c r="Z61" s="32"/>
      <c r="AA61" s="32"/>
    </row>
    <row r="62" spans="1:27">
      <c r="U62" s="32"/>
      <c r="V62" s="32"/>
      <c r="W62" s="32"/>
      <c r="X62" s="32"/>
      <c r="Y62" s="32"/>
      <c r="Z62" s="32"/>
      <c r="AA62" s="32"/>
    </row>
    <row r="63" spans="1:27">
      <c r="U63" s="32"/>
      <c r="V63" s="32"/>
      <c r="W63" s="32"/>
      <c r="X63" s="32"/>
      <c r="Y63" s="32"/>
      <c r="Z63" s="32"/>
      <c r="AA63" s="32"/>
    </row>
    <row r="64" spans="1:27">
      <c r="U64" s="32"/>
      <c r="V64" s="32"/>
      <c r="W64" s="32"/>
      <c r="X64" s="32"/>
      <c r="Y64" s="32"/>
      <c r="Z64" s="32"/>
      <c r="AA64" s="32"/>
    </row>
    <row r="65" spans="23:27">
      <c r="W65" s="32"/>
      <c r="X65" s="32"/>
      <c r="Y65" s="32"/>
      <c r="Z65" s="32"/>
      <c r="AA65" s="3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508F-18BC-8348-92A9-256D9A0624E8}">
  <sheetPr codeName="Sheet4"/>
  <dimension ref="A1:C40"/>
  <sheetViews>
    <sheetView topLeftCell="A5" workbookViewId="0">
      <selection activeCell="F32" sqref="F32"/>
    </sheetView>
  </sheetViews>
  <sheetFormatPr baseColWidth="10" defaultRowHeight="16"/>
  <cols>
    <col min="1" max="1" width="11.1640625" customWidth="1"/>
    <col min="2" max="2" width="14.83203125" customWidth="1"/>
    <col min="3" max="3" width="24" customWidth="1"/>
  </cols>
  <sheetData>
    <row r="1" spans="1:3">
      <c r="A1" s="15" t="s">
        <v>11</v>
      </c>
      <c r="B1" s="15" t="s">
        <v>0</v>
      </c>
      <c r="C1" s="15" t="s">
        <v>18</v>
      </c>
    </row>
    <row r="2" spans="1:3">
      <c r="A2" s="17">
        <v>45298</v>
      </c>
      <c r="B2" s="15">
        <v>1</v>
      </c>
      <c r="C2" s="15">
        <v>6.95</v>
      </c>
    </row>
    <row r="3" spans="1:3">
      <c r="A3" s="17">
        <v>45298</v>
      </c>
      <c r="B3" s="15">
        <v>2</v>
      </c>
      <c r="C3" s="15">
        <v>4.04</v>
      </c>
    </row>
    <row r="4" spans="1:3">
      <c r="A4" s="17">
        <v>45298</v>
      </c>
      <c r="B4" s="15">
        <v>3</v>
      </c>
      <c r="C4" s="15">
        <v>4.63</v>
      </c>
    </row>
    <row r="5" spans="1:3">
      <c r="A5" s="17">
        <v>45305</v>
      </c>
      <c r="B5" s="15">
        <v>1</v>
      </c>
      <c r="C5" s="15">
        <v>2.79</v>
      </c>
    </row>
    <row r="6" spans="1:3">
      <c r="A6" s="17">
        <v>45305</v>
      </c>
      <c r="B6" s="15">
        <v>2</v>
      </c>
      <c r="C6" s="15">
        <v>2.61</v>
      </c>
    </row>
    <row r="7" spans="1:3">
      <c r="A7" s="17">
        <v>45305</v>
      </c>
      <c r="B7" s="15">
        <v>3</v>
      </c>
      <c r="C7" s="15">
        <v>6.63</v>
      </c>
    </row>
    <row r="8" spans="1:3">
      <c r="A8" s="17">
        <v>45312</v>
      </c>
      <c r="B8" s="15">
        <v>1</v>
      </c>
      <c r="C8" s="15">
        <v>7.71</v>
      </c>
    </row>
    <row r="9" spans="1:3">
      <c r="A9" s="17">
        <v>45312</v>
      </c>
      <c r="B9" s="15">
        <v>2</v>
      </c>
      <c r="C9" s="15">
        <v>4.8600000000000003</v>
      </c>
    </row>
    <row r="10" spans="1:3">
      <c r="A10" s="17">
        <v>45312</v>
      </c>
      <c r="B10" s="15">
        <v>3</v>
      </c>
      <c r="C10" s="15">
        <v>7.01</v>
      </c>
    </row>
    <row r="11" spans="1:3">
      <c r="A11" s="17">
        <v>45319</v>
      </c>
      <c r="B11" s="15">
        <v>1</v>
      </c>
      <c r="C11" s="15">
        <v>5.72</v>
      </c>
    </row>
    <row r="12" spans="1:3">
      <c r="A12" s="17">
        <v>45319</v>
      </c>
      <c r="B12" s="15">
        <v>2</v>
      </c>
      <c r="C12" s="15">
        <v>3.71</v>
      </c>
    </row>
    <row r="13" spans="1:3">
      <c r="A13" s="17">
        <v>45319</v>
      </c>
      <c r="B13" s="15">
        <v>3</v>
      </c>
      <c r="C13" s="15">
        <v>5.72</v>
      </c>
    </row>
    <row r="14" spans="1:3">
      <c r="A14" s="17">
        <v>45326</v>
      </c>
      <c r="B14" s="15">
        <v>1</v>
      </c>
      <c r="C14" s="15">
        <v>8.08</v>
      </c>
    </row>
    <row r="15" spans="1:3">
      <c r="A15" s="17">
        <v>45326</v>
      </c>
      <c r="B15" s="15">
        <v>2</v>
      </c>
      <c r="C15" s="15">
        <v>4.93</v>
      </c>
    </row>
    <row r="16" spans="1:3">
      <c r="A16" s="17">
        <v>45326</v>
      </c>
      <c r="B16" s="15">
        <v>3</v>
      </c>
      <c r="C16" s="15">
        <v>8.1300000000000008</v>
      </c>
    </row>
    <row r="17" spans="1:3">
      <c r="A17" s="17">
        <v>45333</v>
      </c>
      <c r="B17" s="15">
        <v>1</v>
      </c>
      <c r="C17" s="15">
        <v>0</v>
      </c>
    </row>
    <row r="18" spans="1:3">
      <c r="A18" s="17">
        <v>45333</v>
      </c>
      <c r="B18" s="15">
        <v>2</v>
      </c>
      <c r="C18" s="15">
        <v>6.64</v>
      </c>
    </row>
    <row r="19" spans="1:3">
      <c r="A19" s="17">
        <v>45333</v>
      </c>
      <c r="B19" s="15">
        <v>3</v>
      </c>
      <c r="C19" s="15">
        <v>5.17</v>
      </c>
    </row>
    <row r="20" spans="1:3">
      <c r="A20" s="17">
        <v>45340</v>
      </c>
      <c r="B20" s="15">
        <v>1</v>
      </c>
      <c r="C20" s="15">
        <v>4.4000000000000004</v>
      </c>
    </row>
    <row r="21" spans="1:3">
      <c r="A21" s="17">
        <v>45340</v>
      </c>
      <c r="B21" s="15">
        <v>2</v>
      </c>
      <c r="C21" s="15">
        <v>5.18</v>
      </c>
    </row>
    <row r="22" spans="1:3">
      <c r="A22" s="17">
        <v>45340</v>
      </c>
      <c r="B22" s="15">
        <v>3</v>
      </c>
      <c r="C22" s="15">
        <v>1.02</v>
      </c>
    </row>
    <row r="23" spans="1:3">
      <c r="A23" s="17">
        <v>45347</v>
      </c>
      <c r="B23" s="15">
        <v>1</v>
      </c>
      <c r="C23" s="15">
        <v>4.5599999999999996</v>
      </c>
    </row>
    <row r="24" spans="1:3">
      <c r="A24" s="17">
        <v>45347</v>
      </c>
      <c r="B24" s="15">
        <v>2</v>
      </c>
      <c r="C24" s="15">
        <v>5.71</v>
      </c>
    </row>
    <row r="25" spans="1:3">
      <c r="A25" s="17">
        <v>45347</v>
      </c>
      <c r="B25" s="15">
        <v>3</v>
      </c>
      <c r="C25" s="15">
        <v>7.96</v>
      </c>
    </row>
    <row r="26" spans="1:3">
      <c r="A26" s="17">
        <v>45354</v>
      </c>
      <c r="B26" s="15">
        <v>1</v>
      </c>
      <c r="C26" s="15">
        <v>3.96</v>
      </c>
    </row>
    <row r="27" spans="1:3">
      <c r="A27" s="17">
        <v>45354</v>
      </c>
      <c r="B27" s="15">
        <v>2</v>
      </c>
      <c r="C27" s="15">
        <v>3.38</v>
      </c>
    </row>
    <row r="28" spans="1:3">
      <c r="A28" s="17">
        <v>45354</v>
      </c>
      <c r="B28" s="15">
        <v>3</v>
      </c>
      <c r="C28" s="15">
        <v>4</v>
      </c>
    </row>
    <row r="29" spans="1:3">
      <c r="A29" s="17">
        <v>45361</v>
      </c>
      <c r="B29" s="15">
        <v>1</v>
      </c>
      <c r="C29" s="15">
        <v>6.83</v>
      </c>
    </row>
    <row r="30" spans="1:3">
      <c r="A30" s="17">
        <v>45361</v>
      </c>
      <c r="B30" s="15">
        <v>2</v>
      </c>
      <c r="C30" s="15">
        <v>5.66</v>
      </c>
    </row>
    <row r="31" spans="1:3">
      <c r="A31" s="17">
        <v>45361</v>
      </c>
      <c r="B31" s="15">
        <v>3</v>
      </c>
      <c r="C31" s="15">
        <v>3.94</v>
      </c>
    </row>
    <row r="32" spans="1:3">
      <c r="A32" s="17">
        <v>45368</v>
      </c>
      <c r="B32" s="15">
        <v>1</v>
      </c>
      <c r="C32" s="15">
        <v>6.03</v>
      </c>
    </row>
    <row r="33" spans="1:3">
      <c r="A33" s="17">
        <v>45368</v>
      </c>
      <c r="B33" s="15">
        <v>2</v>
      </c>
      <c r="C33" s="15">
        <v>5.19</v>
      </c>
    </row>
    <row r="34" spans="1:3">
      <c r="A34" s="17">
        <v>45368</v>
      </c>
      <c r="B34" s="15">
        <v>3</v>
      </c>
      <c r="C34" s="15">
        <v>6.94</v>
      </c>
    </row>
    <row r="35" spans="1:3">
      <c r="A35" s="17">
        <v>45375</v>
      </c>
      <c r="B35" s="15">
        <v>1</v>
      </c>
      <c r="C35" s="15">
        <v>3.6</v>
      </c>
    </row>
    <row r="36" spans="1:3">
      <c r="A36" s="17">
        <v>45375</v>
      </c>
      <c r="B36" s="15">
        <v>2</v>
      </c>
      <c r="C36" s="15">
        <v>4.34</v>
      </c>
    </row>
    <row r="37" spans="1:3">
      <c r="A37" s="17">
        <v>45375</v>
      </c>
      <c r="B37" s="15">
        <v>3</v>
      </c>
      <c r="C37" s="15">
        <v>4.22</v>
      </c>
    </row>
    <row r="38" spans="1:3">
      <c r="A38" s="17">
        <v>45382</v>
      </c>
      <c r="B38" s="15">
        <v>1</v>
      </c>
      <c r="C38" s="15">
        <v>2.0699999999999998</v>
      </c>
    </row>
    <row r="39" spans="1:3">
      <c r="A39" s="17">
        <v>45382</v>
      </c>
      <c r="B39" s="15">
        <v>2</v>
      </c>
      <c r="C39" s="15">
        <v>5.59</v>
      </c>
    </row>
    <row r="40" spans="1:3">
      <c r="A40" s="17">
        <v>45382</v>
      </c>
      <c r="B40" s="15">
        <v>3</v>
      </c>
      <c r="C40" s="15">
        <v>5.52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2C6A-B45D-AD43-8DD4-C783F9E9440D}">
  <sheetPr codeName="Sheet5"/>
  <dimension ref="A1:B5"/>
  <sheetViews>
    <sheetView workbookViewId="0">
      <selection activeCell="B1" sqref="B1"/>
    </sheetView>
  </sheetViews>
  <sheetFormatPr baseColWidth="10" defaultRowHeight="16"/>
  <cols>
    <col min="1" max="1" width="17.83203125" bestFit="1" customWidth="1"/>
    <col min="2" max="2" width="33" bestFit="1" customWidth="1"/>
  </cols>
  <sheetData>
    <row r="1" spans="1:2">
      <c r="A1" s="18" t="s">
        <v>20</v>
      </c>
      <c r="B1" s="18" t="s">
        <v>22</v>
      </c>
    </row>
    <row r="2" spans="1:2">
      <c r="A2" s="15" t="s">
        <v>4</v>
      </c>
      <c r="B2" s="21">
        <v>21486.57</v>
      </c>
    </row>
    <row r="3" spans="1:2">
      <c r="A3" s="15" t="s">
        <v>7</v>
      </c>
      <c r="B3" s="21">
        <v>35502.509999999995</v>
      </c>
    </row>
    <row r="4" spans="1:2">
      <c r="A4" s="15" t="s">
        <v>9</v>
      </c>
      <c r="B4" s="21">
        <v>41042.18</v>
      </c>
    </row>
    <row r="5" spans="1:2">
      <c r="A5" s="18" t="s">
        <v>21</v>
      </c>
      <c r="B5" s="22">
        <v>98031.26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848B-AD31-DA45-A305-6AE59E03CC0F}">
  <sheetPr codeName="Sheet6"/>
  <dimension ref="A1:E10"/>
  <sheetViews>
    <sheetView zoomScale="68" workbookViewId="0">
      <selection activeCell="B9" sqref="B9"/>
    </sheetView>
  </sheetViews>
  <sheetFormatPr baseColWidth="10" defaultRowHeight="16"/>
  <cols>
    <col min="1" max="1" width="18.6640625" customWidth="1"/>
    <col min="2" max="2" width="24.1640625" customWidth="1"/>
    <col min="3" max="4" width="12.1640625" bestFit="1" customWidth="1"/>
    <col min="5" max="5" width="10.83203125" bestFit="1" customWidth="1"/>
  </cols>
  <sheetData>
    <row r="1" spans="1:5">
      <c r="A1" s="15" t="s">
        <v>1</v>
      </c>
      <c r="B1" s="15" t="s">
        <v>0</v>
      </c>
      <c r="C1" s="15" t="s">
        <v>25</v>
      </c>
      <c r="D1" s="15" t="s">
        <v>26</v>
      </c>
      <c r="E1" s="15" t="s">
        <v>27</v>
      </c>
    </row>
    <row r="2" spans="1:5">
      <c r="A2" s="15" t="s">
        <v>4</v>
      </c>
      <c r="B2" s="15">
        <v>1</v>
      </c>
      <c r="C2" s="15">
        <f>SUMIFS(output[energy_generated_mwh],output[plant_id],Table16[[#This Row],[plant_id]])</f>
        <v>13213.619999999999</v>
      </c>
      <c r="D2" s="15">
        <f>SUMIFS(maintenance[maintenance_cost_usd],maintenance[plant_id],Table16[[#This Row],[plant_id]])</f>
        <v>21486.57</v>
      </c>
      <c r="E2" s="15">
        <f>Table16[[#This Row],[total_energy_mwh]]/Table16[[#This Row],[total_maintenance_usd]]</f>
        <v>0.61497111916885749</v>
      </c>
    </row>
    <row r="3" spans="1:5">
      <c r="A3" s="15" t="s">
        <v>7</v>
      </c>
      <c r="B3" s="15">
        <v>2</v>
      </c>
      <c r="C3" s="15">
        <f>SUMIFS(output[energy_generated_mwh],output[plant_id],Table16[[#This Row],[plant_id]])</f>
        <v>12177.24</v>
      </c>
      <c r="D3" s="15">
        <f>SUMIFS(maintenance[maintenance_cost_usd],maintenance[plant_id],Table16[[#This Row],[plant_id]])</f>
        <v>35502.509999999995</v>
      </c>
      <c r="E3" s="15">
        <f>Table16[[#This Row],[total_energy_mwh]]/Table16[[#This Row],[total_maintenance_usd]]</f>
        <v>0.34299659376196223</v>
      </c>
    </row>
    <row r="4" spans="1:5">
      <c r="A4" s="15" t="s">
        <v>9</v>
      </c>
      <c r="B4" s="15">
        <v>3</v>
      </c>
      <c r="C4" s="15">
        <f>SUMIFS(output[energy_generated_mwh],output[plant_id],Table16[[#This Row],[plant_id]])</f>
        <v>11820.67</v>
      </c>
      <c r="D4" s="15">
        <f>SUMIFS(maintenance[maintenance_cost_usd],maintenance[plant_id],Table16[[#This Row],[plant_id]])</f>
        <v>41042.18</v>
      </c>
      <c r="E4" s="15">
        <f>Table16[[#This Row],[total_energy_mwh]]/Table16[[#This Row],[total_maintenance_usd]]</f>
        <v>0.28801272252107468</v>
      </c>
    </row>
    <row r="6" spans="1:5">
      <c r="A6" s="18" t="s">
        <v>20</v>
      </c>
      <c r="B6" s="18" t="s">
        <v>33</v>
      </c>
    </row>
    <row r="7" spans="1:5">
      <c r="A7" s="15" t="s">
        <v>7</v>
      </c>
      <c r="B7" s="21">
        <v>0.34299659376196223</v>
      </c>
    </row>
    <row r="8" spans="1:5">
      <c r="A8" s="15" t="s">
        <v>4</v>
      </c>
      <c r="B8" s="21">
        <v>0.61497111916885749</v>
      </c>
    </row>
    <row r="9" spans="1:5">
      <c r="A9" s="15" t="s">
        <v>9</v>
      </c>
      <c r="B9" s="21">
        <v>0.28801272252107468</v>
      </c>
    </row>
    <row r="10" spans="1:5">
      <c r="A10" s="18" t="s">
        <v>21</v>
      </c>
      <c r="B10" s="22">
        <v>1.2459804354518944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CE72-BDFE-BB4A-A9BB-E62978B885E8}">
  <sheetPr codeName="Sheet7"/>
  <dimension ref="A1:F10"/>
  <sheetViews>
    <sheetView workbookViewId="0">
      <selection sqref="A1:F4"/>
    </sheetView>
  </sheetViews>
  <sheetFormatPr baseColWidth="10" defaultRowHeight="16"/>
  <cols>
    <col min="1" max="1" width="18.5" customWidth="1"/>
    <col min="2" max="2" width="32.33203125" customWidth="1"/>
    <col min="3" max="3" width="25.6640625" customWidth="1"/>
    <col min="4" max="4" width="30.6640625" customWidth="1"/>
    <col min="5" max="5" width="21" customWidth="1"/>
    <col min="6" max="6" width="30.5" customWidth="1"/>
  </cols>
  <sheetData>
    <row r="1" spans="1:6">
      <c r="A1" s="15" t="s">
        <v>1</v>
      </c>
      <c r="B1" s="15" t="s">
        <v>0</v>
      </c>
      <c r="C1" s="15" t="s">
        <v>25</v>
      </c>
      <c r="D1" s="15" t="s">
        <v>26</v>
      </c>
      <c r="E1" s="15" t="s">
        <v>27</v>
      </c>
      <c r="F1" s="15" t="s">
        <v>29</v>
      </c>
    </row>
    <row r="2" spans="1:6">
      <c r="A2" s="15" t="s">
        <v>4</v>
      </c>
      <c r="B2" s="15">
        <v>1</v>
      </c>
      <c r="C2" s="15">
        <f>SUMIFS(output[energy_generated_mwh],output[plant_id],Table16[[#This Row],[plant_id]])</f>
        <v>13213.619999999999</v>
      </c>
      <c r="D2" s="15">
        <f>SUMIFS(maintenance[maintenance_cost_usd],maintenance[plant_id],Table16[[#This Row],[plant_id]])</f>
        <v>21486.57</v>
      </c>
      <c r="E2" s="15">
        <f>Table16[[#This Row],[total_energy_mwh]]/Table16[[#This Row],[total_maintenance_usd]]</f>
        <v>0.61497111916885749</v>
      </c>
      <c r="F2" s="15">
        <f>SUMIFS(downtime[downtime_hours],downtime[plant_id],Table1620[[#This Row],[plant_id]])</f>
        <v>62.7</v>
      </c>
    </row>
    <row r="3" spans="1:6">
      <c r="A3" s="15" t="s">
        <v>7</v>
      </c>
      <c r="B3" s="15">
        <v>2</v>
      </c>
      <c r="C3" s="15">
        <f>SUMIFS(output[energy_generated_mwh],output[plant_id],Table16[[#This Row],[plant_id]])</f>
        <v>12177.24</v>
      </c>
      <c r="D3" s="15">
        <f>SUMIFS(maintenance[maintenance_cost_usd],maintenance[plant_id],Table16[[#This Row],[plant_id]])</f>
        <v>35502.509999999995</v>
      </c>
      <c r="E3" s="15">
        <f>Table16[[#This Row],[total_energy_mwh]]/Table16[[#This Row],[total_maintenance_usd]]</f>
        <v>0.34299659376196223</v>
      </c>
      <c r="F3" s="15">
        <f>SUMIFS(downtime[downtime_hours],downtime[plant_id],Table1620[[#This Row],[plant_id]])</f>
        <v>61.84</v>
      </c>
    </row>
    <row r="4" spans="1:6">
      <c r="A4" s="15" t="s">
        <v>9</v>
      </c>
      <c r="B4" s="15">
        <v>3</v>
      </c>
      <c r="C4" s="15">
        <f>SUMIFS(output[energy_generated_mwh],output[plant_id],Table16[[#This Row],[plant_id]])</f>
        <v>11820.67</v>
      </c>
      <c r="D4" s="15">
        <f>SUMIFS(maintenance[maintenance_cost_usd],maintenance[plant_id],Table16[[#This Row],[plant_id]])</f>
        <v>41042.18</v>
      </c>
      <c r="E4" s="15">
        <f>Table16[[#This Row],[total_energy_mwh]]/Table16[[#This Row],[total_maintenance_usd]]</f>
        <v>0.28801272252107468</v>
      </c>
      <c r="F4" s="15">
        <f>SUMIFS(downtime[downtime_hours],downtime[plant_id],Table1620[[#This Row],[plant_id]])</f>
        <v>70.89</v>
      </c>
    </row>
    <row r="6" spans="1:6">
      <c r="A6" s="18" t="s">
        <v>20</v>
      </c>
      <c r="B6" s="18" t="s">
        <v>34</v>
      </c>
    </row>
    <row r="7" spans="1:6">
      <c r="A7" s="15" t="s">
        <v>7</v>
      </c>
      <c r="B7" s="15">
        <v>61.84</v>
      </c>
    </row>
    <row r="8" spans="1:6">
      <c r="A8" s="15" t="s">
        <v>4</v>
      </c>
      <c r="B8" s="15">
        <v>62.7</v>
      </c>
    </row>
    <row r="9" spans="1:6">
      <c r="A9" s="15" t="s">
        <v>9</v>
      </c>
      <c r="B9" s="15">
        <v>70.89</v>
      </c>
    </row>
    <row r="10" spans="1:6">
      <c r="A10" s="18" t="s">
        <v>21</v>
      </c>
      <c r="B10" s="18">
        <v>195.43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E020-7F7D-B94E-9653-56725CC80B8F}">
  <sheetPr codeName="Sheet9"/>
  <dimension ref="A1:N33"/>
  <sheetViews>
    <sheetView topLeftCell="A6" zoomScale="113" zoomScaleNormal="75" workbookViewId="0">
      <selection activeCell="E20" sqref="E20"/>
    </sheetView>
  </sheetViews>
  <sheetFormatPr baseColWidth="10" defaultRowHeight="16"/>
  <cols>
    <col min="1" max="1" width="20.83203125" customWidth="1"/>
    <col min="2" max="2" width="18.83203125" customWidth="1"/>
    <col min="3" max="4" width="10.1640625" bestFit="1" customWidth="1"/>
    <col min="5" max="6" width="15" bestFit="1" customWidth="1"/>
    <col min="7" max="7" width="15.1640625" bestFit="1" customWidth="1"/>
    <col min="8" max="8" width="15.83203125" bestFit="1" customWidth="1"/>
    <col min="9" max="9" width="10.1640625" bestFit="1" customWidth="1"/>
    <col min="10" max="10" width="8.83203125" bestFit="1" customWidth="1"/>
    <col min="11" max="13" width="10.1640625" bestFit="1" customWidth="1"/>
    <col min="14" max="14" width="12.6640625" customWidth="1"/>
  </cols>
  <sheetData>
    <row r="1" spans="1:14">
      <c r="A1" s="18" t="s">
        <v>31</v>
      </c>
      <c r="B1" s="18" t="s">
        <v>30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>
      <c r="A2" s="18" t="s">
        <v>20</v>
      </c>
      <c r="B2" s="19">
        <v>45298</v>
      </c>
      <c r="C2" s="19">
        <v>45305</v>
      </c>
      <c r="D2" s="19">
        <v>45312</v>
      </c>
      <c r="E2" s="19">
        <v>45319</v>
      </c>
      <c r="F2" s="19">
        <v>45326</v>
      </c>
      <c r="G2" s="19">
        <v>45333</v>
      </c>
      <c r="H2" s="19">
        <v>45340</v>
      </c>
      <c r="I2" s="19">
        <v>45347</v>
      </c>
      <c r="J2" s="19">
        <v>45354</v>
      </c>
      <c r="K2" s="19">
        <v>45368</v>
      </c>
      <c r="L2" s="19">
        <v>45375</v>
      </c>
      <c r="M2" s="19">
        <v>45382</v>
      </c>
      <c r="N2" s="19" t="s">
        <v>21</v>
      </c>
    </row>
    <row r="3" spans="1:14">
      <c r="A3" s="14">
        <v>1</v>
      </c>
      <c r="B3" s="15">
        <v>1</v>
      </c>
      <c r="C3" s="15"/>
      <c r="D3" s="15"/>
      <c r="E3" s="15">
        <v>1</v>
      </c>
      <c r="F3" s="15">
        <v>1</v>
      </c>
      <c r="G3" s="15"/>
      <c r="H3" s="15"/>
      <c r="I3" s="15"/>
      <c r="J3" s="15"/>
      <c r="K3" s="15"/>
      <c r="L3" s="15">
        <v>1</v>
      </c>
      <c r="M3" s="15"/>
      <c r="N3" s="15">
        <v>4</v>
      </c>
    </row>
    <row r="4" spans="1:14">
      <c r="A4" s="15" t="s">
        <v>4</v>
      </c>
      <c r="B4" s="15">
        <v>1</v>
      </c>
      <c r="C4" s="15"/>
      <c r="D4" s="15"/>
      <c r="E4" s="15">
        <v>1</v>
      </c>
      <c r="F4" s="15">
        <v>1</v>
      </c>
      <c r="G4" s="15"/>
      <c r="H4" s="15"/>
      <c r="I4" s="15"/>
      <c r="J4" s="15"/>
      <c r="K4" s="15"/>
      <c r="L4" s="15">
        <v>1</v>
      </c>
      <c r="M4" s="15"/>
      <c r="N4" s="15">
        <v>4</v>
      </c>
    </row>
    <row r="5" spans="1:14">
      <c r="A5" s="14">
        <v>2</v>
      </c>
      <c r="B5" s="15">
        <v>2</v>
      </c>
      <c r="C5" s="15">
        <v>1</v>
      </c>
      <c r="D5" s="15"/>
      <c r="E5" s="15">
        <v>2</v>
      </c>
      <c r="F5" s="15"/>
      <c r="G5" s="15"/>
      <c r="H5" s="15">
        <v>1</v>
      </c>
      <c r="I5" s="15"/>
      <c r="J5" s="15">
        <v>1</v>
      </c>
      <c r="K5" s="15">
        <v>1</v>
      </c>
      <c r="L5" s="15"/>
      <c r="M5" s="15"/>
      <c r="N5" s="15">
        <v>8</v>
      </c>
    </row>
    <row r="6" spans="1:14">
      <c r="A6" s="15" t="s">
        <v>7</v>
      </c>
      <c r="B6" s="15">
        <v>2</v>
      </c>
      <c r="C6" s="15">
        <v>1</v>
      </c>
      <c r="D6" s="15"/>
      <c r="E6" s="15">
        <v>2</v>
      </c>
      <c r="F6" s="15"/>
      <c r="G6" s="15"/>
      <c r="H6" s="15">
        <v>1</v>
      </c>
      <c r="I6" s="15"/>
      <c r="J6" s="15">
        <v>1</v>
      </c>
      <c r="K6" s="15">
        <v>1</v>
      </c>
      <c r="L6" s="15"/>
      <c r="M6" s="15"/>
      <c r="N6" s="15">
        <v>8</v>
      </c>
    </row>
    <row r="7" spans="1:14">
      <c r="A7" s="14">
        <v>3</v>
      </c>
      <c r="B7" s="15"/>
      <c r="C7" s="15"/>
      <c r="D7" s="15">
        <v>1</v>
      </c>
      <c r="E7" s="15"/>
      <c r="F7" s="15">
        <v>1</v>
      </c>
      <c r="G7" s="15">
        <v>1</v>
      </c>
      <c r="H7" s="15">
        <v>1</v>
      </c>
      <c r="I7" s="15">
        <v>1</v>
      </c>
      <c r="J7" s="15"/>
      <c r="K7" s="15"/>
      <c r="L7" s="15">
        <v>1</v>
      </c>
      <c r="M7" s="15">
        <v>2</v>
      </c>
      <c r="N7" s="15">
        <v>8</v>
      </c>
    </row>
    <row r="8" spans="1:14">
      <c r="A8" s="15" t="s">
        <v>9</v>
      </c>
      <c r="B8" s="15"/>
      <c r="C8" s="15"/>
      <c r="D8" s="15">
        <v>1</v>
      </c>
      <c r="E8" s="15"/>
      <c r="F8" s="15">
        <v>1</v>
      </c>
      <c r="G8" s="15">
        <v>1</v>
      </c>
      <c r="H8" s="15">
        <v>1</v>
      </c>
      <c r="I8" s="15">
        <v>1</v>
      </c>
      <c r="J8" s="15"/>
      <c r="K8" s="15"/>
      <c r="L8" s="15">
        <v>1</v>
      </c>
      <c r="M8" s="15">
        <v>2</v>
      </c>
      <c r="N8" s="15">
        <v>8</v>
      </c>
    </row>
    <row r="9" spans="1:14">
      <c r="A9" s="20" t="s">
        <v>21</v>
      </c>
      <c r="B9" s="18">
        <v>3</v>
      </c>
      <c r="C9" s="18">
        <v>1</v>
      </c>
      <c r="D9" s="18">
        <v>1</v>
      </c>
      <c r="E9" s="18">
        <v>3</v>
      </c>
      <c r="F9" s="18">
        <v>2</v>
      </c>
      <c r="G9" s="18">
        <v>1</v>
      </c>
      <c r="H9" s="18">
        <v>2</v>
      </c>
      <c r="I9" s="18">
        <v>1</v>
      </c>
      <c r="J9" s="18">
        <v>1</v>
      </c>
      <c r="K9" s="18">
        <v>1</v>
      </c>
      <c r="L9" s="18">
        <v>2</v>
      </c>
      <c r="M9" s="18">
        <v>2</v>
      </c>
      <c r="N9" s="18">
        <v>20</v>
      </c>
    </row>
    <row r="11" spans="1:14">
      <c r="A11" s="13" t="s">
        <v>1</v>
      </c>
      <c r="B11" s="23">
        <v>45292</v>
      </c>
      <c r="C11" s="23">
        <v>45323</v>
      </c>
      <c r="D11" s="23">
        <v>45352</v>
      </c>
    </row>
    <row r="12" spans="1:14">
      <c r="A12" s="13" t="s">
        <v>4</v>
      </c>
      <c r="B12" s="12">
        <v>2</v>
      </c>
      <c r="C12" s="12">
        <v>1</v>
      </c>
      <c r="D12" s="12">
        <v>1</v>
      </c>
    </row>
    <row r="13" spans="1:14">
      <c r="A13" s="13" t="s">
        <v>7</v>
      </c>
      <c r="B13" s="12">
        <v>5</v>
      </c>
      <c r="C13" s="12">
        <v>1</v>
      </c>
      <c r="D13" s="12">
        <v>2</v>
      </c>
    </row>
    <row r="14" spans="1:14">
      <c r="A14" s="13" t="s">
        <v>9</v>
      </c>
      <c r="B14" s="12">
        <v>1</v>
      </c>
      <c r="C14" s="12">
        <v>4</v>
      </c>
      <c r="D14" s="12">
        <v>3</v>
      </c>
    </row>
    <row r="16" spans="1:14">
      <c r="A16" s="1"/>
      <c r="B16" s="2"/>
      <c r="C16" s="3"/>
    </row>
    <row r="17" spans="1:3">
      <c r="A17" s="4"/>
      <c r="B17" s="5"/>
      <c r="C17" s="6"/>
    </row>
    <row r="18" spans="1:3">
      <c r="A18" s="4"/>
      <c r="B18" s="5"/>
      <c r="C18" s="6"/>
    </row>
    <row r="19" spans="1:3">
      <c r="A19" s="4"/>
      <c r="B19" s="5"/>
      <c r="C19" s="6"/>
    </row>
    <row r="20" spans="1:3">
      <c r="A20" s="4"/>
      <c r="B20" s="5"/>
      <c r="C20" s="6"/>
    </row>
    <row r="21" spans="1:3">
      <c r="A21" s="4"/>
      <c r="B21" s="5"/>
      <c r="C21" s="6"/>
    </row>
    <row r="22" spans="1:3">
      <c r="A22" s="4"/>
      <c r="B22" s="5"/>
      <c r="C22" s="6"/>
    </row>
    <row r="23" spans="1:3">
      <c r="A23" s="4"/>
      <c r="B23" s="5"/>
      <c r="C23" s="6"/>
    </row>
    <row r="24" spans="1:3">
      <c r="A24" s="4"/>
      <c r="B24" s="5"/>
      <c r="C24" s="6"/>
    </row>
    <row r="25" spans="1:3">
      <c r="A25" s="4"/>
      <c r="B25" s="5"/>
      <c r="C25" s="6"/>
    </row>
    <row r="26" spans="1:3">
      <c r="A26" s="4"/>
      <c r="B26" s="5"/>
      <c r="C26" s="6"/>
    </row>
    <row r="27" spans="1:3">
      <c r="A27" s="4"/>
      <c r="B27" s="5"/>
      <c r="C27" s="6"/>
    </row>
    <row r="28" spans="1:3">
      <c r="A28" s="4"/>
      <c r="B28" s="5"/>
      <c r="C28" s="6"/>
    </row>
    <row r="29" spans="1:3">
      <c r="A29" s="4"/>
      <c r="B29" s="5"/>
      <c r="C29" s="6"/>
    </row>
    <row r="30" spans="1:3">
      <c r="A30" s="4"/>
      <c r="B30" s="5"/>
      <c r="C30" s="6"/>
    </row>
    <row r="31" spans="1:3">
      <c r="A31" s="4"/>
      <c r="B31" s="5"/>
      <c r="C31" s="6"/>
    </row>
    <row r="32" spans="1:3">
      <c r="A32" s="4"/>
      <c r="B32" s="5"/>
      <c r="C32" s="6"/>
    </row>
    <row r="33" spans="1:3">
      <c r="A33" s="7"/>
      <c r="B33" s="8"/>
      <c r="C33" s="9"/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0EFC-37D1-B347-8E0C-EA27C89A55E0}">
  <sheetPr codeName="Sheet10"/>
  <dimension ref="A1:F10"/>
  <sheetViews>
    <sheetView topLeftCell="A2" zoomScale="69" workbookViewId="0">
      <selection activeCell="D23" sqref="D23"/>
    </sheetView>
  </sheetViews>
  <sheetFormatPr baseColWidth="10" defaultRowHeight="16"/>
  <cols>
    <col min="1" max="1" width="15" bestFit="1" customWidth="1"/>
    <col min="2" max="2" width="29.83203125" bestFit="1" customWidth="1"/>
    <col min="3" max="3" width="26" customWidth="1"/>
    <col min="4" max="4" width="30.5" customWidth="1"/>
    <col min="5" max="5" width="34.1640625" customWidth="1"/>
  </cols>
  <sheetData>
    <row r="1" spans="1:6">
      <c r="A1" s="15" t="s">
        <v>1</v>
      </c>
      <c r="B1" s="15" t="s">
        <v>0</v>
      </c>
      <c r="C1" s="15" t="s">
        <v>25</v>
      </c>
      <c r="D1" s="15" t="s">
        <v>29</v>
      </c>
      <c r="E1" s="15" t="s">
        <v>32</v>
      </c>
      <c r="F1" s="15" t="s">
        <v>19</v>
      </c>
    </row>
    <row r="2" spans="1:6">
      <c r="A2" s="15" t="s">
        <v>4</v>
      </c>
      <c r="B2" s="15">
        <v>1</v>
      </c>
      <c r="C2" s="15">
        <f>SUMIFS(output[energy_generated_mwh],output[plant_names],Table20[[#This Row],[plant_name]])</f>
        <v>13213.619999999999</v>
      </c>
      <c r="D2" s="15">
        <f>SUMIFS(downtime[downtime_hours],downtime[plant_id],Table20[[#This Row],[plant_id]])</f>
        <v>62.7</v>
      </c>
      <c r="E2" s="15">
        <f>Table20[[#This Row],[total_energy_mwh]]/Table20[[#This Row],[total_downtime_hours]]</f>
        <v>210.74354066985643</v>
      </c>
      <c r="F2" s="15"/>
    </row>
    <row r="3" spans="1:6">
      <c r="A3" s="15" t="s">
        <v>7</v>
      </c>
      <c r="B3" s="15">
        <v>2</v>
      </c>
      <c r="C3" s="15">
        <f>SUMIFS(output[energy_generated_mwh],output[plant_names],Table20[[#This Row],[plant_name]])</f>
        <v>12177.24</v>
      </c>
      <c r="D3" s="15">
        <f>SUMIFS(downtime[downtime_hours],downtime[plant_id],Table20[[#This Row],[plant_id]])</f>
        <v>61.84</v>
      </c>
      <c r="E3" s="15">
        <f>Table20[[#This Row],[total_energy_mwh]]/Table20[[#This Row],[total_downtime_hours]]</f>
        <v>196.91526520051744</v>
      </c>
      <c r="F3" s="15"/>
    </row>
    <row r="4" spans="1:6">
      <c r="A4" s="15" t="s">
        <v>9</v>
      </c>
      <c r="B4" s="15">
        <v>3</v>
      </c>
      <c r="C4" s="15">
        <f>SUMIFS(output[energy_generated_mwh],output[plant_names],Table20[[#This Row],[plant_name]])</f>
        <v>11820.67</v>
      </c>
      <c r="D4" s="15">
        <f>SUMIFS(downtime[downtime_hours],downtime[plant_id],Table20[[#This Row],[plant_id]])</f>
        <v>70.89</v>
      </c>
      <c r="E4" s="15">
        <f>Table20[[#This Row],[total_energy_mwh]]/Table20[[#This Row],[total_downtime_hours]]</f>
        <v>166.74664973903231</v>
      </c>
      <c r="F4" s="15"/>
    </row>
    <row r="6" spans="1:6">
      <c r="A6" s="10" t="s">
        <v>20</v>
      </c>
      <c r="B6" t="s">
        <v>35</v>
      </c>
    </row>
    <row r="7" spans="1:6">
      <c r="A7" s="11" t="s">
        <v>7</v>
      </c>
      <c r="B7">
        <v>196.91526520051744</v>
      </c>
    </row>
    <row r="8" spans="1:6">
      <c r="A8" s="11" t="s">
        <v>4</v>
      </c>
      <c r="B8">
        <v>210.74354066985643</v>
      </c>
    </row>
    <row r="9" spans="1:6">
      <c r="A9" s="11" t="s">
        <v>9</v>
      </c>
      <c r="B9">
        <v>166.74664973903231</v>
      </c>
    </row>
    <row r="10" spans="1:6">
      <c r="A10" s="11" t="s">
        <v>21</v>
      </c>
      <c r="B10">
        <v>574.40545560940609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BB36-BFD2-B348-AECC-90C9A5C05263}">
  <sheetPr codeName="Sheet1"/>
  <dimension ref="A1:E4"/>
  <sheetViews>
    <sheetView workbookViewId="0">
      <selection activeCell="B4" sqref="B4"/>
    </sheetView>
  </sheetViews>
  <sheetFormatPr baseColWidth="10" defaultRowHeight="16"/>
  <cols>
    <col min="1" max="1" width="13.83203125" customWidth="1"/>
    <col min="2" max="2" width="12.1640625" customWidth="1"/>
    <col min="3" max="3" width="16.1640625" customWidth="1"/>
    <col min="4" max="4" width="10" customWidth="1"/>
    <col min="5" max="5" width="11.5" customWidth="1"/>
  </cols>
  <sheetData>
    <row r="1" spans="1:5">
      <c r="A1" s="16" t="s">
        <v>24</v>
      </c>
      <c r="B1" s="16" t="s">
        <v>0</v>
      </c>
      <c r="C1" s="16" t="s">
        <v>1</v>
      </c>
      <c r="D1" s="16" t="s">
        <v>2</v>
      </c>
      <c r="E1" s="16" t="s">
        <v>3</v>
      </c>
    </row>
    <row r="2" spans="1:5">
      <c r="A2" s="14">
        <v>1</v>
      </c>
      <c r="B2" s="14">
        <f>VALUE(TRIM(plants[[#This Row],[plant_id2]]))</f>
        <v>1</v>
      </c>
      <c r="C2" s="16" t="s">
        <v>4</v>
      </c>
      <c r="D2" s="16" t="s">
        <v>5</v>
      </c>
      <c r="E2" s="16" t="s">
        <v>6</v>
      </c>
    </row>
    <row r="3" spans="1:5">
      <c r="A3" s="14">
        <v>2</v>
      </c>
      <c r="B3" s="14">
        <f>VALUE(TRIM(plants[[#This Row],[plant_id2]]))</f>
        <v>2</v>
      </c>
      <c r="C3" s="16" t="s">
        <v>7</v>
      </c>
      <c r="D3" s="16" t="s">
        <v>5</v>
      </c>
      <c r="E3" s="16" t="s">
        <v>8</v>
      </c>
    </row>
    <row r="4" spans="1:5">
      <c r="A4" s="14">
        <v>3</v>
      </c>
      <c r="B4" s="14">
        <f>VALUE(TRIM(plants[[#This Row],[plant_id2]]))</f>
        <v>3</v>
      </c>
      <c r="C4" s="16" t="s">
        <v>9</v>
      </c>
      <c r="D4" s="16" t="s">
        <v>10</v>
      </c>
      <c r="E4" s="16" t="s">
        <v>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4AA1-469A-0446-9D93-0DF42D44DC5C}">
  <sheetPr codeName="Sheet2"/>
  <dimension ref="A1:H21"/>
  <sheetViews>
    <sheetView workbookViewId="0">
      <selection activeCell="C2" sqref="C2:C21"/>
    </sheetView>
  </sheetViews>
  <sheetFormatPr baseColWidth="10" defaultRowHeight="16"/>
  <cols>
    <col min="1" max="1" width="16.1640625" customWidth="1"/>
    <col min="2" max="2" width="14.6640625" customWidth="1"/>
    <col min="3" max="3" width="11.1640625" customWidth="1"/>
    <col min="4" max="4" width="29" customWidth="1"/>
    <col min="5" max="5" width="25.33203125" customWidth="1"/>
    <col min="6" max="6" width="18.33203125" customWidth="1"/>
    <col min="7" max="7" width="15" customWidth="1"/>
    <col min="8" max="8" width="15.6640625" customWidth="1"/>
    <col min="9" max="9" width="15.1640625" customWidth="1"/>
    <col min="10" max="10" width="15.83203125" customWidth="1"/>
    <col min="11" max="11" width="15.1640625" customWidth="1"/>
    <col min="12" max="12" width="16.1640625" customWidth="1"/>
    <col min="13" max="13" width="15.83203125" customWidth="1"/>
    <col min="14" max="14" width="16.83203125" customWidth="1"/>
  </cols>
  <sheetData>
    <row r="1" spans="1:8">
      <c r="A1" s="13" t="s">
        <v>24</v>
      </c>
      <c r="B1" s="13" t="s">
        <v>0</v>
      </c>
      <c r="C1" s="13" t="s">
        <v>11</v>
      </c>
      <c r="D1" s="13" t="s">
        <v>12</v>
      </c>
      <c r="E1" s="13" t="s">
        <v>13</v>
      </c>
      <c r="F1" s="13" t="s">
        <v>1</v>
      </c>
      <c r="G1" s="13" t="s">
        <v>19</v>
      </c>
      <c r="H1" s="13" t="s">
        <v>23</v>
      </c>
    </row>
    <row r="2" spans="1:8">
      <c r="A2" s="14">
        <v>1</v>
      </c>
      <c r="B2" s="14">
        <f>VALUE(TRIM(maintenance[[#This Row],[plant_id2]]))</f>
        <v>1</v>
      </c>
      <c r="C2" s="17">
        <v>45298</v>
      </c>
      <c r="D2" s="15">
        <v>5295.29</v>
      </c>
      <c r="E2" s="15" t="s">
        <v>14</v>
      </c>
      <c r="F2" s="15" t="str">
        <f>VLOOKUP(maintenance[[#This Row],[plant_id]],plants[[#All],[plant_id]:[plant_name]],2,FALSE)</f>
        <v>Magat Hydro</v>
      </c>
      <c r="G2" s="15"/>
      <c r="H2" s="15"/>
    </row>
    <row r="3" spans="1:8">
      <c r="A3" s="14">
        <v>1</v>
      </c>
      <c r="B3" s="14">
        <f>VALUE(TRIM(maintenance[[#This Row],[plant_id2]]))</f>
        <v>1</v>
      </c>
      <c r="C3" s="17">
        <v>45326</v>
      </c>
      <c r="D3" s="15">
        <v>6107.7</v>
      </c>
      <c r="E3" s="15" t="s">
        <v>15</v>
      </c>
      <c r="F3" s="15" t="str">
        <f>VLOOKUP(maintenance[[#This Row],[plant_id]],plants[[#All],[plant_id]:[plant_name]],2,FALSE)</f>
        <v>Magat Hydro</v>
      </c>
      <c r="G3" s="15"/>
      <c r="H3" s="15"/>
    </row>
    <row r="4" spans="1:8">
      <c r="A4" s="14">
        <v>1</v>
      </c>
      <c r="B4" s="14">
        <f>VALUE(TRIM(maintenance[[#This Row],[plant_id2]]))</f>
        <v>1</v>
      </c>
      <c r="C4" s="17">
        <v>45319</v>
      </c>
      <c r="D4" s="15">
        <v>5257.05</v>
      </c>
      <c r="E4" s="15" t="s">
        <v>15</v>
      </c>
      <c r="F4" s="15" t="str">
        <f>VLOOKUP(maintenance[[#This Row],[plant_id]],plants[[#All],[plant_id]:[plant_name]],2,FALSE)</f>
        <v>Magat Hydro</v>
      </c>
      <c r="G4" s="15"/>
      <c r="H4" s="15"/>
    </row>
    <row r="5" spans="1:8">
      <c r="A5" s="14">
        <v>1</v>
      </c>
      <c r="B5" s="14">
        <f>VALUE(TRIM(maintenance[[#This Row],[plant_id2]]))</f>
        <v>1</v>
      </c>
      <c r="C5" s="17">
        <v>45375</v>
      </c>
      <c r="D5" s="15">
        <v>4826.53</v>
      </c>
      <c r="E5" s="15" t="s">
        <v>15</v>
      </c>
      <c r="F5" s="15" t="str">
        <f>VLOOKUP(maintenance[[#This Row],[plant_id]],plants[[#All],[plant_id]:[plant_name]],2,FALSE)</f>
        <v>Magat Hydro</v>
      </c>
      <c r="G5" s="15"/>
      <c r="H5" s="15"/>
    </row>
    <row r="6" spans="1:8">
      <c r="A6" s="14">
        <v>2</v>
      </c>
      <c r="B6" s="14">
        <f>VALUE(TRIM(maintenance[[#This Row],[plant_id2]]))</f>
        <v>2</v>
      </c>
      <c r="C6" s="17">
        <v>45305</v>
      </c>
      <c r="D6" s="15">
        <v>4548.34</v>
      </c>
      <c r="E6" s="15" t="s">
        <v>14</v>
      </c>
      <c r="F6" s="15" t="str">
        <f>VLOOKUP(maintenance[[#This Row],[plant_id]],plants[[#All],[plant_id]:[plant_name]],2,FALSE)</f>
        <v>Balayan Thermal</v>
      </c>
      <c r="G6" s="15"/>
      <c r="H6" s="15"/>
    </row>
    <row r="7" spans="1:8">
      <c r="A7" s="14">
        <v>2</v>
      </c>
      <c r="B7" s="14">
        <f>VALUE(TRIM(maintenance[[#This Row],[plant_id2]]))</f>
        <v>2</v>
      </c>
      <c r="C7" s="17">
        <v>45340</v>
      </c>
      <c r="D7" s="15">
        <v>2782.22</v>
      </c>
      <c r="E7" s="15" t="s">
        <v>15</v>
      </c>
      <c r="F7" s="15" t="str">
        <f>VLOOKUP(maintenance[[#This Row],[plant_id]],plants[[#All],[plant_id]:[plant_name]],2,FALSE)</f>
        <v>Balayan Thermal</v>
      </c>
      <c r="G7" s="15"/>
      <c r="H7" s="15"/>
    </row>
    <row r="8" spans="1:8">
      <c r="A8" s="14">
        <v>2</v>
      </c>
      <c r="B8" s="14">
        <f>VALUE(TRIM(maintenance[[#This Row],[plant_id2]]))</f>
        <v>2</v>
      </c>
      <c r="C8" s="17">
        <v>45298</v>
      </c>
      <c r="D8" s="15">
        <v>3920.23</v>
      </c>
      <c r="E8" s="15" t="s">
        <v>15</v>
      </c>
      <c r="F8" s="15" t="str">
        <f>VLOOKUP(maintenance[[#This Row],[plant_id]],plants[[#All],[plant_id]:[plant_name]],2,FALSE)</f>
        <v>Balayan Thermal</v>
      </c>
      <c r="G8" s="15"/>
      <c r="H8" s="15"/>
    </row>
    <row r="9" spans="1:8">
      <c r="A9" s="14">
        <v>2</v>
      </c>
      <c r="B9" s="14">
        <f>VALUE(TRIM(maintenance[[#This Row],[plant_id2]]))</f>
        <v>2</v>
      </c>
      <c r="C9" s="17">
        <v>45319</v>
      </c>
      <c r="D9" s="15">
        <v>4309.04</v>
      </c>
      <c r="E9" s="15" t="s">
        <v>15</v>
      </c>
      <c r="F9" s="15" t="str">
        <f>VLOOKUP(maintenance[[#This Row],[plant_id]],plants[[#All],[plant_id]:[plant_name]],2,FALSE)</f>
        <v>Balayan Thermal</v>
      </c>
      <c r="G9" s="15"/>
      <c r="H9" s="15"/>
    </row>
    <row r="10" spans="1:8">
      <c r="A10" s="14">
        <v>2</v>
      </c>
      <c r="B10" s="14">
        <f>VALUE(TRIM(maintenance[[#This Row],[plant_id2]]))</f>
        <v>2</v>
      </c>
      <c r="C10" s="17">
        <v>45354</v>
      </c>
      <c r="D10" s="15">
        <v>6585.68</v>
      </c>
      <c r="E10" s="15" t="s">
        <v>14</v>
      </c>
      <c r="F10" s="15" t="str">
        <f>VLOOKUP(maintenance[[#This Row],[plant_id]],plants[[#All],[plant_id]:[plant_name]],2,FALSE)</f>
        <v>Balayan Thermal</v>
      </c>
      <c r="G10" s="15"/>
      <c r="H10" s="15"/>
    </row>
    <row r="11" spans="1:8">
      <c r="A11" s="14">
        <v>2</v>
      </c>
      <c r="B11" s="14">
        <f>VALUE(TRIM(maintenance[[#This Row],[plant_id2]]))</f>
        <v>2</v>
      </c>
      <c r="C11" s="17">
        <v>45298</v>
      </c>
      <c r="D11" s="15">
        <v>5515.43</v>
      </c>
      <c r="E11" s="15" t="s">
        <v>14</v>
      </c>
      <c r="F11" s="15" t="str">
        <f>VLOOKUP(maintenance[[#This Row],[plant_id]],plants[[#All],[plant_id]:[plant_name]],2,FALSE)</f>
        <v>Balayan Thermal</v>
      </c>
      <c r="G11" s="15"/>
      <c r="H11" s="15"/>
    </row>
    <row r="12" spans="1:8">
      <c r="A12" s="14">
        <v>2</v>
      </c>
      <c r="B12" s="14">
        <f>VALUE(TRIM(maintenance[[#This Row],[plant_id2]]))</f>
        <v>2</v>
      </c>
      <c r="C12" s="17">
        <v>45319</v>
      </c>
      <c r="D12" s="15">
        <v>2355.44</v>
      </c>
      <c r="E12" s="15" t="s">
        <v>14</v>
      </c>
      <c r="F12" s="15" t="str">
        <f>VLOOKUP(maintenance[[#This Row],[plant_id]],plants[[#All],[plant_id]:[plant_name]],2,FALSE)</f>
        <v>Balayan Thermal</v>
      </c>
      <c r="G12" s="15"/>
      <c r="H12" s="15"/>
    </row>
    <row r="13" spans="1:8">
      <c r="A13" s="14">
        <v>2</v>
      </c>
      <c r="B13" s="14">
        <f>VALUE(TRIM(maintenance[[#This Row],[plant_id2]]))</f>
        <v>2</v>
      </c>
      <c r="C13" s="17">
        <v>45368</v>
      </c>
      <c r="D13" s="15">
        <v>5486.13</v>
      </c>
      <c r="E13" s="15" t="s">
        <v>14</v>
      </c>
      <c r="F13" s="15" t="str">
        <f>VLOOKUP(maintenance[[#This Row],[plant_id]],plants[[#All],[plant_id]:[plant_name]],2,FALSE)</f>
        <v>Balayan Thermal</v>
      </c>
      <c r="G13" s="15"/>
      <c r="H13" s="15"/>
    </row>
    <row r="14" spans="1:8">
      <c r="A14" s="14">
        <v>3</v>
      </c>
      <c r="B14" s="14">
        <f>VALUE(TRIM(maintenance[[#This Row],[plant_id2]]))</f>
        <v>3</v>
      </c>
      <c r="C14" s="17">
        <v>45340</v>
      </c>
      <c r="D14" s="15">
        <v>4422.38</v>
      </c>
      <c r="E14" s="15" t="s">
        <v>15</v>
      </c>
      <c r="F14" s="15" t="str">
        <f>VLOOKUP(maintenance[[#This Row],[plant_id]],plants[[#All],[plant_id]:[plant_name]],2,FALSE)</f>
        <v>Tagoloan Hydro</v>
      </c>
      <c r="G14" s="15"/>
      <c r="H14" s="15"/>
    </row>
    <row r="15" spans="1:8">
      <c r="A15" s="14">
        <v>3</v>
      </c>
      <c r="B15" s="14">
        <f>VALUE(TRIM(maintenance[[#This Row],[plant_id2]]))</f>
        <v>3</v>
      </c>
      <c r="C15" s="17">
        <v>45347</v>
      </c>
      <c r="D15" s="15">
        <v>3984.62</v>
      </c>
      <c r="E15" s="15" t="s">
        <v>14</v>
      </c>
      <c r="F15" s="15" t="str">
        <f>VLOOKUP(maintenance[[#This Row],[plant_id]],plants[[#All],[plant_id]:[plant_name]],2,FALSE)</f>
        <v>Tagoloan Hydro</v>
      </c>
      <c r="G15" s="15"/>
      <c r="H15" s="15"/>
    </row>
    <row r="16" spans="1:8">
      <c r="A16" s="14">
        <v>3</v>
      </c>
      <c r="B16" s="14">
        <f>VALUE(TRIM(maintenance[[#This Row],[plant_id2]]))</f>
        <v>3</v>
      </c>
      <c r="C16" s="17">
        <v>45326</v>
      </c>
      <c r="D16" s="15">
        <v>5917.51</v>
      </c>
      <c r="E16" s="15" t="s">
        <v>15</v>
      </c>
      <c r="F16" s="15" t="str">
        <f>VLOOKUP(maintenance[[#This Row],[plant_id]],plants[[#All],[plant_id]:[plant_name]],2,FALSE)</f>
        <v>Tagoloan Hydro</v>
      </c>
      <c r="G16" s="15"/>
      <c r="H16" s="15"/>
    </row>
    <row r="17" spans="1:8">
      <c r="A17" s="14">
        <v>3</v>
      </c>
      <c r="B17" s="14">
        <f>VALUE(TRIM(maintenance[[#This Row],[plant_id2]]))</f>
        <v>3</v>
      </c>
      <c r="C17" s="17">
        <v>45382</v>
      </c>
      <c r="D17" s="15">
        <v>6546.5</v>
      </c>
      <c r="E17" s="15" t="s">
        <v>15</v>
      </c>
      <c r="F17" s="15" t="str">
        <f>VLOOKUP(maintenance[[#This Row],[plant_id]],plants[[#All],[plant_id]:[plant_name]],2,FALSE)</f>
        <v>Tagoloan Hydro</v>
      </c>
      <c r="G17" s="15"/>
      <c r="H17" s="15"/>
    </row>
    <row r="18" spans="1:8">
      <c r="A18" s="14">
        <v>3</v>
      </c>
      <c r="B18" s="14">
        <f>VALUE(TRIM(maintenance[[#This Row],[plant_id2]]))</f>
        <v>3</v>
      </c>
      <c r="C18" s="17">
        <v>45375</v>
      </c>
      <c r="D18" s="15">
        <v>6396.92</v>
      </c>
      <c r="E18" s="15" t="s">
        <v>16</v>
      </c>
      <c r="F18" s="15" t="str">
        <f>VLOOKUP(maintenance[[#This Row],[plant_id]],plants[[#All],[plant_id]:[plant_name]],2,FALSE)</f>
        <v>Tagoloan Hydro</v>
      </c>
      <c r="G18" s="15"/>
      <c r="H18" s="15"/>
    </row>
    <row r="19" spans="1:8">
      <c r="A19" s="14">
        <v>3</v>
      </c>
      <c r="B19" s="14">
        <f>VALUE(TRIM(maintenance[[#This Row],[plant_id2]]))</f>
        <v>3</v>
      </c>
      <c r="C19" s="17">
        <v>45333</v>
      </c>
      <c r="D19" s="15">
        <v>3741.17</v>
      </c>
      <c r="E19" s="15" t="s">
        <v>16</v>
      </c>
      <c r="F19" s="15" t="str">
        <f>VLOOKUP(maintenance[[#This Row],[plant_id]],plants[[#All],[plant_id]:[plant_name]],2,FALSE)</f>
        <v>Tagoloan Hydro</v>
      </c>
      <c r="G19" s="15"/>
      <c r="H19" s="15"/>
    </row>
    <row r="20" spans="1:8">
      <c r="A20" s="14">
        <v>3</v>
      </c>
      <c r="B20" s="14">
        <f>VALUE(TRIM(maintenance[[#This Row],[plant_id2]]))</f>
        <v>3</v>
      </c>
      <c r="C20" s="17">
        <v>45312</v>
      </c>
      <c r="D20" s="15">
        <v>4536.18</v>
      </c>
      <c r="E20" s="15" t="s">
        <v>15</v>
      </c>
      <c r="F20" s="15" t="str">
        <f>VLOOKUP(maintenance[[#This Row],[plant_id]],plants[[#All],[plant_id]:[plant_name]],2,FALSE)</f>
        <v>Tagoloan Hydro</v>
      </c>
      <c r="G20" s="15"/>
      <c r="H20" s="15"/>
    </row>
    <row r="21" spans="1:8">
      <c r="A21" s="14">
        <v>3</v>
      </c>
      <c r="B21" s="14">
        <f>VALUE(TRIM(maintenance[[#This Row],[plant_id2]]))</f>
        <v>3</v>
      </c>
      <c r="C21" s="17">
        <v>45382</v>
      </c>
      <c r="D21" s="15">
        <v>5496.9</v>
      </c>
      <c r="E21" s="15" t="s">
        <v>16</v>
      </c>
      <c r="F21" s="15" t="str">
        <f>VLOOKUP(maintenance[[#This Row],[plant_id]],plants[[#All],[plant_id]:[plant_name]],2,FALSE)</f>
        <v>Tagoloan Hydro</v>
      </c>
      <c r="G21" s="15"/>
      <c r="H21" s="15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51AA-3F6F-1949-9307-FA059A6227C6}">
  <sheetPr codeName="Sheet3"/>
  <dimension ref="A1:G40"/>
  <sheetViews>
    <sheetView topLeftCell="A6" workbookViewId="0">
      <selection activeCell="G42" sqref="G42"/>
    </sheetView>
  </sheetViews>
  <sheetFormatPr baseColWidth="10" defaultRowHeight="16"/>
  <cols>
    <col min="2" max="2" width="19.83203125" customWidth="1"/>
    <col min="3" max="3" width="14.83203125" customWidth="1"/>
    <col min="4" max="4" width="31.5" customWidth="1"/>
    <col min="5" max="5" width="26" customWidth="1"/>
    <col min="6" max="6" width="30.33203125" customWidth="1"/>
    <col min="7" max="7" width="21.33203125" customWidth="1"/>
  </cols>
  <sheetData>
    <row r="1" spans="1:7">
      <c r="A1" s="15" t="s">
        <v>11</v>
      </c>
      <c r="B1" s="15" t="s">
        <v>28</v>
      </c>
      <c r="C1" s="15" t="s">
        <v>0</v>
      </c>
      <c r="D1" s="15" t="s">
        <v>17</v>
      </c>
      <c r="E1" s="15" t="s">
        <v>25</v>
      </c>
      <c r="F1" s="15" t="s">
        <v>26</v>
      </c>
      <c r="G1" s="15" t="s">
        <v>27</v>
      </c>
    </row>
    <row r="2" spans="1:7">
      <c r="A2" s="17">
        <v>45298</v>
      </c>
      <c r="B2" s="15" t="str">
        <f>VLOOKUP(output[[#This Row],[plant_id]],plants[[plant_id]:[plant_name]],2,FALSE)</f>
        <v>Magat Hydro</v>
      </c>
      <c r="C2" s="15">
        <v>1</v>
      </c>
      <c r="D2" s="15">
        <v>1099.3399999999999</v>
      </c>
      <c r="E2" s="15">
        <f>SUMIFS(output[energy_generated_mwh],output[plant_id],output[[#This Row],[plant_id]])</f>
        <v>13213.619999999999</v>
      </c>
      <c r="F2" s="15">
        <f>SUMIF(maintenance[plant_id],output[[#This Row],[plant_id]],maintenance[[#All],[maintenance_cost_usd]])</f>
        <v>16660.04</v>
      </c>
      <c r="G2" s="15">
        <f>output[[#This Row],[total_energy_mwh]]/output[[#This Row],[total_maintenance_usd]]</f>
        <v>0.79313254950168177</v>
      </c>
    </row>
    <row r="3" spans="1:7">
      <c r="A3" s="17">
        <v>45298</v>
      </c>
      <c r="B3" s="15" t="str">
        <f>VLOOKUP(output[[#This Row],[plant_id]],plants[[plant_id]:[plant_name]],2,FALSE)</f>
        <v>Balayan Thermal</v>
      </c>
      <c r="C3" s="15">
        <v>2</v>
      </c>
      <c r="D3" s="15">
        <v>972.35</v>
      </c>
      <c r="E3" s="15">
        <f>SUMIFS(output[energy_generated_mwh],output[plant_id],output[[#This Row],[plant_id]])</f>
        <v>12177.24</v>
      </c>
      <c r="F3" s="15">
        <f>SUMIF(maintenance[plant_id],output[[#This Row],[plant_id]],maintenance[[#All],[maintenance_cost_usd]])</f>
        <v>34842.909999999996</v>
      </c>
      <c r="G3" s="15">
        <f>output[[#This Row],[total_energy_mwh]]/output[[#This Row],[total_maintenance_usd]]</f>
        <v>0.34948975272157234</v>
      </c>
    </row>
    <row r="4" spans="1:7">
      <c r="A4" s="17">
        <v>45298</v>
      </c>
      <c r="B4" s="15" t="str">
        <f>VLOOKUP(output[[#This Row],[plant_id]],plants[[plant_id]:[plant_name]],2,FALSE)</f>
        <v>Tagoloan Hydro</v>
      </c>
      <c r="C4" s="15">
        <v>3</v>
      </c>
      <c r="D4" s="15">
        <v>1129.54</v>
      </c>
      <c r="E4" s="15">
        <f>SUMIFS(output[energy_generated_mwh],output[plant_id],output[[#This Row],[plant_id]])</f>
        <v>11820.67</v>
      </c>
      <c r="F4" s="15">
        <f>SUMIF(maintenance[plant_id],output[[#This Row],[plant_id]],maintenance[[#All],[maintenance_cost_usd]])</f>
        <v>41031.409999999996</v>
      </c>
      <c r="G4" s="15">
        <f>output[[#This Row],[total_energy_mwh]]/output[[#This Row],[total_maintenance_usd]]</f>
        <v>0.28808832063046336</v>
      </c>
    </row>
    <row r="5" spans="1:7">
      <c r="A5" s="17">
        <v>45305</v>
      </c>
      <c r="B5" s="15" t="str">
        <f>VLOOKUP(output[[#This Row],[plant_id]],plants[[plant_id]:[plant_name]],2,FALSE)</f>
        <v>Magat Hydro</v>
      </c>
      <c r="C5" s="15">
        <v>1</v>
      </c>
      <c r="D5" s="15">
        <v>1304.6099999999999</v>
      </c>
      <c r="E5" s="15">
        <f>SUMIFS(output[energy_generated_mwh],output[plant_id],output[[#This Row],[plant_id]])</f>
        <v>13213.619999999999</v>
      </c>
      <c r="F5" s="15">
        <f>SUMIF(maintenance[plant_id],output[[#This Row],[plant_id]],maintenance[[#All],[maintenance_cost_usd]])</f>
        <v>16660.04</v>
      </c>
      <c r="G5" s="15">
        <f>output[[#This Row],[total_energy_mwh]]/output[[#This Row],[total_maintenance_usd]]</f>
        <v>0.79313254950168177</v>
      </c>
    </row>
    <row r="6" spans="1:7">
      <c r="A6" s="17">
        <v>45305</v>
      </c>
      <c r="B6" s="15" t="str">
        <f>VLOOKUP(output[[#This Row],[plant_id]],plants[[plant_id]:[plant_name]],2,FALSE)</f>
        <v>Balayan Thermal</v>
      </c>
      <c r="C6" s="15">
        <v>2</v>
      </c>
      <c r="D6" s="15">
        <v>953.17</v>
      </c>
      <c r="E6" s="15">
        <f>SUMIFS(output[energy_generated_mwh],output[plant_id],output[[#This Row],[plant_id]])</f>
        <v>12177.24</v>
      </c>
      <c r="F6" s="15">
        <f>SUMIF(maintenance[plant_id],output[[#This Row],[plant_id]],maintenance[[#All],[maintenance_cost_usd]])</f>
        <v>34842.909999999996</v>
      </c>
      <c r="G6" s="15">
        <f>output[[#This Row],[total_energy_mwh]]/output[[#This Row],[total_maintenance_usd]]</f>
        <v>0.34948975272157234</v>
      </c>
    </row>
    <row r="7" spans="1:7">
      <c r="A7" s="17">
        <v>45305</v>
      </c>
      <c r="B7" s="15" t="str">
        <f>VLOOKUP(output[[#This Row],[plant_id]],plants[[plant_id]:[plant_name]],2,FALSE)</f>
        <v>Tagoloan Hydro</v>
      </c>
      <c r="C7" s="15">
        <v>3</v>
      </c>
      <c r="D7" s="15">
        <v>953.17</v>
      </c>
      <c r="E7" s="15">
        <f>SUMIFS(output[energy_generated_mwh],output[plant_id],output[[#This Row],[plant_id]])</f>
        <v>11820.67</v>
      </c>
      <c r="F7" s="15">
        <f>SUMIF(maintenance[plant_id],output[[#This Row],[plant_id]],maintenance[[#All],[maintenance_cost_usd]])</f>
        <v>41031.409999999996</v>
      </c>
      <c r="G7" s="15">
        <f>output[[#This Row],[total_energy_mwh]]/output[[#This Row],[total_maintenance_usd]]</f>
        <v>0.28808832063046336</v>
      </c>
    </row>
    <row r="8" spans="1:7">
      <c r="A8" s="17">
        <v>45312</v>
      </c>
      <c r="B8" s="15" t="str">
        <f>VLOOKUP(output[[#This Row],[plant_id]],plants[[plant_id]:[plant_name]],2,FALSE)</f>
        <v>Magat Hydro</v>
      </c>
      <c r="C8" s="15">
        <v>1</v>
      </c>
      <c r="D8" s="15">
        <v>1315.84</v>
      </c>
      <c r="E8" s="15">
        <f>SUMIFS(output[energy_generated_mwh],output[plant_id],output[[#This Row],[plant_id]])</f>
        <v>13213.619999999999</v>
      </c>
      <c r="F8" s="15">
        <f>SUMIF(maintenance[plant_id],output[[#This Row],[plant_id]],maintenance[[#All],[maintenance_cost_usd]])</f>
        <v>16660.04</v>
      </c>
      <c r="G8" s="15">
        <f>output[[#This Row],[total_energy_mwh]]/output[[#This Row],[total_maintenance_usd]]</f>
        <v>0.79313254950168177</v>
      </c>
    </row>
    <row r="9" spans="1:7">
      <c r="A9" s="17">
        <v>45312</v>
      </c>
      <c r="B9" s="15" t="str">
        <f>VLOOKUP(output[[#This Row],[plant_id]],plants[[plant_id]:[plant_name]],2,FALSE)</f>
        <v>Balayan Thermal</v>
      </c>
      <c r="C9" s="15">
        <v>2</v>
      </c>
      <c r="D9" s="15">
        <v>1153.49</v>
      </c>
      <c r="E9" s="15">
        <f>SUMIFS(output[energy_generated_mwh],output[plant_id],output[[#This Row],[plant_id]])</f>
        <v>12177.24</v>
      </c>
      <c r="F9" s="15">
        <f>SUMIF(maintenance[plant_id],output[[#This Row],[plant_id]],maintenance[[#All],[maintenance_cost_usd]])</f>
        <v>34842.909999999996</v>
      </c>
      <c r="G9" s="15">
        <f>output[[#This Row],[total_energy_mwh]]/output[[#This Row],[total_maintenance_usd]]</f>
        <v>0.34948975272157234</v>
      </c>
    </row>
    <row r="10" spans="1:7">
      <c r="A10" s="17">
        <v>45312</v>
      </c>
      <c r="B10" s="15" t="str">
        <f>VLOOKUP(output[[#This Row],[plant_id]],plants[[plant_id]:[plant_name]],2,FALSE)</f>
        <v>Tagoloan Hydro</v>
      </c>
      <c r="C10" s="15">
        <v>3</v>
      </c>
      <c r="D10" s="15">
        <v>906.11</v>
      </c>
      <c r="E10" s="15">
        <f>SUMIFS(output[energy_generated_mwh],output[plant_id],output[[#This Row],[plant_id]])</f>
        <v>11820.67</v>
      </c>
      <c r="F10" s="15">
        <f>SUMIF(maintenance[plant_id],output[[#This Row],[plant_id]],maintenance[[#All],[maintenance_cost_usd]])</f>
        <v>41031.409999999996</v>
      </c>
      <c r="G10" s="15">
        <f>output[[#This Row],[total_energy_mwh]]/output[[#This Row],[total_maintenance_usd]]</f>
        <v>0.28808832063046336</v>
      </c>
    </row>
    <row r="11" spans="1:7">
      <c r="A11" s="17">
        <v>45319</v>
      </c>
      <c r="B11" s="15" t="str">
        <f>VLOOKUP(output[[#This Row],[plant_id]],plants[[plant_id]:[plant_name]],2,FALSE)</f>
        <v>Magat Hydro</v>
      </c>
      <c r="C11" s="15">
        <v>1</v>
      </c>
      <c r="D11" s="15">
        <v>1108.51</v>
      </c>
      <c r="E11" s="15">
        <f>SUMIFS(output[energy_generated_mwh],output[plant_id],output[[#This Row],[plant_id]])</f>
        <v>13213.619999999999</v>
      </c>
      <c r="F11" s="15">
        <f>SUMIF(maintenance[plant_id],output[[#This Row],[plant_id]],maintenance[[#All],[maintenance_cost_usd]])</f>
        <v>16660.04</v>
      </c>
      <c r="G11" s="15">
        <f>output[[#This Row],[total_energy_mwh]]/output[[#This Row],[total_maintenance_usd]]</f>
        <v>0.79313254950168177</v>
      </c>
    </row>
    <row r="12" spans="1:7">
      <c r="A12" s="17">
        <v>45319</v>
      </c>
      <c r="B12" s="15" t="str">
        <f>VLOOKUP(output[[#This Row],[plant_id]],plants[[plant_id]:[plant_name]],2,FALSE)</f>
        <v>Balayan Thermal</v>
      </c>
      <c r="C12" s="15">
        <v>2</v>
      </c>
      <c r="D12" s="15">
        <v>907.32</v>
      </c>
      <c r="E12" s="15">
        <f>SUMIFS(output[energy_generated_mwh],output[plant_id],output[[#This Row],[plant_id]])</f>
        <v>12177.24</v>
      </c>
      <c r="F12" s="15">
        <f>SUMIF(maintenance[plant_id],output[[#This Row],[plant_id]],maintenance[[#All],[maintenance_cost_usd]])</f>
        <v>34842.909999999996</v>
      </c>
      <c r="G12" s="15">
        <f>output[[#This Row],[total_energy_mwh]]/output[[#This Row],[total_maintenance_usd]]</f>
        <v>0.34948975272157234</v>
      </c>
    </row>
    <row r="13" spans="1:7">
      <c r="A13" s="17">
        <v>45319</v>
      </c>
      <c r="B13" s="15" t="str">
        <f>VLOOKUP(output[[#This Row],[plant_id]],plants[[plant_id]:[plant_name]],2,FALSE)</f>
        <v>Tagoloan Hydro</v>
      </c>
      <c r="C13" s="15">
        <v>3</v>
      </c>
      <c r="D13" s="15">
        <v>906.85</v>
      </c>
      <c r="E13" s="15">
        <f>SUMIFS(output[energy_generated_mwh],output[plant_id],output[[#This Row],[plant_id]])</f>
        <v>11820.67</v>
      </c>
      <c r="F13" s="15">
        <f>SUMIF(maintenance[plant_id],output[[#This Row],[plant_id]],maintenance[[#All],[maintenance_cost_usd]])</f>
        <v>41031.409999999996</v>
      </c>
      <c r="G13" s="15">
        <f>output[[#This Row],[total_energy_mwh]]/output[[#This Row],[total_maintenance_usd]]</f>
        <v>0.28808832063046336</v>
      </c>
    </row>
    <row r="14" spans="1:7">
      <c r="A14" s="17">
        <v>45326</v>
      </c>
      <c r="B14" s="15" t="str">
        <f>VLOOKUP(output[[#This Row],[plant_id]],plants[[plant_id]:[plant_name]],2,FALSE)</f>
        <v>Magat Hydro</v>
      </c>
      <c r="C14" s="15">
        <v>1</v>
      </c>
      <c r="D14" s="15">
        <v>1048.3900000000001</v>
      </c>
      <c r="E14" s="15">
        <f>SUMIFS(output[energy_generated_mwh],output[plant_id],output[[#This Row],[plant_id]])</f>
        <v>13213.619999999999</v>
      </c>
      <c r="F14" s="15">
        <f>SUMIF(maintenance[plant_id],output[[#This Row],[plant_id]],maintenance[[#All],[maintenance_cost_usd]])</f>
        <v>16660.04</v>
      </c>
      <c r="G14" s="15">
        <f>output[[#This Row],[total_energy_mwh]]/output[[#This Row],[total_maintenance_usd]]</f>
        <v>0.79313254950168177</v>
      </c>
    </row>
    <row r="15" spans="1:7">
      <c r="A15" s="17">
        <v>45326</v>
      </c>
      <c r="B15" s="15" t="str">
        <f>VLOOKUP(output[[#This Row],[plant_id]],plants[[plant_id]:[plant_name]],2,FALSE)</f>
        <v>Balayan Thermal</v>
      </c>
      <c r="C15" s="15">
        <v>2</v>
      </c>
      <c r="D15" s="15">
        <v>617.34</v>
      </c>
      <c r="E15" s="15">
        <f>SUMIFS(output[energy_generated_mwh],output[plant_id],output[[#This Row],[plant_id]])</f>
        <v>12177.24</v>
      </c>
      <c r="F15" s="15">
        <f>SUMIF(maintenance[plant_id],output[[#This Row],[plant_id]],maintenance[[#All],[maintenance_cost_usd]])</f>
        <v>34842.909999999996</v>
      </c>
      <c r="G15" s="15">
        <f>output[[#This Row],[total_energy_mwh]]/output[[#This Row],[total_maintenance_usd]]</f>
        <v>0.34948975272157234</v>
      </c>
    </row>
    <row r="16" spans="1:7">
      <c r="A16" s="17">
        <v>45326</v>
      </c>
      <c r="B16" s="15" t="str">
        <f>VLOOKUP(output[[#This Row],[plant_id]],plants[[plant_id]:[plant_name]],2,FALSE)</f>
        <v>Tagoloan Hydro</v>
      </c>
      <c r="C16" s="15">
        <v>3</v>
      </c>
      <c r="D16" s="15">
        <v>655.02</v>
      </c>
      <c r="E16" s="15">
        <f>SUMIFS(output[energy_generated_mwh],output[plant_id],output[[#This Row],[plant_id]])</f>
        <v>11820.67</v>
      </c>
      <c r="F16" s="15">
        <f>SUMIF(maintenance[plant_id],output[[#This Row],[plant_id]],maintenance[[#All],[maintenance_cost_usd]])</f>
        <v>41031.409999999996</v>
      </c>
      <c r="G16" s="15">
        <f>output[[#This Row],[total_energy_mwh]]/output[[#This Row],[total_maintenance_usd]]</f>
        <v>0.28808832063046336</v>
      </c>
    </row>
    <row r="17" spans="1:7">
      <c r="A17" s="17">
        <v>45333</v>
      </c>
      <c r="B17" s="15" t="str">
        <f>VLOOKUP(output[[#This Row],[plant_id]],plants[[plant_id]:[plant_name]],2,FALSE)</f>
        <v>Magat Hydro</v>
      </c>
      <c r="C17" s="15">
        <v>1</v>
      </c>
      <c r="D17" s="15">
        <v>887.54</v>
      </c>
      <c r="E17" s="15">
        <f>SUMIFS(output[energy_generated_mwh],output[plant_id],output[[#This Row],[plant_id]])</f>
        <v>13213.619999999999</v>
      </c>
      <c r="F17" s="15">
        <f>SUMIF(maintenance[plant_id],output[[#This Row],[plant_id]],maintenance[[#All],[maintenance_cost_usd]])</f>
        <v>16660.04</v>
      </c>
      <c r="G17" s="15">
        <f>output[[#This Row],[total_energy_mwh]]/output[[#This Row],[total_maintenance_usd]]</f>
        <v>0.79313254950168177</v>
      </c>
    </row>
    <row r="18" spans="1:7">
      <c r="A18" s="17">
        <v>45333</v>
      </c>
      <c r="B18" s="15" t="str">
        <f>VLOOKUP(output[[#This Row],[plant_id]],plants[[plant_id]:[plant_name]],2,FALSE)</f>
        <v>Balayan Thermal</v>
      </c>
      <c r="C18" s="15">
        <v>2</v>
      </c>
      <c r="D18" s="15">
        <v>797.43</v>
      </c>
      <c r="E18" s="15">
        <f>SUMIFS(output[energy_generated_mwh],output[plant_id],output[[#This Row],[plant_id]])</f>
        <v>12177.24</v>
      </c>
      <c r="F18" s="15">
        <f>SUMIF(maintenance[plant_id],output[[#This Row],[plant_id]],maintenance[[#All],[maintenance_cost_usd]])</f>
        <v>34842.909999999996</v>
      </c>
      <c r="G18" s="15">
        <f>output[[#This Row],[total_energy_mwh]]/output[[#This Row],[total_maintenance_usd]]</f>
        <v>0.34948975272157234</v>
      </c>
    </row>
    <row r="19" spans="1:7">
      <c r="A19" s="17">
        <v>45333</v>
      </c>
      <c r="B19" s="15" t="str">
        <f>VLOOKUP(output[[#This Row],[plant_id]],plants[[plant_id]:[plant_name]],2,FALSE)</f>
        <v>Tagoloan Hydro</v>
      </c>
      <c r="C19" s="15">
        <v>3</v>
      </c>
      <c r="D19" s="15">
        <v>1062.8499999999999</v>
      </c>
      <c r="E19" s="15">
        <f>SUMIFS(output[energy_generated_mwh],output[plant_id],output[[#This Row],[plant_id]])</f>
        <v>11820.67</v>
      </c>
      <c r="F19" s="15">
        <f>SUMIF(maintenance[plant_id],output[[#This Row],[plant_id]],maintenance[[#All],[maintenance_cost_usd]])</f>
        <v>41031.409999999996</v>
      </c>
      <c r="G19" s="15">
        <f>output[[#This Row],[total_energy_mwh]]/output[[#This Row],[total_maintenance_usd]]</f>
        <v>0.28808832063046336</v>
      </c>
    </row>
    <row r="20" spans="1:7">
      <c r="A20" s="17">
        <v>45340</v>
      </c>
      <c r="B20" s="15" t="str">
        <f>VLOOKUP(output[[#This Row],[plant_id]],plants[[plant_id]:[plant_name]],2,FALSE)</f>
        <v>Magat Hydro</v>
      </c>
      <c r="C20" s="15">
        <v>1</v>
      </c>
      <c r="D20" s="15">
        <v>818.4</v>
      </c>
      <c r="E20" s="15">
        <f>SUMIFS(output[energy_generated_mwh],output[plant_id],output[[#This Row],[plant_id]])</f>
        <v>13213.619999999999</v>
      </c>
      <c r="F20" s="15">
        <f>SUMIF(maintenance[plant_id],output[[#This Row],[plant_id]],maintenance[[#All],[maintenance_cost_usd]])</f>
        <v>16660.04</v>
      </c>
      <c r="G20" s="15">
        <f>output[[#This Row],[total_energy_mwh]]/output[[#This Row],[total_maintenance_usd]]</f>
        <v>0.79313254950168177</v>
      </c>
    </row>
    <row r="21" spans="1:7">
      <c r="A21" s="17">
        <v>45340</v>
      </c>
      <c r="B21" s="15" t="str">
        <f>VLOOKUP(output[[#This Row],[plant_id]],plants[[plant_id]:[plant_name]],2,FALSE)</f>
        <v>Balayan Thermal</v>
      </c>
      <c r="C21" s="15">
        <v>2</v>
      </c>
      <c r="D21" s="15">
        <v>717.54</v>
      </c>
      <c r="E21" s="15">
        <f>SUMIFS(output[energy_generated_mwh],output[plant_id],output[[#This Row],[plant_id]])</f>
        <v>12177.24</v>
      </c>
      <c r="F21" s="15">
        <f>SUMIF(maintenance[plant_id],output[[#This Row],[plant_id]],maintenance[[#All],[maintenance_cost_usd]])</f>
        <v>34842.909999999996</v>
      </c>
      <c r="G21" s="15">
        <f>output[[#This Row],[total_energy_mwh]]/output[[#This Row],[total_maintenance_usd]]</f>
        <v>0.34948975272157234</v>
      </c>
    </row>
    <row r="22" spans="1:7">
      <c r="A22" s="17">
        <v>45340</v>
      </c>
      <c r="B22" s="15" t="str">
        <f>VLOOKUP(output[[#This Row],[plant_id]],plants[[plant_id]:[plant_name]],2,FALSE)</f>
        <v>Tagoloan Hydro</v>
      </c>
      <c r="C22" s="15">
        <v>3</v>
      </c>
      <c r="D22" s="15">
        <v>1293.1300000000001</v>
      </c>
      <c r="E22" s="15">
        <f>SUMIFS(output[energy_generated_mwh],output[plant_id],output[[#This Row],[plant_id]])</f>
        <v>11820.67</v>
      </c>
      <c r="F22" s="15">
        <f>SUMIF(maintenance[plant_id],output[[#This Row],[plant_id]],maintenance[[#All],[maintenance_cost_usd]])</f>
        <v>41031.409999999996</v>
      </c>
      <c r="G22" s="15">
        <f>output[[#This Row],[total_energy_mwh]]/output[[#This Row],[total_maintenance_usd]]</f>
        <v>0.28808832063046336</v>
      </c>
    </row>
    <row r="23" spans="1:7">
      <c r="A23" s="17">
        <v>45347</v>
      </c>
      <c r="B23" s="15" t="str">
        <f>VLOOKUP(output[[#This Row],[plant_id]],plants[[plant_id]:[plant_name]],2,FALSE)</f>
        <v>Magat Hydro</v>
      </c>
      <c r="C23" s="15">
        <v>1</v>
      </c>
      <c r="D23" s="15">
        <v>954.84</v>
      </c>
      <c r="E23" s="15">
        <f>SUMIFS(output[energy_generated_mwh],output[plant_id],output[[#This Row],[plant_id]])</f>
        <v>13213.619999999999</v>
      </c>
      <c r="F23" s="15">
        <f>SUMIF(maintenance[plant_id],output[[#This Row],[plant_id]],maintenance[[#All],[maintenance_cost_usd]])</f>
        <v>16660.04</v>
      </c>
      <c r="G23" s="15">
        <f>output[[#This Row],[total_energy_mwh]]/output[[#This Row],[total_maintenance_usd]]</f>
        <v>0.79313254950168177</v>
      </c>
    </row>
    <row r="24" spans="1:7">
      <c r="A24" s="17">
        <v>45347</v>
      </c>
      <c r="B24" s="15" t="str">
        <f>VLOOKUP(output[[#This Row],[plant_id]],plants[[plant_id]:[plant_name]],2,FALSE)</f>
        <v>Balayan Thermal</v>
      </c>
      <c r="C24" s="15">
        <v>2</v>
      </c>
      <c r="D24" s="15">
        <v>1013.51</v>
      </c>
      <c r="E24" s="15">
        <f>SUMIFS(output[energy_generated_mwh],output[plant_id],output[[#This Row],[plant_id]])</f>
        <v>12177.24</v>
      </c>
      <c r="F24" s="15">
        <f>SUMIF(maintenance[plant_id],output[[#This Row],[plant_id]],maintenance[[#All],[maintenance_cost_usd]])</f>
        <v>34842.909999999996</v>
      </c>
      <c r="G24" s="15">
        <f>output[[#This Row],[total_energy_mwh]]/output[[#This Row],[total_maintenance_usd]]</f>
        <v>0.34948975272157234</v>
      </c>
    </row>
    <row r="25" spans="1:7">
      <c r="A25" s="17">
        <v>45347</v>
      </c>
      <c r="B25" s="15" t="str">
        <f>VLOOKUP(output[[#This Row],[plant_id]],plants[[plant_id]:[plant_name]],2,FALSE)</f>
        <v>Tagoloan Hydro</v>
      </c>
      <c r="C25" s="15">
        <v>3</v>
      </c>
      <c r="D25" s="15">
        <v>715.05</v>
      </c>
      <c r="E25" s="15">
        <f>SUMIFS(output[energy_generated_mwh],output[plant_id],output[[#This Row],[plant_id]])</f>
        <v>11820.67</v>
      </c>
      <c r="F25" s="15">
        <f>SUMIF(maintenance[plant_id],output[[#This Row],[plant_id]],maintenance[[#All],[maintenance_cost_usd]])</f>
        <v>41031.409999999996</v>
      </c>
      <c r="G25" s="15">
        <f>output[[#This Row],[total_energy_mwh]]/output[[#This Row],[total_maintenance_usd]]</f>
        <v>0.28808832063046336</v>
      </c>
    </row>
    <row r="26" spans="1:7">
      <c r="A26" s="17">
        <v>45354</v>
      </c>
      <c r="B26" s="15" t="str">
        <f>VLOOKUP(output[[#This Row],[plant_id]],plants[[plant_id]:[plant_name]],2,FALSE)</f>
        <v>Magat Hydro</v>
      </c>
      <c r="C26" s="15">
        <v>1</v>
      </c>
      <c r="D26" s="15">
        <v>891.12</v>
      </c>
      <c r="E26" s="15">
        <f>SUMIFS(output[energy_generated_mwh],output[plant_id],output[[#This Row],[plant_id]])</f>
        <v>13213.619999999999</v>
      </c>
      <c r="F26" s="15">
        <f>SUMIF(maintenance[plant_id],output[[#This Row],[plant_id]],maintenance[[#All],[maintenance_cost_usd]])</f>
        <v>16660.04</v>
      </c>
      <c r="G26" s="15">
        <f>output[[#This Row],[total_energy_mwh]]/output[[#This Row],[total_maintenance_usd]]</f>
        <v>0.79313254950168177</v>
      </c>
    </row>
    <row r="27" spans="1:7">
      <c r="A27" s="17">
        <v>45354</v>
      </c>
      <c r="B27" s="15" t="str">
        <f>VLOOKUP(output[[#This Row],[plant_id]],plants[[plant_id]:[plant_name]],2,FALSE)</f>
        <v>Balayan Thermal</v>
      </c>
      <c r="C27" s="15">
        <v>2</v>
      </c>
      <c r="D27" s="15">
        <v>1022.18</v>
      </c>
      <c r="E27" s="15">
        <f>SUMIFS(output[energy_generated_mwh],output[plant_id],output[[#This Row],[plant_id]])</f>
        <v>12177.24</v>
      </c>
      <c r="F27" s="15">
        <f>SUMIF(maintenance[plant_id],output[[#This Row],[plant_id]],maintenance[[#All],[maintenance_cost_usd]])</f>
        <v>34842.909999999996</v>
      </c>
      <c r="G27" s="15">
        <f>output[[#This Row],[total_energy_mwh]]/output[[#This Row],[total_maintenance_usd]]</f>
        <v>0.34948975272157234</v>
      </c>
    </row>
    <row r="28" spans="1:7">
      <c r="A28" s="17">
        <v>45354</v>
      </c>
      <c r="B28" s="15" t="str">
        <f>VLOOKUP(output[[#This Row],[plant_id]],plants[[plant_id]:[plant_name]],2,FALSE)</f>
        <v>Tagoloan Hydro</v>
      </c>
      <c r="C28" s="15">
        <v>3</v>
      </c>
      <c r="D28" s="15">
        <v>769.8</v>
      </c>
      <c r="E28" s="15">
        <f>SUMIFS(output[energy_generated_mwh],output[plant_id],output[[#This Row],[plant_id]])</f>
        <v>11820.67</v>
      </c>
      <c r="F28" s="15">
        <f>SUMIF(maintenance[plant_id],output[[#This Row],[plant_id]],maintenance[[#All],[maintenance_cost_usd]])</f>
        <v>41031.409999999996</v>
      </c>
      <c r="G28" s="15">
        <f>output[[#This Row],[total_energy_mwh]]/output[[#This Row],[total_maintenance_usd]]</f>
        <v>0.28808832063046336</v>
      </c>
    </row>
    <row r="29" spans="1:7">
      <c r="A29" s="17">
        <v>45361</v>
      </c>
      <c r="B29" s="15" t="str">
        <f>VLOOKUP(output[[#This Row],[plant_id]],plants[[plant_id]:[plant_name]],2,FALSE)</f>
        <v>Magat Hydro</v>
      </c>
      <c r="C29" s="15">
        <v>1</v>
      </c>
      <c r="D29" s="15">
        <v>1075.1400000000001</v>
      </c>
      <c r="E29" s="15">
        <f>SUMIFS(output[energy_generated_mwh],output[plant_id],output[[#This Row],[plant_id]])</f>
        <v>13213.619999999999</v>
      </c>
      <c r="F29" s="15">
        <f>SUMIF(maintenance[plant_id],output[[#This Row],[plant_id]],maintenance[[#All],[maintenance_cost_usd]])</f>
        <v>16660.04</v>
      </c>
      <c r="G29" s="15">
        <f>output[[#This Row],[total_energy_mwh]]/output[[#This Row],[total_maintenance_usd]]</f>
        <v>0.79313254950168177</v>
      </c>
    </row>
    <row r="30" spans="1:7">
      <c r="A30" s="17">
        <v>45361</v>
      </c>
      <c r="B30" s="15" t="str">
        <f>VLOOKUP(output[[#This Row],[plant_id]],plants[[plant_id]:[plant_name]],2,FALSE)</f>
        <v>Balayan Thermal</v>
      </c>
      <c r="C30" s="15">
        <v>2</v>
      </c>
      <c r="D30" s="15">
        <v>879.87</v>
      </c>
      <c r="E30" s="15">
        <f>SUMIFS(output[energy_generated_mwh],output[plant_id],output[[#This Row],[plant_id]])</f>
        <v>12177.24</v>
      </c>
      <c r="F30" s="15">
        <f>SUMIF(maintenance[plant_id],output[[#This Row],[plant_id]],maintenance[[#All],[maintenance_cost_usd]])</f>
        <v>34842.909999999996</v>
      </c>
      <c r="G30" s="15">
        <f>output[[#This Row],[total_energy_mwh]]/output[[#This Row],[total_maintenance_usd]]</f>
        <v>0.34948975272157234</v>
      </c>
    </row>
    <row r="31" spans="1:7">
      <c r="A31" s="17">
        <v>45361</v>
      </c>
      <c r="B31" s="15" t="str">
        <f>VLOOKUP(output[[#This Row],[plant_id]],plants[[plant_id]:[plant_name]],2,FALSE)</f>
        <v>Tagoloan Hydro</v>
      </c>
      <c r="C31" s="15">
        <v>3</v>
      </c>
      <c r="D31" s="15">
        <v>941.66</v>
      </c>
      <c r="E31" s="15">
        <f>SUMIFS(output[energy_generated_mwh],output[plant_id],output[[#This Row],[plant_id]])</f>
        <v>11820.67</v>
      </c>
      <c r="F31" s="15">
        <f>SUMIF(maintenance[plant_id],output[[#This Row],[plant_id]],maintenance[[#All],[maintenance_cost_usd]])</f>
        <v>41031.409999999996</v>
      </c>
      <c r="G31" s="15">
        <f>output[[#This Row],[total_energy_mwh]]/output[[#This Row],[total_maintenance_usd]]</f>
        <v>0.28808832063046336</v>
      </c>
    </row>
    <row r="32" spans="1:7">
      <c r="A32" s="17">
        <v>45368</v>
      </c>
      <c r="B32" s="15" t="str">
        <f>VLOOKUP(output[[#This Row],[plant_id]],plants[[plant_id]:[plant_name]],2,FALSE)</f>
        <v>Magat Hydro</v>
      </c>
      <c r="C32" s="15">
        <v>1</v>
      </c>
      <c r="D32" s="15">
        <v>879.66</v>
      </c>
      <c r="E32" s="15">
        <f>SUMIFS(output[energy_generated_mwh],output[plant_id],output[[#This Row],[plant_id]])</f>
        <v>13213.619999999999</v>
      </c>
      <c r="F32" s="15">
        <f>SUMIF(maintenance[plant_id],output[[#This Row],[plant_id]],maintenance[[#All],[maintenance_cost_usd]])</f>
        <v>16660.04</v>
      </c>
      <c r="G32" s="15">
        <f>output[[#This Row],[total_energy_mwh]]/output[[#This Row],[total_maintenance_usd]]</f>
        <v>0.79313254950168177</v>
      </c>
    </row>
    <row r="33" spans="1:7">
      <c r="A33" s="17">
        <v>45368</v>
      </c>
      <c r="B33" s="15" t="str">
        <f>VLOOKUP(output[[#This Row],[plant_id]],plants[[plant_id]:[plant_name]],2,FALSE)</f>
        <v>Balayan Thermal</v>
      </c>
      <c r="C33" s="15">
        <v>2</v>
      </c>
      <c r="D33" s="15">
        <v>1370.46</v>
      </c>
      <c r="E33" s="15">
        <f>SUMIFS(output[energy_generated_mwh],output[plant_id],output[[#This Row],[plant_id]])</f>
        <v>12177.24</v>
      </c>
      <c r="F33" s="15">
        <f>SUMIF(maintenance[plant_id],output[[#This Row],[plant_id]],maintenance[[#All],[maintenance_cost_usd]])</f>
        <v>34842.909999999996</v>
      </c>
      <c r="G33" s="15">
        <f>output[[#This Row],[total_energy_mwh]]/output[[#This Row],[total_maintenance_usd]]</f>
        <v>0.34948975272157234</v>
      </c>
    </row>
    <row r="34" spans="1:7">
      <c r="A34" s="17">
        <v>45368</v>
      </c>
      <c r="B34" s="15" t="str">
        <f>VLOOKUP(output[[#This Row],[plant_id]],plants[[plant_id]:[plant_name]],2,FALSE)</f>
        <v>Tagoloan Hydro</v>
      </c>
      <c r="C34" s="15">
        <v>3</v>
      </c>
      <c r="D34" s="15">
        <v>997.3</v>
      </c>
      <c r="E34" s="15">
        <f>SUMIFS(output[energy_generated_mwh],output[plant_id],output[[#This Row],[plant_id]])</f>
        <v>11820.67</v>
      </c>
      <c r="F34" s="15">
        <f>SUMIF(maintenance[plant_id],output[[#This Row],[plant_id]],maintenance[[#All],[maintenance_cost_usd]])</f>
        <v>41031.409999999996</v>
      </c>
      <c r="G34" s="15">
        <f>output[[#This Row],[total_energy_mwh]]/output[[#This Row],[total_maintenance_usd]]</f>
        <v>0.28808832063046336</v>
      </c>
    </row>
    <row r="35" spans="1:7">
      <c r="A35" s="17">
        <v>45375</v>
      </c>
      <c r="B35" s="15" t="str">
        <f>VLOOKUP(output[[#This Row],[plant_id]],plants[[plant_id]:[plant_name]],2,FALSE)</f>
        <v>Magat Hydro</v>
      </c>
      <c r="C35" s="15">
        <v>1</v>
      </c>
      <c r="D35" s="15">
        <v>788.46</v>
      </c>
      <c r="E35" s="15">
        <f>SUMIFS(output[energy_generated_mwh],output[plant_id],output[[#This Row],[plant_id]])</f>
        <v>13213.619999999999</v>
      </c>
      <c r="F35" s="15">
        <f>SUMIF(maintenance[plant_id],output[[#This Row],[plant_id]],maintenance[[#All],[maintenance_cost_usd]])</f>
        <v>16660.04</v>
      </c>
      <c r="G35" s="15">
        <f>output[[#This Row],[total_energy_mwh]]/output[[#This Row],[total_maintenance_usd]]</f>
        <v>0.79313254950168177</v>
      </c>
    </row>
    <row r="36" spans="1:7">
      <c r="A36" s="17">
        <v>45375</v>
      </c>
      <c r="B36" s="15" t="str">
        <f>VLOOKUP(output[[#This Row],[plant_id]],plants[[plant_id]:[plant_name]],2,FALSE)</f>
        <v>Balayan Thermal</v>
      </c>
      <c r="C36" s="15">
        <v>2</v>
      </c>
      <c r="D36" s="15">
        <v>1164.51</v>
      </c>
      <c r="E36" s="15">
        <f>SUMIFS(output[energy_generated_mwh],output[plant_id],output[[#This Row],[plant_id]])</f>
        <v>12177.24</v>
      </c>
      <c r="F36" s="15">
        <f>SUMIF(maintenance[plant_id],output[[#This Row],[plant_id]],maintenance[[#All],[maintenance_cost_usd]])</f>
        <v>34842.909999999996</v>
      </c>
      <c r="G36" s="15">
        <f>output[[#This Row],[total_energy_mwh]]/output[[#This Row],[total_maintenance_usd]]</f>
        <v>0.34948975272157234</v>
      </c>
    </row>
    <row r="37" spans="1:7">
      <c r="A37" s="17">
        <v>45375</v>
      </c>
      <c r="B37" s="15" t="str">
        <f>VLOOKUP(output[[#This Row],[plant_id]],plants[[plant_id]:[plant_name]],2,FALSE)</f>
        <v>Tagoloan Hydro</v>
      </c>
      <c r="C37" s="15">
        <v>3</v>
      </c>
      <c r="D37" s="15">
        <v>755.83</v>
      </c>
      <c r="E37" s="15">
        <f>SUMIFS(output[energy_generated_mwh],output[plant_id],output[[#This Row],[plant_id]])</f>
        <v>11820.67</v>
      </c>
      <c r="F37" s="15">
        <f>SUMIF(maintenance[plant_id],output[[#This Row],[plant_id]],maintenance[[#All],[maintenance_cost_usd]])</f>
        <v>41031.409999999996</v>
      </c>
      <c r="G37" s="15">
        <f>output[[#This Row],[total_energy_mwh]]/output[[#This Row],[total_maintenance_usd]]</f>
        <v>0.28808832063046336</v>
      </c>
    </row>
    <row r="38" spans="1:7">
      <c r="A38" s="17">
        <v>45382</v>
      </c>
      <c r="B38" s="15" t="str">
        <f>VLOOKUP(output[[#This Row],[plant_id]],plants[[plant_id]:[plant_name]],2,FALSE)</f>
        <v>Magat Hydro</v>
      </c>
      <c r="C38" s="15">
        <v>1</v>
      </c>
      <c r="D38" s="15">
        <v>1041.77</v>
      </c>
      <c r="E38" s="15">
        <f>SUMIFS(output[energy_generated_mwh],output[plant_id],output[[#This Row],[plant_id]])</f>
        <v>13213.619999999999</v>
      </c>
      <c r="F38" s="15">
        <f>SUMIF(maintenance[plant_id],output[[#This Row],[plant_id]],maintenance[[#All],[maintenance_cost_usd]])</f>
        <v>16660.04</v>
      </c>
      <c r="G38" s="15">
        <f>output[[#This Row],[total_energy_mwh]]/output[[#This Row],[total_maintenance_usd]]</f>
        <v>0.79313254950168177</v>
      </c>
    </row>
    <row r="39" spans="1:7">
      <c r="A39" s="17">
        <v>45382</v>
      </c>
      <c r="B39" s="15" t="str">
        <f>VLOOKUP(output[[#This Row],[plant_id]],plants[[plant_id]:[plant_name]],2,FALSE)</f>
        <v>Balayan Thermal</v>
      </c>
      <c r="C39" s="15">
        <v>2</v>
      </c>
      <c r="D39" s="15">
        <v>608.07000000000005</v>
      </c>
      <c r="E39" s="15">
        <f>SUMIFS(output[energy_generated_mwh],output[plant_id],output[[#This Row],[plant_id]])</f>
        <v>12177.24</v>
      </c>
      <c r="F39" s="15">
        <f>SUMIF(maintenance[plant_id],output[[#This Row],[plant_id]],maintenance[[#All],[maintenance_cost_usd]])</f>
        <v>34842.909999999996</v>
      </c>
      <c r="G39" s="15">
        <f>output[[#This Row],[total_energy_mwh]]/output[[#This Row],[total_maintenance_usd]]</f>
        <v>0.34948975272157234</v>
      </c>
    </row>
    <row r="40" spans="1:7">
      <c r="A40" s="17">
        <v>45382</v>
      </c>
      <c r="B40" s="15" t="str">
        <f>VLOOKUP(output[[#This Row],[plant_id]],plants[[plant_id]:[plant_name]],2,FALSE)</f>
        <v>Tagoloan Hydro</v>
      </c>
      <c r="C40" s="15">
        <v>3</v>
      </c>
      <c r="D40" s="15">
        <v>734.36</v>
      </c>
      <c r="E40" s="15">
        <f>SUMIFS(output[energy_generated_mwh],output[plant_id],output[[#This Row],[plant_id]])</f>
        <v>11820.67</v>
      </c>
      <c r="F40" s="15">
        <f>SUMIF(maintenance[plant_id],output[[#This Row],[plant_id]],maintenance[[#All],[maintenance_cost_usd]])</f>
        <v>41031.409999999996</v>
      </c>
      <c r="G40" s="15">
        <f>output[[#This Row],[total_energy_mwh]]/output[[#This Row],[total_maintenance_usd]]</f>
        <v>0.28808832063046336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A C A g A + a D 7 W s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P m g + 1 r 2 D E S 0 m g E A A D 8 J A A A T A A A A R m 9 y b X V s Y X M v U 2 V j d G l v b j E u b e 2 V y 0 o D M R S G 9 w X f I c T N F I Y p X n A j L q R F d C N K 6 0 p k i M l x J p h L S U 7 U K r 6 7 Z 2 a q V q 0 g S h e i q 8 y 5 8 P 8 n + S Y k g k T t H R t 3 6 8 b u W m + t F 2 s R Q L G p E Q 4 j 2 2 M G s M f Y 2 K c g g c J h v C l G X i Y L D r M D b a A Y e o c U x I w P z i K E O J C k Y P Q 9 O C 2 9 M a D 8 p Y E 4 G E G 8 R j 8 d d M K F j D e 8 n 7 P z E R h t N U I g b Z 7 z n A 2 9 S d Y 1 z t s 5 O 0 0 e Y Y w z 0 1 i / B s W x d 3 D R z 2 m w d X 4 S v K W C Y j U I R f 6 c W i e C P I t 5 5 b D L Z 9 0 e y H O e 3 z d m L I U R o T H D k F 4 U h 7 V w F Q n K d h S G s y m 8 i k 6 C c P H K B 9 s N O q F i z J Z M k b O H B 9 5 u t t S K o i O H O 9 t F 0 / 5 I p X n F C Q t U a x w Y w h 2 2 p Q A V 0 f i Q b s d Y T D 7 2 e 9 p 9 O v A i T C t 0 w 0 g 4 C a X x 1 S q w v r f 4 8 4 C V w B d c z X e b X D w l 6 S O W K a r n J p f s J Y Q P b T / A 7 h N O E 6 6 K + I L 6 V 2 B v / X 7 Y S 5 F + / g e A g 1 D N y q p Z q V u V 9 r Z + B / v r L J W / d a j t y u 7 v G / 1 / n k t v 9 P M R 1 T R q / D b J d T 5 / W 7 P N P v 9 / Y H / v A / s E U E s D B B Q A A A g I A P m g + 1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+ a D 7 W s Q Z Y V q j A A A A 9 g A A A B I A A A A A A A A A A A A A A K Q B A A A A A E N v b m Z p Z y 9 Q Y W N r Y W d l L n h t b F B L A Q I U A x Q A A A g I A P m g + 1 r 2 D E S 0 m g E A A D 8 J A A A T A A A A A A A A A A A A A A C k A d M A A A B G b 3 J t d W x h c y 9 T Z W N 0 a W 9 u M S 5 t U E s B A h Q D F A A A C A g A + a D 7 W g / K 6 a u k A A A A 6 Q A A A B M A A A A A A A A A A A A A A K Q B n g I A A F t D b 2 5 0 Z W 5 0 X 1 R 5 c G V z X S 5 4 b W x Q S w U G A A A A A A M A A w D C A A A A c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S w A A A A A A A B P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G F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3 V D E x O j M w O j E 0 L j M z M D I 4 N z B a I i A v P j x F b n R y e S B U e X B l P S J G a W x s Q 2 9 s d W 1 u V H l w Z X M i I F Z h b H V l P S J z Q X d Z R 0 J n P T 0 i I C 8 + P E V u d H J 5 I F R 5 c G U 9 I k Z p b G x D b 2 x 1 b W 5 O Y W 1 l c y I g V m F s d W U 9 I n N b J n F 1 b 3 Q 7 c G x h b n R f a W Q m c X V v d D s s J n F 1 b 3 Q 7 c G x h b n R f b m F t Z S Z x d W 9 0 O y w m c X V v d D t y Z W d p b 2 4 m c X V v d D s s J n F 1 b 3 Q 7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W 5 0 c y 9 B d X R v U m V t b 3 Z l Z E N v b H V t b n M x L n t w b G F u d F 9 p Z C w w f S Z x d W 9 0 O y w m c X V v d D t T Z W N 0 a W 9 u M S 9 w b G F u d H M v Q X V 0 b 1 J l b W 9 2 Z W R D b 2 x 1 b W 5 z M S 5 7 c G x h b n R f b m F t Z S w x f S Z x d W 9 0 O y w m c X V v d D t T Z W N 0 a W 9 u M S 9 w b G F u d H M v Q X V 0 b 1 J l b W 9 2 Z W R D b 2 x 1 b W 5 z M S 5 7 c m V n a W 9 u L D J 9 J n F 1 b 3 Q 7 L C Z x d W 9 0 O 1 N l Y 3 R p b 2 4 x L 3 B s Y W 5 0 c y 9 B d X R v U m V t b 3 Z l Z E N v b H V t b n M x L n t 0 e X B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W 5 0 c y 9 B d X R v U m V t b 3 Z l Z E N v b H V t b n M x L n t w b G F u d F 9 p Z C w w f S Z x d W 9 0 O y w m c X V v d D t T Z W N 0 a W 9 u M S 9 w b G F u d H M v Q X V 0 b 1 J l b W 9 2 Z W R D b 2 x 1 b W 5 z M S 5 7 c G x h b n R f b m F t Z S w x f S Z x d W 9 0 O y w m c X V v d D t T Z W N 0 a W 9 u M S 9 w b G F u d H M v Q X V 0 b 1 J l b W 9 2 Z W R D b 2 x 1 b W 5 z M S 5 7 c m V n a W 9 u L D J 9 J n F 1 b 3 Q 7 L C Z x d W 9 0 O 1 N l Y 3 R p b 2 4 x L 3 B s Y W 5 0 c y 9 B d X R v U m V t b 3 Z l Z E N v b H V t b n M x L n t 0 e X B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b n R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0 Z W 5 h b m N l X 2 x v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1 Q x M T o z M D o 0 O S 4 0 M T Q 5 M j I w W i I g L z 4 8 R W 5 0 c n k g V H l w Z T 0 i R m l s b E N v b H V t b l R 5 c G V z I i B W Y W x 1 Z T 0 i c 0 F 3 a 0 Z C Z z 0 9 I i A v P j x F b n R y e S B U e X B l P S J G a W x s Q 2 9 s d W 1 u T m F t Z X M i I F Z h b H V l P S J z W y Z x d W 9 0 O 3 B s Y W 5 0 X 2 l k J n F 1 b 3 Q 7 L C Z x d W 9 0 O 2 R h d G U m c X V v d D s s J n F 1 b 3 Q 7 b W F p b n R l b m F u Y 2 V f Y 2 9 z d F 9 1 c 2 Q m c X V v d D s s J n F 1 b 3 Q 7 b W F p b n R l b m F u Y 2 V f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a W 5 0 Z W 5 h b m N l X 2 x v Z 3 M v Q X V 0 b 1 J l b W 9 2 Z W R D b 2 x 1 b W 5 z M S 5 7 c G x h b n R f a W Q s M H 0 m c X V v d D s s J n F 1 b 3 Q 7 U 2 V j d G l v b j E v b W F p b n R l b m F u Y 2 V f b G 9 n c y 9 B d X R v U m V t b 3 Z l Z E N v b H V t b n M x L n t k Y X R l L D F 9 J n F 1 b 3 Q 7 L C Z x d W 9 0 O 1 N l Y 3 R p b 2 4 x L 2 1 h a W 5 0 Z W 5 h b m N l X 2 x v Z 3 M v Q X V 0 b 1 J l b W 9 2 Z W R D b 2 x 1 b W 5 z M S 5 7 b W F p b n R l b m F u Y 2 V f Y 2 9 z d F 9 1 c 2 Q s M n 0 m c X V v d D s s J n F 1 b 3 Q 7 U 2 V j d G l v b j E v b W F p b n R l b m F u Y 2 V f b G 9 n c y 9 B d X R v U m V t b 3 Z l Z E N v b H V t b n M x L n t t Y W l u d G V u Y W 5 j Z V 9 0 e X B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h a W 5 0 Z W 5 h b m N l X 2 x v Z 3 M v Q X V 0 b 1 J l b W 9 2 Z W R D b 2 x 1 b W 5 z M S 5 7 c G x h b n R f a W Q s M H 0 m c X V v d D s s J n F 1 b 3 Q 7 U 2 V j d G l v b j E v b W F p b n R l b m F u Y 2 V f b G 9 n c y 9 B d X R v U m V t b 3 Z l Z E N v b H V t b n M x L n t k Y X R l L D F 9 J n F 1 b 3 Q 7 L C Z x d W 9 0 O 1 N l Y 3 R p b 2 4 x L 2 1 h a W 5 0 Z W 5 h b m N l X 2 x v Z 3 M v Q X V 0 b 1 J l b W 9 2 Z W R D b 2 x 1 b W 5 z M S 5 7 b W F p b n R l b m F u Y 2 V f Y 2 9 z d F 9 1 c 2 Q s M n 0 m c X V v d D s s J n F 1 b 3 Q 7 U 2 V j d G l v b j E v b W F p b n R l b m F u Y 2 V f b G 9 n c y 9 B d X R v U m V t b 3 Z l Z E N v b H V t b n M x L n t t Y W l u d G V u Y W 5 j Z V 9 0 e X B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l u d G V u Y W 5 j Z V 9 s b 2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0 Z W 5 h b m N l X 2 x v Z 3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n R l b m F u Y 2 V f b G 9 n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s b 2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d U M T E 6 M z I 6 M z I u M T A z O T E 0 M F o i I C 8 + P E V u d H J 5 I F R 5 c G U 9 I k Z p b G x D b 2 x 1 b W 5 U e X B l c y I g V m F s d W U 9 I n N D U U 1 G I i A v P j x F b n R y e S B U e X B l P S J G a W x s Q 2 9 s d W 1 u T m F t Z X M i I F Z h b H V l P S J z W y Z x d W 9 0 O 2 R h d G U m c X V v d D s s J n F 1 b 3 Q 7 c G x h b n R f a W Q m c X V v d D s s J n F 1 b 3 Q 7 Z W 5 l c m d 5 X 2 d l b m V y Y X R l Z F 9 t d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b G 9 n c y 9 B d X R v U m V t b 3 Z l Z E N v b H V t b n M x L n t k Y X R l L D B 9 J n F 1 b 3 Q 7 L C Z x d W 9 0 O 1 N l Y 3 R p b 2 4 x L 2 9 1 d H B 1 d F 9 s b 2 d z L 0 F 1 d G 9 S Z W 1 v d m V k Q 2 9 s d W 1 u c z E u e 3 B s Y W 5 0 X 2 l k L D F 9 J n F 1 b 3 Q 7 L C Z x d W 9 0 O 1 N l Y 3 R p b 2 4 x L 2 9 1 d H B 1 d F 9 s b 2 d z L 0 F 1 d G 9 S Z W 1 v d m V k Q 2 9 s d W 1 u c z E u e 2 V u Z X J n e V 9 n Z W 5 l c m F 0 Z W R f b X d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1 d H B 1 d F 9 s b 2 d z L 0 F 1 d G 9 S Z W 1 v d m V k Q 2 9 s d W 1 u c z E u e 2 R h d G U s M H 0 m c X V v d D s s J n F 1 b 3 Q 7 U 2 V j d G l v b j E v b 3 V 0 c H V 0 X 2 x v Z 3 M v Q X V 0 b 1 J l b W 9 2 Z W R D b 2 x 1 b W 5 z M S 5 7 c G x h b n R f a W Q s M X 0 m c X V v d D s s J n F 1 b 3 Q 7 U 2 V j d G l v b j E v b 3 V 0 c H V 0 X 2 x v Z 3 M v Q X V 0 b 1 J l b W 9 2 Z W R D b 2 x 1 b W 5 z M S 5 7 Z W 5 l c m d 5 X 2 d l b m V y Y X R l Z F 9 t d 2 g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s b 2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s b 2 d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s b 2 d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3 b n R p b W V f b G 9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3 V D E x O j M y O j U x L j M z M D A 1 O T B a I i A v P j x F b n R y e S B U e X B l P S J G a W x s Q 2 9 s d W 1 u V H l w Z X M i I F Z h b H V l P S J z Q 1 F N R i I g L z 4 8 R W 5 0 c n k g V H l w Z T 0 i R m l s b E N v b H V t b k 5 h b W V z I i B W Y W x 1 Z T 0 i c 1 s m c X V v d D t k Y X R l J n F 1 b 3 Q 7 L C Z x d W 9 0 O 3 B s Y W 5 0 X 2 l k J n F 1 b 3 Q 7 L C Z x d W 9 0 O 2 R v d 2 5 0 a W 1 l X 2 h v d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3 b n R p b W V f b G 9 n c y 9 B d X R v U m V t b 3 Z l Z E N v b H V t b n M x L n t k Y X R l L D B 9 J n F 1 b 3 Q 7 L C Z x d W 9 0 O 1 N l Y 3 R p b 2 4 x L 2 R v d 2 5 0 a W 1 l X 2 x v Z 3 M v Q X V 0 b 1 J l b W 9 2 Z W R D b 2 x 1 b W 5 z M S 5 7 c G x h b n R f a W Q s M X 0 m c X V v d D s s J n F 1 b 3 Q 7 U 2 V j d G l v b j E v Z G 9 3 b n R p b W V f b G 9 n c y 9 B d X R v U m V t b 3 Z l Z E N v b H V t b n M x L n t k b 3 d u d G l t Z V 9 o b 3 V y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b 3 d u d G l t Z V 9 s b 2 d z L 0 F 1 d G 9 S Z W 1 v d m V k Q 2 9 s d W 1 u c z E u e 2 R h d G U s M H 0 m c X V v d D s s J n F 1 b 3 Q 7 U 2 V j d G l v b j E v Z G 9 3 b n R p b W V f b G 9 n c y 9 B d X R v U m V t b 3 Z l Z E N v b H V t b n M x L n t w b G F u d F 9 p Z C w x f S Z x d W 9 0 O y w m c X V v d D t T Z W N 0 a W 9 u M S 9 k b 3 d u d G l t Z V 9 s b 2 d z L 0 F 1 d G 9 S Z W 1 v d m V k Q 2 9 s d W 1 u c z E u e 2 R v d 2 5 0 a W 1 l X 2 h v d X J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3 d u d G l t Z V 9 s b 2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2 5 0 a W 1 l X 2 x v Z 3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3 b n R p b W V f b G 9 n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d U M T E 6 M z A 6 M T Q u M z M w M j g 3 M F o i I C 8 + P E V u d H J 5 I F R 5 c G U 9 I k Z p b G x D b 2 x 1 b W 5 U e X B l c y I g V m F s d W U 9 I n N B d 1 l H Q m c 9 P S I g L z 4 8 R W 5 0 c n k g V H l w Z T 0 i R m l s b E N v b H V t b k 5 h b W V z I i B W Y W x 1 Z T 0 i c 1 s m c X V v d D t w b G F u d F 9 p Z C Z x d W 9 0 O y w m c X V v d D t w b G F u d F 9 u Y W 1 l J n F 1 b 3 Q 7 L C Z x d W 9 0 O 3 J l Z 2 l v b i Z x d W 9 0 O y w m c X V v d D t 0 e X B l J n F 1 b 3 Q 7 X S I g L z 4 8 R W 5 0 c n k g V H l w Z T 0 i R m l s b F N 0 Y X R 1 c y I g V m F s d W U 9 I n N D b 2 1 w b G V 0 Z S I g L z 4 8 R W 5 0 c n k g V H l w Z T 0 i R m l s b E N v d W 5 0 I i B W Y W x 1 Z T 0 i b D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W 5 0 c y 9 B d X R v U m V t b 3 Z l Z E N v b H V t b n M x L n t w b G F u d F 9 p Z C w w f S Z x d W 9 0 O y w m c X V v d D t T Z W N 0 a W 9 u M S 9 w b G F u d H M v Q X V 0 b 1 J l b W 9 2 Z W R D b 2 x 1 b W 5 z M S 5 7 c G x h b n R f b m F t Z S w x f S Z x d W 9 0 O y w m c X V v d D t T Z W N 0 a W 9 u M S 9 w b G F u d H M v Q X V 0 b 1 J l b W 9 2 Z W R D b 2 x 1 b W 5 z M S 5 7 c m V n a W 9 u L D J 9 J n F 1 b 3 Q 7 L C Z x d W 9 0 O 1 N l Y 3 R p b 2 4 x L 3 B s Y W 5 0 c y 9 B d X R v U m V t b 3 Z l Z E N v b H V t b n M x L n t 0 e X B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W 5 0 c y 9 B d X R v U m V t b 3 Z l Z E N v b H V t b n M x L n t w b G F u d F 9 p Z C w w f S Z x d W 9 0 O y w m c X V v d D t T Z W N 0 a W 9 u M S 9 w b G F u d H M v Q X V 0 b 1 J l b W 9 2 Z W R D b 2 x 1 b W 5 z M S 5 7 c G x h b n R f b m F t Z S w x f S Z x d W 9 0 O y w m c X V v d D t T Z W N 0 a W 9 u M S 9 w b G F u d H M v Q X V 0 b 1 J l b W 9 2 Z W R D b 2 x 1 b W 5 z M S 5 7 c m V n a W 9 u L D J 9 J n F 1 b 3 Q 7 L C Z x d W 9 0 O 1 N l Y 3 R p b 2 4 x L 3 B s Y W 5 0 c y 9 B d X R v U m V t b 3 Z l Z E N v b H V t b n M x L n t 0 e X B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x h b n R z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d H M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0 c y U y M C U y O D I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7 t F Z A m g K Q j s w D Q Y J K o Z I h v c N A Q E B B Q A E g g I A A 2 e c l C U Z 2 3 v j g K q F f L B r P I G m X R i V J D L K F v R j S V M U Q H v v b L l C y N h 0 a U K M U H r M D a k W G t 7 b F 8 E C O R 3 v l Y c o j 6 F S G E Z + R / 0 c i n M 0 4 E J I w b G p r + Q L c I v 7 8 r 2 q y T Q + q G 9 R q d p S g D A o q X V L W i 0 t H D q m P v p A 9 8 H O t A h 1 2 U i C 5 x g w b y / Y 0 j E D q P Z J q r x K q r + k g 8 s t 7 R t z p S Q O z B w 7 Y D Y I c c K 6 P e 1 q F t L M V c Z W f S B B n f T + T e I E s v E L L A q 9 c C s u x c H c P k I t 0 G w e d 4 1 e t B Q y O u q o 7 J B n O t Z L K 5 l E B s v u u D V I d 5 Q T G h o i t r H L V P H e V 3 B s o 8 g w 0 x 8 G 4 j b j i 9 r D S R I 0 5 z c G e n 1 c x A a w 0 T 6 S 4 b 7 V h o i q b T / y Y Y q r l E 0 K e 1 q x 4 I 9 O t w Y s 0 1 z s 9 c 2 P m Q S 3 M G 9 7 8 d 9 f z o i Q g N A C 3 c d g P R 9 V r V 6 b 1 s t 6 6 A j l O p W 4 d Y Y m H F U 2 + / 2 o k L N x s Q J W i z B W 0 W r 7 v 4 x t L w 3 4 w s 9 U 2 z d y N A B L x n c Q 1 p V / s 6 b l s t 7 n a X 0 s h b l d p t K Y I m N P Z z 7 S 2 z W x + B n a G k I S R q E T Y M a 7 8 8 l 0 b N u 8 l l 1 3 a Q d M L E P 3 Q E u H g 6 h n 3 P D J W i 6 T 8 D 9 I U T k F Z + R n Q E n V Y C l q r O m + L V K h E W C t s w Q + v P 6 N V I v 1 C e D 9 a v t D n c V I W B 7 U 2 g L L L S V q E Q a w D J l z R u k S M T z 5 c 6 w y G H n n H x p K e S P h 1 H 9 r 4 U 1 3 P v Y O z x Q w f A Y J K o Z I h v c N A Q c B M B 0 G C W C G S A F l A w Q B K g Q Q n 6 d j 3 R j N e x j P T 3 k Q 4 l v a A 4 B Q f O 2 v i v m a D V P c E B 3 j S 2 G H 7 T A K Y f l A g C n u w S 5 c 6 9 U H N z P e 1 l f v 1 h j a q b 5 C s a v G J 9 c 2 1 Q 8 r X s x x e 7 D y y T j H o O y m K 9 H G 8 W c L y B 9 E 3 N u U M n J Q a g E = < / D a t a M a s h u p > 
</file>

<file path=customXml/itemProps1.xml><?xml version="1.0" encoding="utf-8"?>
<ds:datastoreItem xmlns:ds="http://schemas.openxmlformats.org/officeDocument/2006/customXml" ds:itemID="{6FAEA7EB-86EC-9B4D-8D59-1821D9E3DC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VIEW_DASHBOARD</vt:lpstr>
      <vt:lpstr>maintenance_spend_per_plant</vt:lpstr>
      <vt:lpstr>output_per_$ maintenance</vt:lpstr>
      <vt:lpstr>downtime hrs_per_plant</vt:lpstr>
      <vt:lpstr>maintenance_frequency_trend q1</vt:lpstr>
      <vt:lpstr>lost mwh_per_downtime</vt:lpstr>
      <vt:lpstr>plants</vt:lpstr>
      <vt:lpstr>maintenance</vt:lpstr>
      <vt:lpstr>output</vt:lpstr>
      <vt:lpstr>downtime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nikkidobles@gmail.com</dc:creator>
  <cp:lastModifiedBy>nikkidobles@gmail.com</cp:lastModifiedBy>
  <dcterms:created xsi:type="dcterms:W3CDTF">2025-07-27T11:28:36Z</dcterms:created>
  <dcterms:modified xsi:type="dcterms:W3CDTF">2025-07-27T18:04:42Z</dcterms:modified>
</cp:coreProperties>
</file>