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u\Downloads\"/>
    </mc:Choice>
  </mc:AlternateContent>
  <xr:revisionPtr revIDLastSave="0" documentId="13_ncr:1_{90F57DF6-3C50-4F47-ABD0-781B8E250495}" xr6:coauthVersionLast="47" xr6:coauthVersionMax="47" xr10:uidLastSave="{00000000-0000-0000-0000-000000000000}"/>
  <bookViews>
    <workbookView xWindow="-108" yWindow="-108" windowWidth="23256" windowHeight="12456" firstSheet="1" activeTab="1" xr2:uid="{7AEC5213-303D-0540-92AB-43C9CF7CF98F}"/>
  </bookViews>
  <sheets>
    <sheet name="Sensitivity Report 1" sheetId="3" state="hidden" r:id="rId1"/>
    <sheet name="Part 1" sheetId="1" r:id="rId2"/>
    <sheet name="Part 2" sheetId="2" r:id="rId3"/>
  </sheets>
  <definedNames>
    <definedName name="solver_adj" localSheetId="1" hidden="1">'Part 1'!$M$4:$O$9</definedName>
    <definedName name="solver_adj" localSheetId="2" hidden="1">'Part 2'!$AC$4:$AC$6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2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'Part 1'!$M$10:$O$10</definedName>
    <definedName name="solver_lhs1" localSheetId="2" hidden="1">'Part 2'!$G$20</definedName>
    <definedName name="solver_lhs2" localSheetId="1" hidden="1">'Part 1'!$P$4:$P$9</definedName>
    <definedName name="solver_lhs2" localSheetId="2" hidden="1">'Part 2'!$G$20</definedName>
    <definedName name="solver_lhs3" localSheetId="1" hidden="1">'Part 1'!$AG$25:$AG$27</definedName>
    <definedName name="solver_lhs3" localSheetId="2" hidden="1">'Part 2'!$I$20</definedName>
    <definedName name="solver_lhs4" localSheetId="1" hidden="1">'Part 1'!$AJ$19:$AJ$24</definedName>
    <definedName name="solver_lhs5" localSheetId="1" hidden="1">'Part 1'!$AG$24</definedName>
    <definedName name="solver_lhs6" localSheetId="1" hidden="1">'Part 1'!$AG$24</definedName>
    <definedName name="solver_lhs7" localSheetId="1" hidden="1">'Part 1'!$AG$24</definedName>
    <definedName name="solver_lhs8" localSheetId="1" hidden="1">'Part 1'!$AG$24</definedName>
    <definedName name="solver_lhs9" localSheetId="1" hidden="1">'Part 1'!$AG$24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'Part 1'!$M$16</definedName>
    <definedName name="solver_opt" localSheetId="2" hidden="1">'Part 2'!$AH$15</definedName>
    <definedName name="solver_pre" localSheetId="1" hidden="1">0.000001</definedName>
    <definedName name="solver_pre" localSheetId="2" hidden="1">0.0000000000001</definedName>
    <definedName name="solver_rbv" localSheetId="1" hidden="1">2</definedName>
    <definedName name="solver_rbv" localSheetId="2" hidden="1">1</definedName>
    <definedName name="solver_rel1" localSheetId="1" hidden="1">1</definedName>
    <definedName name="solver_rel1" localSheetId="2" hidden="1">2</definedName>
    <definedName name="solver_rel2" localSheetId="1" hidden="1">2</definedName>
    <definedName name="solver_rel2" localSheetId="2" hidden="1">2</definedName>
    <definedName name="solver_rel3" localSheetId="1" hidden="1">1</definedName>
    <definedName name="solver_rel3" localSheetId="2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'Part 1'!$M$12:$O$12</definedName>
    <definedName name="solver_rhs1" localSheetId="2" hidden="1">1</definedName>
    <definedName name="solver_rhs2" localSheetId="1" hidden="1">'Part 1'!$R$4:$R$9</definedName>
    <definedName name="solver_rhs2" localSheetId="2" hidden="1">1</definedName>
    <definedName name="solver_rhs3" localSheetId="1" hidden="1">'Part 1'!$AI$25:$AI$27</definedName>
    <definedName name="solver_rhs3" localSheetId="2" hidden="1">10000</definedName>
    <definedName name="solver_rhs4" localSheetId="1" hidden="1">'Part 1'!$AI$19:$AI$24</definedName>
    <definedName name="solver_rhs5" localSheetId="1" hidden="1">'Part 1'!$AI$24</definedName>
    <definedName name="solver_rhs6" localSheetId="1" hidden="1">'Part 1'!$AI$24</definedName>
    <definedName name="solver_rhs7" localSheetId="1" hidden="1">'Part 1'!$AI$24</definedName>
    <definedName name="solver_rhs8" localSheetId="1" hidden="1">'Part 1'!$AI$24</definedName>
    <definedName name="solver_rhs9" localSheetId="1" hidden="1">'Part 1'!$AI$24</definedName>
    <definedName name="solver_rlx" localSheetId="1" hidden="1">2</definedName>
    <definedName name="solver_rlx" localSheetId="2" hidden="1">1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AG5" i="2"/>
  <c r="AG7" i="2"/>
  <c r="AG8" i="2"/>
  <c r="AG9" i="2"/>
  <c r="AE12" i="2"/>
  <c r="AG12" i="2" s="1"/>
  <c r="AE11" i="2"/>
  <c r="AG11" i="2" s="1"/>
  <c r="AE10" i="2"/>
  <c r="AG10" i="2" s="1"/>
  <c r="AE9" i="2"/>
  <c r="AE8" i="2"/>
  <c r="AE7" i="2"/>
  <c r="AE6" i="2"/>
  <c r="AG6" i="2" s="1"/>
  <c r="AE5" i="2"/>
  <c r="W6" i="2"/>
  <c r="AF6" i="2" s="1"/>
  <c r="W7" i="2"/>
  <c r="AF7" i="2" s="1"/>
  <c r="W8" i="2"/>
  <c r="AF8" i="2" s="1"/>
  <c r="W9" i="2"/>
  <c r="AF9" i="2" s="1"/>
  <c r="W10" i="2"/>
  <c r="AF10" i="2" s="1"/>
  <c r="W11" i="2"/>
  <c r="AF11" i="2" s="1"/>
  <c r="W12" i="2"/>
  <c r="AF12" i="2" s="1"/>
  <c r="W5" i="2"/>
  <c r="AF5" i="2" s="1"/>
  <c r="V6" i="2"/>
  <c r="X6" i="2" s="1"/>
  <c r="V7" i="2"/>
  <c r="X7" i="2" s="1"/>
  <c r="V8" i="2"/>
  <c r="X8" i="2" s="1"/>
  <c r="V9" i="2"/>
  <c r="X9" i="2" s="1"/>
  <c r="V10" i="2"/>
  <c r="X10" i="2" s="1"/>
  <c r="V11" i="2"/>
  <c r="X11" i="2" s="1"/>
  <c r="V12" i="2"/>
  <c r="X12" i="2" s="1"/>
  <c r="V5" i="2"/>
  <c r="X5" i="2" s="1"/>
  <c r="AH11" i="2" l="1"/>
  <c r="AI11" i="2" s="1"/>
  <c r="AH10" i="2"/>
  <c r="AI10" i="2" s="1"/>
  <c r="AH9" i="2"/>
  <c r="AI9" i="2" s="1"/>
  <c r="AH8" i="2"/>
  <c r="AI8" i="2" s="1"/>
  <c r="AH7" i="2"/>
  <c r="AI7" i="2" s="1"/>
  <c r="AH6" i="2"/>
  <c r="AI6" i="2" s="1"/>
  <c r="AH5" i="2"/>
  <c r="AI5" i="2" s="1"/>
  <c r="AH12" i="2"/>
  <c r="AI12" i="2" s="1"/>
  <c r="Y10" i="2"/>
  <c r="Z10" i="2" s="1"/>
  <c r="Y8" i="2"/>
  <c r="Z8" i="2" s="1"/>
  <c r="Y7" i="2"/>
  <c r="Z7" i="2" s="1"/>
  <c r="Y6" i="2"/>
  <c r="Z6" i="2" s="1"/>
  <c r="Y5" i="2"/>
  <c r="Y12" i="2"/>
  <c r="Z12" i="2" s="1"/>
  <c r="Y11" i="2"/>
  <c r="Z11" i="2" s="1"/>
  <c r="Y9" i="2"/>
  <c r="Z9" i="2" s="1"/>
  <c r="Y15" i="2" l="1"/>
  <c r="Z5" i="2"/>
  <c r="AH15" i="2"/>
  <c r="D20" i="2"/>
  <c r="F23" i="2"/>
  <c r="C34" i="2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G20" i="2"/>
  <c r="H15" i="2" l="1"/>
  <c r="I15" i="2" s="1"/>
  <c r="H16" i="2"/>
  <c r="I16" i="2" s="1"/>
  <c r="H17" i="2"/>
  <c r="I17" i="2" s="1"/>
  <c r="H18" i="2"/>
  <c r="I18" i="2" s="1"/>
  <c r="H19" i="2"/>
  <c r="I19" i="2" s="1"/>
  <c r="H14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H20" i="2" l="1"/>
  <c r="I14" i="2"/>
  <c r="I20" i="2" s="1"/>
  <c r="C16" i="2" l="1"/>
  <c r="C17" i="2"/>
  <c r="C18" i="2"/>
  <c r="C19" i="2"/>
  <c r="C15" i="2"/>
  <c r="D19" i="2"/>
  <c r="D18" i="2"/>
  <c r="D17" i="2"/>
  <c r="D16" i="2"/>
  <c r="D15" i="2"/>
  <c r="D14" i="2"/>
  <c r="Z34" i="1"/>
  <c r="G26" i="2" l="1"/>
  <c r="G27" i="2" s="1"/>
  <c r="AG30" i="1"/>
  <c r="AG20" i="1"/>
  <c r="AG21" i="1"/>
  <c r="AG22" i="1"/>
  <c r="AG23" i="1"/>
  <c r="AG24" i="1"/>
  <c r="AG25" i="1"/>
  <c r="AG26" i="1"/>
  <c r="AG27" i="1"/>
  <c r="AG19" i="1"/>
  <c r="AF28" i="1"/>
  <c r="AE28" i="1"/>
  <c r="AD28" i="1"/>
  <c r="AC28" i="1"/>
  <c r="AB28" i="1"/>
  <c r="AA28" i="1"/>
  <c r="Z28" i="1"/>
  <c r="Y28" i="1"/>
  <c r="X28" i="1"/>
  <c r="AI28" i="1"/>
  <c r="R10" i="1"/>
  <c r="P5" i="1"/>
  <c r="P6" i="1"/>
  <c r="P7" i="1"/>
  <c r="P8" i="1"/>
  <c r="P9" i="1"/>
  <c r="P4" i="1"/>
  <c r="M16" i="1"/>
  <c r="P12" i="1"/>
  <c r="N10" i="1"/>
  <c r="O10" i="1"/>
  <c r="M10" i="1"/>
  <c r="AJ19" i="1" l="1"/>
  <c r="AJ23" i="1"/>
  <c r="AE31" i="1"/>
  <c r="AD31" i="1"/>
  <c r="AF31" i="1"/>
  <c r="AJ20" i="1"/>
  <c r="AJ24" i="1"/>
  <c r="AJ22" i="1"/>
  <c r="AJ21" i="1"/>
</calcChain>
</file>

<file path=xl/sharedStrings.xml><?xml version="1.0" encoding="utf-8"?>
<sst xmlns="http://schemas.openxmlformats.org/spreadsheetml/2006/main" count="311" uniqueCount="175">
  <si>
    <t>Waste Proposal Site</t>
  </si>
  <si>
    <t>Plant:</t>
  </si>
  <si>
    <t>Orangeburg</t>
  </si>
  <si>
    <t>Florence</t>
  </si>
  <si>
    <t>Macon</t>
  </si>
  <si>
    <t>Denver</t>
  </si>
  <si>
    <t>Morganton</t>
  </si>
  <si>
    <t>Morrisville</t>
  </si>
  <si>
    <t>Pineville</t>
  </si>
  <si>
    <t>Rockhill</t>
  </si>
  <si>
    <t>Statesville</t>
  </si>
  <si>
    <t>Waste per Week (bbl)</t>
  </si>
  <si>
    <t xml:space="preserve">Table 1: Shipping costs, per barrel of waste from six plants to three waste disposal sites </t>
  </si>
  <si>
    <t>Plant</t>
  </si>
  <si>
    <t>$---</t>
  </si>
  <si>
    <t>---</t>
  </si>
  <si>
    <t>Waste Disposal Site:</t>
  </si>
  <si>
    <t xml:space="preserve">Table 3: Shipping costs, per barrel of waste between the three waste disposal sites </t>
  </si>
  <si>
    <t>Expected Returns</t>
  </si>
  <si>
    <t>Bonds</t>
  </si>
  <si>
    <t>High tech stocks</t>
  </si>
  <si>
    <t>Foreign stocks</t>
  </si>
  <si>
    <t>Call options</t>
  </si>
  <si>
    <t>Put options</t>
  </si>
  <si>
    <t>Gold</t>
  </si>
  <si>
    <t xml:space="preserve"> </t>
  </si>
  <si>
    <t>Table 1: The Covariance matrix of assets’ returns</t>
  </si>
  <si>
    <r>
      <t xml:space="preserve">Table </t>
    </r>
    <r>
      <rPr>
        <sz val="9"/>
        <color theme="1"/>
        <rFont val="Palatino Linotype"/>
        <family val="1"/>
      </rPr>
      <t xml:space="preserve"> Table 2: Shipping costs, per barrel of waste from each plant to another plant </t>
    </r>
  </si>
  <si>
    <t>Plants
(Sources)</t>
  </si>
  <si>
    <t>Shipped From</t>
  </si>
  <si>
    <t>=</t>
  </si>
  <si>
    <t>Waste Disposal Sites (Destinations)</t>
  </si>
  <si>
    <t>Shipped To</t>
  </si>
  <si>
    <t>&lt;=</t>
  </si>
  <si>
    <t>Supply</t>
  </si>
  <si>
    <t>Limit</t>
  </si>
  <si>
    <t>Microsoft Excel 16.0 Sensitivity Report</t>
  </si>
  <si>
    <t>Worksheet: [ALY6050_MOD6_Project_Students.xlsx]Part 1</t>
  </si>
  <si>
    <t>Report Created: 3/30/2023 11:29:54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</si>
  <si>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</si>
  <si>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</si>
  <si>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</si>
  <si>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</si>
  <si>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</si>
  <si>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</si>
  <si>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</si>
  <si>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</si>
  <si>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</si>
  <si>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</si>
  <si>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</si>
  <si>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</si>
  <si>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</si>
  <si>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</si>
  <si>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</si>
  <si>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</si>
  <si>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</si>
  <si>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$M$4</t>
  </si>
  <si>
    <t>Denver Orangeburg</t>
  </si>
  <si>
    <t>$N$4</t>
  </si>
  <si>
    <t>Denver Florence</t>
  </si>
  <si>
    <t>$O$4</t>
  </si>
  <si>
    <t>Denver Macon</t>
  </si>
  <si>
    <t>$M$5</t>
  </si>
  <si>
    <t>Morganton Orangeburg</t>
  </si>
  <si>
    <t>$N$5</t>
  </si>
  <si>
    <t>Morganton Florence</t>
  </si>
  <si>
    <t>$O$5</t>
  </si>
  <si>
    <t>Morganton Macon</t>
  </si>
  <si>
    <t>$M$6</t>
  </si>
  <si>
    <t>Morrisville Orangeburg</t>
  </si>
  <si>
    <t>$N$6</t>
  </si>
  <si>
    <t>Morrisville Florence</t>
  </si>
  <si>
    <t>$O$6</t>
  </si>
  <si>
    <t>Morrisville Macon</t>
  </si>
  <si>
    <t>$M$7</t>
  </si>
  <si>
    <t>Pineville Orangeburg</t>
  </si>
  <si>
    <t>$N$7</t>
  </si>
  <si>
    <t>Pineville Florence</t>
  </si>
  <si>
    <t>$O$7</t>
  </si>
  <si>
    <t>Pineville Macon</t>
  </si>
  <si>
    <t>$M$8</t>
  </si>
  <si>
    <t>Rockhill Orangeburg</t>
  </si>
  <si>
    <t>$N$8</t>
  </si>
  <si>
    <t>Rockhill Florence</t>
  </si>
  <si>
    <t>$O$8</t>
  </si>
  <si>
    <t>Rockhill Macon</t>
  </si>
  <si>
    <t>$M$9</t>
  </si>
  <si>
    <t>Statesville Orangeburg</t>
  </si>
  <si>
    <t>$N$9</t>
  </si>
  <si>
    <t>Statesville Florence</t>
  </si>
  <si>
    <t>$O$9</t>
  </si>
  <si>
    <t>Statesville Macon</t>
  </si>
  <si>
    <t>$M$10</t>
  </si>
  <si>
    <t>Shipped To Orangeburg</t>
  </si>
  <si>
    <t>$N$10</t>
  </si>
  <si>
    <t>Shipped To Florence</t>
  </si>
  <si>
    <t>$O$10</t>
  </si>
  <si>
    <t>Shipped To Macon</t>
  </si>
  <si>
    <t>$P$4</t>
  </si>
  <si>
    <t>Denver Shipped From</t>
  </si>
  <si>
    <t>$P$5</t>
  </si>
  <si>
    <t>Morganton Shipped From</t>
  </si>
  <si>
    <t>$P$6</t>
  </si>
  <si>
    <t>Morrisville Shipped From</t>
  </si>
  <si>
    <t>$P$7</t>
  </si>
  <si>
    <t>Pineville Shipped From</t>
  </si>
  <si>
    <t>$P$8</t>
  </si>
  <si>
    <t>Rockhill Shipped From</t>
  </si>
  <si>
    <t>$P$9</t>
  </si>
  <si>
    <t>Statesville Shipped From</t>
  </si>
  <si>
    <t>Total Supply</t>
  </si>
  <si>
    <t>Total Limit</t>
  </si>
  <si>
    <t xml:space="preserve">Minimized Cost Z </t>
  </si>
  <si>
    <t>Plants &amp; Waste Disposal Sites (Nodes)</t>
  </si>
  <si>
    <t>Plants &amp; Waste Disposal Sites
(Sources)</t>
  </si>
  <si>
    <t>≤</t>
  </si>
  <si>
    <t>Plants &amp; Waste Disposal Sites (Destinations with Nodes)</t>
  </si>
  <si>
    <t>Retaining supply</t>
  </si>
  <si>
    <t>Retaining Supply</t>
  </si>
  <si>
    <t>X1^2</t>
  </si>
  <si>
    <t>X2^2</t>
  </si>
  <si>
    <t>X3^2</t>
  </si>
  <si>
    <t>X4^2</t>
  </si>
  <si>
    <t>X5^2</t>
  </si>
  <si>
    <t>X6^2</t>
  </si>
  <si>
    <t>2*X1*X2</t>
  </si>
  <si>
    <t>2*X1*X3</t>
  </si>
  <si>
    <t>2*X1*X4</t>
  </si>
  <si>
    <t>2*X1*X5</t>
  </si>
  <si>
    <t>2*X1*X6</t>
  </si>
  <si>
    <t>2*X2*X3</t>
  </si>
  <si>
    <t>2*X2*X4</t>
  </si>
  <si>
    <t>2*X2*X5</t>
  </si>
  <si>
    <t>2*X2*X6</t>
  </si>
  <si>
    <t>2*X3*X4</t>
  </si>
  <si>
    <t>2*X3*X5</t>
  </si>
  <si>
    <t>2*X3*X6</t>
  </si>
  <si>
    <t>2*X4*X5</t>
  </si>
  <si>
    <t>2*X4*X6</t>
  </si>
  <si>
    <t>2*X5*X6</t>
  </si>
  <si>
    <t>X1</t>
  </si>
  <si>
    <t>X2</t>
  </si>
  <si>
    <t>X3</t>
  </si>
  <si>
    <t>X4</t>
  </si>
  <si>
    <t>X5</t>
  </si>
  <si>
    <t>X6</t>
  </si>
  <si>
    <t>Bonds (X1)</t>
  </si>
  <si>
    <t>High tech stocks (X2)</t>
  </si>
  <si>
    <t>Foreign stocks (X3)</t>
  </si>
  <si>
    <t>Call options (X4)</t>
  </si>
  <si>
    <t>Put options (X5)</t>
  </si>
  <si>
    <t>Gold (X6)</t>
  </si>
  <si>
    <t>Return</t>
  </si>
  <si>
    <t>Weights</t>
  </si>
  <si>
    <t>Total</t>
  </si>
  <si>
    <t>Optimal Investment %</t>
  </si>
  <si>
    <t>Investment Amount</t>
  </si>
  <si>
    <t>Variance &amp; Covariance</t>
  </si>
  <si>
    <t>Covariance matrix</t>
  </si>
  <si>
    <t>Variance</t>
  </si>
  <si>
    <t>Standard Deviation</t>
  </si>
  <si>
    <t>Formula</t>
  </si>
  <si>
    <t>Values</t>
  </si>
  <si>
    <t>a</t>
  </si>
  <si>
    <t>b</t>
  </si>
  <si>
    <t>c</t>
  </si>
  <si>
    <t>x</t>
  </si>
  <si>
    <t>observed y</t>
  </si>
  <si>
    <t>Predicted y'</t>
  </si>
  <si>
    <t>y-y'</t>
  </si>
  <si>
    <t>(y-y')^2</t>
  </si>
  <si>
    <t>Quadratic Fit - Regression</t>
  </si>
  <si>
    <t>Quadratic Fit - Optimization</t>
  </si>
  <si>
    <t>Observed y</t>
  </si>
  <si>
    <t>(y - ax^2 + bx + c)^T(y - ax^2 + bx +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</si>
</sst>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"/>
    <numFmt numFmtId="166" formatCode="_(&quot;$&quot;* #,##0_);_(&quot;$&quot;* \(#,##0\);_(&quot;$&quot;* &quot;-&quot;??_);_(@_)"/>
    <numFmt numFmtId="167" formatCode="0.00000"/>
    <numFmt numFmtId="168" formatCode="0.0%"/>
    <numFmt numFmtId="169" formatCode="0.000"/>
    <numFmt numFmtId="170" formatCode="_(* #,##0.000_);_(* \(#,##0.000\);_(* &quot;-&quot;??_);_(@_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2"/>
      <color theme="1"/>
      <name val="Palatino Linotype"/>
      <family val="1"/>
    </font>
    <font>
      <b/>
      <i/>
      <u/>
      <sz val="12"/>
      <color theme="1"/>
      <name val="Palatino Linotype"/>
      <family val="1"/>
    </font>
    <font>
      <b/>
      <u/>
      <sz val="12"/>
      <color theme="1"/>
      <name val="Palatino Linotype"/>
      <family val="1"/>
    </font>
    <font>
      <b/>
      <i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sz val="9"/>
      <color rgb="FFFFFFFF"/>
      <name val="Palatino Linotype"/>
      <family val="1"/>
    </font>
    <font>
      <b/>
      <sz val="12"/>
      <color rgb="FF000000"/>
      <name val="Calibri"/>
      <family val="2"/>
    </font>
    <font>
      <sz val="10"/>
      <color theme="1"/>
      <name val="Palatino Linotype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CE747"/>
        <bgColor indexed="64"/>
      </patternFill>
    </fill>
  </fills>
  <borders count="30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999999"/>
      </right>
      <top style="medium">
        <color indexed="64"/>
      </top>
      <bottom style="medium">
        <color rgb="FF999999"/>
      </bottom>
      <diagonal/>
    </border>
    <border>
      <left/>
      <right style="medium">
        <color indexed="64"/>
      </right>
      <top style="medium">
        <color indexed="64"/>
      </top>
      <bottom style="thick">
        <color rgb="FF666666"/>
      </bottom>
      <diagonal/>
    </border>
    <border>
      <left style="medium">
        <color indexed="64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indexed="64"/>
      </right>
      <top/>
      <bottom style="medium">
        <color rgb="FF999999"/>
      </bottom>
      <diagonal/>
    </border>
    <border>
      <left style="medium">
        <color indexed="64"/>
      </left>
      <right style="medium">
        <color rgb="FF99999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6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4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2" fillId="0" borderId="0" xfId="0" applyFont="1"/>
    <xf numFmtId="0" fontId="0" fillId="0" borderId="21" xfId="0" applyBorder="1"/>
    <xf numFmtId="0" fontId="0" fillId="0" borderId="22" xfId="0" applyBorder="1"/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2" fillId="3" borderId="23" xfId="1" applyNumberFormat="1" applyFont="1" applyFill="1" applyBorder="1" applyAlignment="1">
      <alignment horizontal="center"/>
    </xf>
    <xf numFmtId="0" fontId="12" fillId="2" borderId="23" xfId="1" applyNumberFormat="1" applyFont="1" applyFill="1" applyBorder="1" applyAlignment="1">
      <alignment horizontal="center"/>
    </xf>
    <xf numFmtId="0" fontId="12" fillId="2" borderId="8" xfId="1" applyNumberFormat="1" applyFont="1" applyFill="1" applyBorder="1" applyAlignment="1">
      <alignment horizontal="center"/>
    </xf>
    <xf numFmtId="0" fontId="0" fillId="4" borderId="0" xfId="0" applyFill="1"/>
    <xf numFmtId="0" fontId="12" fillId="4" borderId="23" xfId="0" applyFont="1" applyFill="1" applyBorder="1" applyAlignment="1">
      <alignment horizontal="center"/>
    </xf>
    <xf numFmtId="0" fontId="12" fillId="4" borderId="23" xfId="0" applyFont="1" applyFill="1" applyBorder="1" applyAlignment="1">
      <alignment horizontal="center" vertical="center"/>
    </xf>
    <xf numFmtId="0" fontId="12" fillId="4" borderId="23" xfId="1" applyNumberFormat="1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4" borderId="0" xfId="1" applyNumberFormat="1" applyFont="1" applyFill="1" applyBorder="1" applyAlignment="1">
      <alignment horizontal="center"/>
    </xf>
    <xf numFmtId="0" fontId="12" fillId="2" borderId="25" xfId="1" applyNumberFormat="1" applyFont="1" applyFill="1" applyBorder="1" applyAlignment="1">
      <alignment horizontal="center"/>
    </xf>
    <xf numFmtId="0" fontId="12" fillId="4" borderId="8" xfId="1" applyNumberFormat="1" applyFont="1" applyFill="1" applyBorder="1" applyAlignment="1">
      <alignment horizont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165" fontId="9" fillId="0" borderId="23" xfId="0" applyNumberFormat="1" applyFont="1" applyBorder="1" applyAlignment="1">
      <alignment horizontal="center" vertical="center"/>
    </xf>
    <xf numFmtId="10" fontId="9" fillId="0" borderId="23" xfId="3" applyNumberFormat="1" applyFont="1" applyBorder="1" applyAlignment="1">
      <alignment horizontal="center" vertical="center"/>
    </xf>
    <xf numFmtId="44" fontId="9" fillId="0" borderId="23" xfId="2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6" fontId="9" fillId="0" borderId="23" xfId="2" applyNumberFormat="1" applyFont="1" applyBorder="1" applyAlignment="1">
      <alignment horizontal="center" vertical="center"/>
    </xf>
    <xf numFmtId="43" fontId="9" fillId="0" borderId="23" xfId="1" applyFont="1" applyBorder="1" applyAlignment="1">
      <alignment horizontal="center" vertical="center"/>
    </xf>
    <xf numFmtId="165" fontId="12" fillId="2" borderId="2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9" fontId="12" fillId="0" borderId="23" xfId="3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9" fillId="0" borderId="23" xfId="3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167" fontId="12" fillId="0" borderId="23" xfId="0" applyNumberFormat="1" applyFont="1" applyBorder="1" applyAlignment="1">
      <alignment horizontal="center" vertical="center"/>
    </xf>
    <xf numFmtId="169" fontId="12" fillId="0" borderId="23" xfId="0" applyNumberFormat="1" applyFont="1" applyBorder="1" applyAlignment="1">
      <alignment horizontal="center"/>
    </xf>
    <xf numFmtId="0" fontId="12" fillId="4" borderId="0" xfId="0" applyFont="1" applyFill="1" applyAlignment="1">
      <alignment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9" fontId="12" fillId="2" borderId="23" xfId="3" applyFont="1" applyFill="1" applyBorder="1" applyAlignment="1">
      <alignment horizontal="center" vertical="center"/>
    </xf>
    <xf numFmtId="170" fontId="9" fillId="3" borderId="23" xfId="1" applyNumberFormat="1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164" fontId="13" fillId="5" borderId="17" xfId="0" applyNumberFormat="1" applyFont="1" applyFill="1" applyBorder="1" applyAlignment="1">
      <alignment horizontal="center" vertical="center"/>
    </xf>
    <xf numFmtId="164" fontId="13" fillId="5" borderId="18" xfId="0" applyNumberFormat="1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8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12" fillId="2" borderId="0" xfId="0" applyFont="1" applyFill="1"/>
    <xf numFmtId="0" fontId="1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7CE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2'!$P$4</c:f>
              <c:strCache>
                <c:ptCount val="1"/>
                <c:pt idx="0">
                  <c:v>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33735807540562"/>
                  <c:y val="-0.19036141941449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2'!$P$5:$P$12</c:f>
              <c:numCache>
                <c:formatCode>0.0000</c:formatCode>
                <c:ptCount val="8"/>
                <c:pt idx="0">
                  <c:v>5.1390652071436102E-4</c:v>
                </c:pt>
                <c:pt idx="1">
                  <c:v>6.0327270158077966E-4</c:v>
                </c:pt>
                <c:pt idx="2">
                  <c:v>7.3563547658066577E-4</c:v>
                </c:pt>
                <c:pt idx="3">
                  <c:v>9.1099484545268002E-4</c:v>
                </c:pt>
                <c:pt idx="4">
                  <c:v>1.1293508088830238E-3</c:v>
                </c:pt>
                <c:pt idx="5">
                  <c:v>1.4634977008462808E-3</c:v>
                </c:pt>
                <c:pt idx="6">
                  <c:v>2.0979200500843421E-3</c:v>
                </c:pt>
                <c:pt idx="7">
                  <c:v>3.4962481792355851E-3</c:v>
                </c:pt>
              </c:numCache>
            </c:numRef>
          </c:xVal>
          <c:yVal>
            <c:numRef>
              <c:f>'Part 2'!$O$5:$O$12</c:f>
              <c:numCache>
                <c:formatCode>0.0%</c:formatCode>
                <c:ptCount val="8"/>
                <c:pt idx="0">
                  <c:v>0.1</c:v>
                </c:pt>
                <c:pt idx="1">
                  <c:v>0.105</c:v>
                </c:pt>
                <c:pt idx="2">
                  <c:v>0.11000000000000001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7EB-9C56-ED8940CD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87263"/>
        <c:axId val="317029471"/>
      </c:scatterChart>
      <c:valAx>
        <c:axId val="3113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9471"/>
        <c:crosses val="autoZero"/>
        <c:crossBetween val="midCat"/>
      </c:valAx>
      <c:valAx>
        <c:axId val="3170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Fit Regression Plot</a:t>
            </a:r>
            <a:endParaRPr lang="en-US"/>
          </a:p>
        </c:rich>
      </c:tx>
      <c:layout>
        <c:manualLayout>
          <c:xMode val="edge"/>
          <c:yMode val="edge"/>
          <c:x val="0.28900304135249028"/>
          <c:y val="4.2979474010955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2'!$W$4</c:f>
              <c:strCache>
                <c:ptCount val="1"/>
                <c:pt idx="0">
                  <c:v>Observed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'Part 2'!$V$5:$V$12</c:f>
              <c:numCache>
                <c:formatCode>0.00000</c:formatCode>
                <c:ptCount val="8"/>
                <c:pt idx="0">
                  <c:v>5.1390652071436102E-4</c:v>
                </c:pt>
                <c:pt idx="1">
                  <c:v>6.0327270158077966E-4</c:v>
                </c:pt>
                <c:pt idx="2">
                  <c:v>7.3563547658066577E-4</c:v>
                </c:pt>
                <c:pt idx="3">
                  <c:v>9.1099484545268002E-4</c:v>
                </c:pt>
                <c:pt idx="4">
                  <c:v>1.1293508088830238E-3</c:v>
                </c:pt>
                <c:pt idx="5">
                  <c:v>1.4634977008462808E-3</c:v>
                </c:pt>
                <c:pt idx="6">
                  <c:v>2.0979200500843421E-3</c:v>
                </c:pt>
                <c:pt idx="7">
                  <c:v>3.4962481792355851E-3</c:v>
                </c:pt>
              </c:numCache>
            </c:numRef>
          </c:xVal>
          <c:yVal>
            <c:numRef>
              <c:f>'Part 2'!$W$5:$W$12</c:f>
              <c:numCache>
                <c:formatCode>General</c:formatCode>
                <c:ptCount val="8"/>
                <c:pt idx="0">
                  <c:v>0.1</c:v>
                </c:pt>
                <c:pt idx="1">
                  <c:v>0.105</c:v>
                </c:pt>
                <c:pt idx="2">
                  <c:v>0.11000000000000001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C-4B7F-AFB5-FDCFFE4EA093}"/>
            </c:ext>
          </c:extLst>
        </c:ser>
        <c:ser>
          <c:idx val="1"/>
          <c:order val="1"/>
          <c:tx>
            <c:strRef>
              <c:f>'Part 2'!$X$4</c:f>
              <c:strCache>
                <c:ptCount val="1"/>
                <c:pt idx="0">
                  <c:v>Predicted y'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'Part 2'!$V$5:$V$12</c:f>
              <c:numCache>
                <c:formatCode>0.00000</c:formatCode>
                <c:ptCount val="8"/>
                <c:pt idx="0">
                  <c:v>5.1390652071436102E-4</c:v>
                </c:pt>
                <c:pt idx="1">
                  <c:v>6.0327270158077966E-4</c:v>
                </c:pt>
                <c:pt idx="2">
                  <c:v>7.3563547658066577E-4</c:v>
                </c:pt>
                <c:pt idx="3">
                  <c:v>9.1099484545268002E-4</c:v>
                </c:pt>
                <c:pt idx="4">
                  <c:v>1.1293508088830238E-3</c:v>
                </c:pt>
                <c:pt idx="5">
                  <c:v>1.4634977008462808E-3</c:v>
                </c:pt>
                <c:pt idx="6">
                  <c:v>2.0979200500843421E-3</c:v>
                </c:pt>
                <c:pt idx="7">
                  <c:v>3.4962481792355851E-3</c:v>
                </c:pt>
              </c:numCache>
            </c:numRef>
          </c:xVal>
          <c:yVal>
            <c:numRef>
              <c:f>'Part 2'!$X$5:$X$12</c:f>
              <c:numCache>
                <c:formatCode>General</c:formatCode>
                <c:ptCount val="8"/>
                <c:pt idx="0">
                  <c:v>0.10289273763880112</c:v>
                </c:pt>
                <c:pt idx="1">
                  <c:v>0.1053856957446257</c:v>
                </c:pt>
                <c:pt idx="2">
                  <c:v>0.10890231142525868</c:v>
                </c:pt>
                <c:pt idx="3">
                  <c:v>0.11323807211439491</c:v>
                </c:pt>
                <c:pt idx="4">
                  <c:v>0.11812203160878357</c:v>
                </c:pt>
                <c:pt idx="5">
                  <c:v>0.12449017357249635</c:v>
                </c:pt>
                <c:pt idx="6">
                  <c:v>0.13290068325318652</c:v>
                </c:pt>
                <c:pt idx="7">
                  <c:v>0.13441424430474508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C-4B7F-AFB5-FDCFFE4E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95135"/>
        <c:axId val="317060191"/>
      </c:scatterChart>
      <c:valAx>
        <c:axId val="2299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60191"/>
        <c:crosses val="autoZero"/>
        <c:crossBetween val="midCat"/>
      </c:valAx>
      <c:valAx>
        <c:axId val="3170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Quadratic Fit Optimization Plot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2'!$AF$4</c:f>
              <c:strCache>
                <c:ptCount val="1"/>
                <c:pt idx="0">
                  <c:v>observed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'Part 2'!$AE$5:$AE$12</c:f>
              <c:numCache>
                <c:formatCode>0.00000</c:formatCode>
                <c:ptCount val="8"/>
                <c:pt idx="0">
                  <c:v>5.1390652071436102E-4</c:v>
                </c:pt>
                <c:pt idx="1">
                  <c:v>6.0327270158077966E-4</c:v>
                </c:pt>
                <c:pt idx="2">
                  <c:v>7.3563547658066577E-4</c:v>
                </c:pt>
                <c:pt idx="3">
                  <c:v>9.1099484545268002E-4</c:v>
                </c:pt>
                <c:pt idx="4">
                  <c:v>1.1293508088830238E-3</c:v>
                </c:pt>
                <c:pt idx="5">
                  <c:v>1.4634977008462808E-3</c:v>
                </c:pt>
                <c:pt idx="6">
                  <c:v>2.0979200500843421E-3</c:v>
                </c:pt>
                <c:pt idx="7">
                  <c:v>3.4962481792355851E-3</c:v>
                </c:pt>
              </c:numCache>
            </c:numRef>
          </c:xVal>
          <c:yVal>
            <c:numRef>
              <c:f>'Part 2'!$AF$5:$AF$12</c:f>
              <c:numCache>
                <c:formatCode>General</c:formatCode>
                <c:ptCount val="8"/>
                <c:pt idx="0">
                  <c:v>0.1</c:v>
                </c:pt>
                <c:pt idx="1">
                  <c:v>0.105</c:v>
                </c:pt>
                <c:pt idx="2">
                  <c:v>0.11000000000000001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6-417A-990E-F2733561EB50}"/>
            </c:ext>
          </c:extLst>
        </c:ser>
        <c:ser>
          <c:idx val="1"/>
          <c:order val="1"/>
          <c:tx>
            <c:strRef>
              <c:f>'Part 2'!$AG$4</c:f>
              <c:strCache>
                <c:ptCount val="1"/>
                <c:pt idx="0">
                  <c:v>Predicted y'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'Part 2'!$AE$5:$AE$12</c:f>
              <c:numCache>
                <c:formatCode>0.00000</c:formatCode>
                <c:ptCount val="8"/>
                <c:pt idx="0">
                  <c:v>5.1390652071436102E-4</c:v>
                </c:pt>
                <c:pt idx="1">
                  <c:v>6.0327270158077966E-4</c:v>
                </c:pt>
                <c:pt idx="2">
                  <c:v>7.3563547658066577E-4</c:v>
                </c:pt>
                <c:pt idx="3">
                  <c:v>9.1099484545268002E-4</c:v>
                </c:pt>
                <c:pt idx="4">
                  <c:v>1.1293508088830238E-3</c:v>
                </c:pt>
                <c:pt idx="5">
                  <c:v>1.4634977008462808E-3</c:v>
                </c:pt>
                <c:pt idx="6">
                  <c:v>2.0979200500843421E-3</c:v>
                </c:pt>
                <c:pt idx="7">
                  <c:v>3.4962481792355851E-3</c:v>
                </c:pt>
              </c:numCache>
            </c:numRef>
          </c:xVal>
          <c:yVal>
            <c:numRef>
              <c:f>'Part 2'!$AG$5:$AG$12</c:f>
              <c:numCache>
                <c:formatCode>General</c:formatCode>
                <c:ptCount val="8"/>
                <c:pt idx="0">
                  <c:v>0.10284987398984183</c:v>
                </c:pt>
                <c:pt idx="1">
                  <c:v>0.10534279841585048</c:v>
                </c:pt>
                <c:pt idx="2">
                  <c:v>0.10885936292547019</c:v>
                </c:pt>
                <c:pt idx="3">
                  <c:v>0.1131950534551156</c:v>
                </c:pt>
                <c:pt idx="4">
                  <c:v>0.11807892181788021</c:v>
                </c:pt>
                <c:pt idx="5">
                  <c:v>0.12444691622908899</c:v>
                </c:pt>
                <c:pt idx="6">
                  <c:v>0.13285711881777129</c:v>
                </c:pt>
                <c:pt idx="7">
                  <c:v>0.13436987837242242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6-417A-990E-F2733561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78895"/>
        <c:axId val="317057311"/>
      </c:scatterChart>
      <c:valAx>
        <c:axId val="3461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57311"/>
        <c:crosses val="autoZero"/>
        <c:crossBetween val="midCat"/>
      </c:valAx>
      <c:valAx>
        <c:axId val="3170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40104</xdr:colOff>
      <xdr:row>13</xdr:row>
      <xdr:rowOff>137360</xdr:rowOff>
    </xdr:from>
    <xdr:to>
      <xdr:col>17</xdr:col>
      <xdr:colOff>852235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34E23D-2EAE-875B-D917-511521FBF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772027</xdr:colOff>
      <xdr:row>15</xdr:row>
      <xdr:rowOff>117308</xdr:rowOff>
    </xdr:from>
    <xdr:to>
      <xdr:col>27</xdr:col>
      <xdr:colOff>102054</xdr:colOff>
      <xdr:row>28</xdr:row>
      <xdr:rowOff>123324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88BD11-2D55-07AD-43B2-BB542F321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501316</xdr:colOff>
      <xdr:row>15</xdr:row>
      <xdr:rowOff>127334</xdr:rowOff>
    </xdr:from>
    <xdr:to>
      <xdr:col>35</xdr:col>
      <xdr:colOff>489857</xdr:colOff>
      <xdr:row>28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2E46CD-6E4C-AF77-D8CB-47031B80D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648-A932-42D9-879D-EB25CE37C581}">
  <dimension ref="A1:H39"/>
  <sheetViews>
    <sheetView showGridLines="0" workbookViewId="0"/>
  </sheetViews>
  <sheetFormatPr defaultRowHeight="15.6" x14ac:dyDescent="0.3"/>
  <cols>
    <col min="1" max="1" width="2.19921875" customWidth="1"/>
    <col min="2" max="2" width="6.59765625" bestFit="1" customWidth="1"/>
    <col min="3" max="3" width="22.69921875" bestFit="1" customWidth="1"/>
    <col min="4" max="4" width="5.69921875" bestFit="1" customWidth="1"/>
    <col min="5" max="5" width="8.09765625" bestFit="1" customWidth="1"/>
    <col min="6" max="6" width="9.8984375" bestFit="1" customWidth="1"/>
    <col min="7" max="8" width="9.296875" bestFit="1" customWidth="1"/>
  </cols>
  <sheetData>
    <row r="1" spans="1:8" x14ac:dyDescent="0.3">
      <c r="A1" s="15" t="s">
        <v>36</v>
      </c>
    </row>
    <row r="2" spans="1:8" x14ac:dyDescent="0.3">
      <c r="A2" s="15" t="s">
        <v>37</v>
      </c>
    </row>
    <row r="3" spans="1:8" x14ac:dyDescent="0.3">
      <c r="A3" s="15" t="s">
        <v>38</v>
      </c>
    </row>
    <row r="6" spans="1:8" ht="16.2" thickBot="1" x14ac:dyDescent="0.35">
      <c r="A6" t="s">
        <v>39</v>
      </c>
    </row>
    <row r="7" spans="1:8" x14ac:dyDescent="0.3">
      <c r="B7" s="18"/>
      <c r="C7" s="18"/>
      <c r="D7" s="18" t="s">
        <v>42</v>
      </c>
      <c r="E7" s="18" t="s">
        <v>44</v>
      </c>
      <c r="F7" s="18" t="s">
        <v>46</v>
      </c>
      <c r="G7" s="18" t="s">
        <v>48</v>
      </c>
      <c r="H7" s="18" t="s">
        <v>48</v>
      </c>
    </row>
    <row r="8" spans="1:8" ht="16.2" thickBot="1" x14ac:dyDescent="0.35">
      <c r="B8" s="19" t="s">
        <v>40</v>
      </c>
      <c r="C8" s="19" t="s">
        <v>41</v>
      </c>
      <c r="D8" s="19" t="s">
        <v>43</v>
      </c>
      <c r="E8" s="19" t="s">
        <v>45</v>
      </c>
      <c r="F8" s="19" t="s">
        <v>47</v>
      </c>
      <c r="G8" s="19" t="s">
        <v>49</v>
      </c>
      <c r="H8" s="19" t="s">
        <v>50</v>
      </c>
    </row>
    <row r="9" spans="1:8" x14ac:dyDescent="0.3">
      <c r="B9" s="16" t="s">
        <v>56</v>
      </c>
      <c r="C9" s="16" t="s">
        <v>57</v>
      </c>
      <c r="D9" s="16">
        <v>36</v>
      </c>
      <c r="E9" s="16">
        <v>0</v>
      </c>
      <c r="F9" s="16">
        <v>12</v>
      </c>
      <c r="G9" s="16">
        <v>4</v>
      </c>
      <c r="H9" s="16">
        <v>0</v>
      </c>
    </row>
    <row r="10" spans="1:8" x14ac:dyDescent="0.3">
      <c r="B10" s="16" t="s">
        <v>58</v>
      </c>
      <c r="C10" s="16" t="s">
        <v>59</v>
      </c>
      <c r="D10" s="16">
        <v>9</v>
      </c>
      <c r="E10" s="16">
        <v>0</v>
      </c>
      <c r="F10" s="16">
        <v>15</v>
      </c>
      <c r="G10" s="16">
        <v>0</v>
      </c>
      <c r="H10" s="16">
        <v>4</v>
      </c>
    </row>
    <row r="11" spans="1:8" x14ac:dyDescent="0.3">
      <c r="B11" s="16" t="s">
        <v>60</v>
      </c>
      <c r="C11" s="16" t="s">
        <v>61</v>
      </c>
      <c r="D11" s="16">
        <v>0</v>
      </c>
      <c r="E11" s="16">
        <v>0</v>
      </c>
      <c r="F11" s="16">
        <v>17</v>
      </c>
      <c r="G11" s="16">
        <v>1E+30</v>
      </c>
      <c r="H11" s="16">
        <v>0</v>
      </c>
    </row>
    <row r="12" spans="1:8" x14ac:dyDescent="0.3">
      <c r="B12" s="16" t="s">
        <v>62</v>
      </c>
      <c r="C12" s="16" t="s">
        <v>63</v>
      </c>
      <c r="D12" s="16">
        <v>0</v>
      </c>
      <c r="E12" s="16">
        <v>9</v>
      </c>
      <c r="F12" s="16">
        <v>14</v>
      </c>
      <c r="G12" s="16">
        <v>1E+30</v>
      </c>
      <c r="H12" s="16">
        <v>9</v>
      </c>
    </row>
    <row r="13" spans="1:8" x14ac:dyDescent="0.3">
      <c r="B13" s="16" t="s">
        <v>64</v>
      </c>
      <c r="C13" s="16" t="s">
        <v>65</v>
      </c>
      <c r="D13" s="16">
        <v>0</v>
      </c>
      <c r="E13" s="16">
        <v>1</v>
      </c>
      <c r="F13" s="16">
        <v>9</v>
      </c>
      <c r="G13" s="16">
        <v>1E+30</v>
      </c>
      <c r="H13" s="16">
        <v>1</v>
      </c>
    </row>
    <row r="14" spans="1:8" x14ac:dyDescent="0.3">
      <c r="B14" s="16" t="s">
        <v>66</v>
      </c>
      <c r="C14" s="16" t="s">
        <v>67</v>
      </c>
      <c r="D14" s="16">
        <v>26</v>
      </c>
      <c r="E14" s="16">
        <v>0</v>
      </c>
      <c r="F14" s="16">
        <v>10</v>
      </c>
      <c r="G14" s="16">
        <v>1</v>
      </c>
      <c r="H14" s="16">
        <v>1E+30</v>
      </c>
    </row>
    <row r="15" spans="1:8" x14ac:dyDescent="0.3">
      <c r="B15" s="16" t="s">
        <v>68</v>
      </c>
      <c r="C15" s="16" t="s">
        <v>69</v>
      </c>
      <c r="D15" s="16">
        <v>0</v>
      </c>
      <c r="E15" s="16">
        <v>7</v>
      </c>
      <c r="F15" s="16">
        <v>13</v>
      </c>
      <c r="G15" s="16">
        <v>1E+30</v>
      </c>
      <c r="H15" s="16">
        <v>7</v>
      </c>
    </row>
    <row r="16" spans="1:8" x14ac:dyDescent="0.3">
      <c r="B16" s="16" t="s">
        <v>70</v>
      </c>
      <c r="C16" s="16" t="s">
        <v>71</v>
      </c>
      <c r="D16" s="16">
        <v>0</v>
      </c>
      <c r="E16" s="16">
        <v>11</v>
      </c>
      <c r="F16" s="16">
        <v>20</v>
      </c>
      <c r="G16" s="16">
        <v>1E+30</v>
      </c>
      <c r="H16" s="16">
        <v>11</v>
      </c>
    </row>
    <row r="17" spans="1:8" x14ac:dyDescent="0.3">
      <c r="B17" s="16" t="s">
        <v>72</v>
      </c>
      <c r="C17" s="16" t="s">
        <v>73</v>
      </c>
      <c r="D17" s="16">
        <v>42</v>
      </c>
      <c r="E17" s="16">
        <v>0</v>
      </c>
      <c r="F17" s="16">
        <v>11</v>
      </c>
      <c r="G17" s="16">
        <v>7</v>
      </c>
      <c r="H17" s="16">
        <v>1E+30</v>
      </c>
    </row>
    <row r="18" spans="1:8" x14ac:dyDescent="0.3">
      <c r="B18" s="16" t="s">
        <v>74</v>
      </c>
      <c r="C18" s="16" t="s">
        <v>75</v>
      </c>
      <c r="D18" s="16">
        <v>0</v>
      </c>
      <c r="E18" s="16">
        <v>4</v>
      </c>
      <c r="F18" s="16">
        <v>17</v>
      </c>
      <c r="G18" s="16">
        <v>1E+30</v>
      </c>
      <c r="H18" s="16">
        <v>4</v>
      </c>
    </row>
    <row r="19" spans="1:8" x14ac:dyDescent="0.3">
      <c r="B19" s="16" t="s">
        <v>76</v>
      </c>
      <c r="C19" s="16" t="s">
        <v>77</v>
      </c>
      <c r="D19" s="16">
        <v>53</v>
      </c>
      <c r="E19" s="16">
        <v>0</v>
      </c>
      <c r="F19" s="16">
        <v>16</v>
      </c>
      <c r="G19" s="16">
        <v>1</v>
      </c>
      <c r="H19" s="16">
        <v>1E+30</v>
      </c>
    </row>
    <row r="20" spans="1:8" x14ac:dyDescent="0.3">
      <c r="B20" s="16" t="s">
        <v>78</v>
      </c>
      <c r="C20" s="16" t="s">
        <v>79</v>
      </c>
      <c r="D20" s="16">
        <v>0</v>
      </c>
      <c r="E20" s="16">
        <v>1</v>
      </c>
      <c r="F20" s="16">
        <v>19</v>
      </c>
      <c r="G20" s="16">
        <v>1E+30</v>
      </c>
      <c r="H20" s="16">
        <v>1</v>
      </c>
    </row>
    <row r="21" spans="1:8" x14ac:dyDescent="0.3">
      <c r="B21" s="16" t="s">
        <v>80</v>
      </c>
      <c r="C21" s="16" t="s">
        <v>81</v>
      </c>
      <c r="D21" s="16">
        <v>29</v>
      </c>
      <c r="E21" s="16">
        <v>0</v>
      </c>
      <c r="F21" s="16">
        <v>7</v>
      </c>
      <c r="G21" s="16">
        <v>0</v>
      </c>
      <c r="H21" s="16">
        <v>1E+30</v>
      </c>
    </row>
    <row r="22" spans="1:8" x14ac:dyDescent="0.3">
      <c r="B22" s="16" t="s">
        <v>82</v>
      </c>
      <c r="C22" s="16" t="s">
        <v>83</v>
      </c>
      <c r="D22" s="16">
        <v>0</v>
      </c>
      <c r="E22" s="16">
        <v>4</v>
      </c>
      <c r="F22" s="16">
        <v>14</v>
      </c>
      <c r="G22" s="16">
        <v>1E+30</v>
      </c>
      <c r="H22" s="16">
        <v>4</v>
      </c>
    </row>
    <row r="23" spans="1:8" x14ac:dyDescent="0.3">
      <c r="B23" s="16" t="s">
        <v>84</v>
      </c>
      <c r="C23" s="16" t="s">
        <v>85</v>
      </c>
      <c r="D23" s="16">
        <v>0</v>
      </c>
      <c r="E23" s="16">
        <v>0</v>
      </c>
      <c r="F23" s="16">
        <v>12</v>
      </c>
      <c r="G23" s="16">
        <v>1E+30</v>
      </c>
      <c r="H23" s="16">
        <v>0</v>
      </c>
    </row>
    <row r="24" spans="1:8" x14ac:dyDescent="0.3">
      <c r="B24" s="16" t="s">
        <v>86</v>
      </c>
      <c r="C24" s="16" t="s">
        <v>87</v>
      </c>
      <c r="D24" s="16">
        <v>0</v>
      </c>
      <c r="E24" s="16">
        <v>9</v>
      </c>
      <c r="F24" s="16">
        <v>22</v>
      </c>
      <c r="G24" s="16">
        <v>1E+30</v>
      </c>
      <c r="H24" s="16">
        <v>9</v>
      </c>
    </row>
    <row r="25" spans="1:8" x14ac:dyDescent="0.3">
      <c r="B25" s="16" t="s">
        <v>88</v>
      </c>
      <c r="C25" s="16" t="s">
        <v>89</v>
      </c>
      <c r="D25" s="16">
        <v>18</v>
      </c>
      <c r="E25" s="16">
        <v>0</v>
      </c>
      <c r="F25" s="16">
        <v>16</v>
      </c>
      <c r="G25" s="16">
        <v>1</v>
      </c>
      <c r="H25" s="16">
        <v>0</v>
      </c>
    </row>
    <row r="26" spans="1:8" ht="16.2" thickBot="1" x14ac:dyDescent="0.35">
      <c r="B26" s="17" t="s">
        <v>90</v>
      </c>
      <c r="C26" s="17" t="s">
        <v>91</v>
      </c>
      <c r="D26" s="17">
        <v>20</v>
      </c>
      <c r="E26" s="17">
        <v>0</v>
      </c>
      <c r="F26" s="17">
        <v>18</v>
      </c>
      <c r="G26" s="17">
        <v>0</v>
      </c>
      <c r="H26" s="17">
        <v>1</v>
      </c>
    </row>
    <row r="28" spans="1:8" ht="16.2" thickBot="1" x14ac:dyDescent="0.35">
      <c r="A28" t="s">
        <v>51</v>
      </c>
    </row>
    <row r="29" spans="1:8" x14ac:dyDescent="0.3">
      <c r="B29" s="18"/>
      <c r="C29" s="18"/>
      <c r="D29" s="18" t="s">
        <v>42</v>
      </c>
      <c r="E29" s="18" t="s">
        <v>52</v>
      </c>
      <c r="F29" s="18" t="s">
        <v>54</v>
      </c>
      <c r="G29" s="18" t="s">
        <v>48</v>
      </c>
      <c r="H29" s="18" t="s">
        <v>48</v>
      </c>
    </row>
    <row r="30" spans="1:8" ht="16.2" thickBot="1" x14ac:dyDescent="0.35">
      <c r="B30" s="19" t="s">
        <v>40</v>
      </c>
      <c r="C30" s="19" t="s">
        <v>41</v>
      </c>
      <c r="D30" s="19" t="s">
        <v>43</v>
      </c>
      <c r="E30" s="19" t="s">
        <v>53</v>
      </c>
      <c r="F30" s="19" t="s">
        <v>55</v>
      </c>
      <c r="G30" s="19" t="s">
        <v>49</v>
      </c>
      <c r="H30" s="19" t="s">
        <v>50</v>
      </c>
    </row>
    <row r="31" spans="1:8" x14ac:dyDescent="0.3">
      <c r="B31" s="16" t="s">
        <v>92</v>
      </c>
      <c r="C31" s="16" t="s">
        <v>93</v>
      </c>
      <c r="D31" s="16">
        <v>65</v>
      </c>
      <c r="E31" s="16">
        <v>-5</v>
      </c>
      <c r="F31" s="16">
        <v>65</v>
      </c>
      <c r="G31" s="16">
        <v>9</v>
      </c>
      <c r="H31" s="16">
        <v>17</v>
      </c>
    </row>
    <row r="32" spans="1:8" x14ac:dyDescent="0.3">
      <c r="B32" s="16" t="s">
        <v>94</v>
      </c>
      <c r="C32" s="16" t="s">
        <v>95</v>
      </c>
      <c r="D32" s="16">
        <v>80</v>
      </c>
      <c r="E32" s="16">
        <v>-2</v>
      </c>
      <c r="F32" s="16">
        <v>80</v>
      </c>
      <c r="G32" s="16">
        <v>20</v>
      </c>
      <c r="H32" s="16">
        <v>17</v>
      </c>
    </row>
    <row r="33" spans="2:8" x14ac:dyDescent="0.3">
      <c r="B33" s="16" t="s">
        <v>96</v>
      </c>
      <c r="C33" s="16" t="s">
        <v>97</v>
      </c>
      <c r="D33" s="16">
        <v>88</v>
      </c>
      <c r="E33" s="16">
        <v>0</v>
      </c>
      <c r="F33" s="16">
        <v>105</v>
      </c>
      <c r="G33" s="16">
        <v>1E+30</v>
      </c>
      <c r="H33" s="16">
        <v>17</v>
      </c>
    </row>
    <row r="34" spans="2:8" x14ac:dyDescent="0.3">
      <c r="B34" s="16" t="s">
        <v>98</v>
      </c>
      <c r="C34" s="16" t="s">
        <v>99</v>
      </c>
      <c r="D34" s="16">
        <v>45</v>
      </c>
      <c r="E34" s="16">
        <v>17</v>
      </c>
      <c r="F34" s="16">
        <v>45</v>
      </c>
      <c r="G34" s="16">
        <v>17</v>
      </c>
      <c r="H34" s="16">
        <v>9</v>
      </c>
    </row>
    <row r="35" spans="2:8" x14ac:dyDescent="0.3">
      <c r="B35" s="16" t="s">
        <v>100</v>
      </c>
      <c r="C35" s="16" t="s">
        <v>101</v>
      </c>
      <c r="D35" s="16">
        <v>26</v>
      </c>
      <c r="E35" s="16">
        <v>10</v>
      </c>
      <c r="F35" s="16">
        <v>26</v>
      </c>
      <c r="G35" s="16">
        <v>17</v>
      </c>
      <c r="H35" s="16">
        <v>26</v>
      </c>
    </row>
    <row r="36" spans="2:8" x14ac:dyDescent="0.3">
      <c r="B36" s="16" t="s">
        <v>102</v>
      </c>
      <c r="C36" s="16" t="s">
        <v>103</v>
      </c>
      <c r="D36" s="16">
        <v>42</v>
      </c>
      <c r="E36" s="16">
        <v>11</v>
      </c>
      <c r="F36" s="16">
        <v>42</v>
      </c>
      <c r="G36" s="16">
        <v>17</v>
      </c>
      <c r="H36" s="16">
        <v>42</v>
      </c>
    </row>
    <row r="37" spans="2:8" x14ac:dyDescent="0.3">
      <c r="B37" s="16" t="s">
        <v>104</v>
      </c>
      <c r="C37" s="16" t="s">
        <v>105</v>
      </c>
      <c r="D37" s="16">
        <v>53</v>
      </c>
      <c r="E37" s="16">
        <v>18</v>
      </c>
      <c r="F37" s="16">
        <v>53</v>
      </c>
      <c r="G37" s="16">
        <v>17</v>
      </c>
      <c r="H37" s="16">
        <v>20</v>
      </c>
    </row>
    <row r="38" spans="2:8" x14ac:dyDescent="0.3">
      <c r="B38" s="16" t="s">
        <v>106</v>
      </c>
      <c r="C38" s="16" t="s">
        <v>107</v>
      </c>
      <c r="D38" s="16">
        <v>29</v>
      </c>
      <c r="E38" s="16">
        <v>12</v>
      </c>
      <c r="F38" s="16">
        <v>29</v>
      </c>
      <c r="G38" s="16">
        <v>17</v>
      </c>
      <c r="H38" s="16">
        <v>9</v>
      </c>
    </row>
    <row r="39" spans="2:8" ht="16.2" thickBot="1" x14ac:dyDescent="0.35">
      <c r="B39" s="17" t="s">
        <v>108</v>
      </c>
      <c r="C39" s="17" t="s">
        <v>109</v>
      </c>
      <c r="D39" s="17">
        <v>38</v>
      </c>
      <c r="E39" s="17">
        <v>18</v>
      </c>
      <c r="F39" s="17">
        <v>38</v>
      </c>
      <c r="G39" s="17">
        <v>17</v>
      </c>
      <c r="H39" s="1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E1F2-0605-A84B-A962-BC9BCFE77675}">
  <dimension ref="C1:AJ34"/>
  <sheetViews>
    <sheetView tabSelected="1" topLeftCell="G1" zoomScale="95" zoomScaleNormal="95" workbookViewId="0">
      <selection activeCell="J5" sqref="J5"/>
    </sheetView>
  </sheetViews>
  <sheetFormatPr defaultColWidth="11.19921875" defaultRowHeight="15.6" x14ac:dyDescent="0.3"/>
  <cols>
    <col min="3" max="3" width="18.296875" customWidth="1"/>
    <col min="4" max="9" width="16.296875" customWidth="1"/>
    <col min="10" max="10" width="18" customWidth="1"/>
    <col min="11" max="16" width="15.796875" customWidth="1"/>
    <col min="22" max="22" width="9" customWidth="1"/>
    <col min="23" max="23" width="15" bestFit="1" customWidth="1"/>
    <col min="32" max="32" width="10.8984375" customWidth="1"/>
    <col min="33" max="33" width="15.09765625" customWidth="1"/>
    <col min="36" max="36" width="14.8984375" bestFit="1" customWidth="1"/>
  </cols>
  <sheetData>
    <row r="1" spans="3:32" ht="16.2" thickBot="1" x14ac:dyDescent="0.35"/>
    <row r="2" spans="3:32" ht="16.2" customHeight="1" thickBot="1" x14ac:dyDescent="0.35">
      <c r="K2" s="23"/>
      <c r="L2" s="23"/>
      <c r="M2" s="63" t="s">
        <v>31</v>
      </c>
      <c r="N2" s="63"/>
      <c r="O2" s="63"/>
      <c r="P2" s="23"/>
      <c r="Q2" s="23"/>
      <c r="R2" s="23"/>
      <c r="V2" s="23"/>
      <c r="W2" s="54"/>
      <c r="X2" s="67" t="s">
        <v>113</v>
      </c>
      <c r="Y2" s="68"/>
      <c r="Z2" s="68"/>
      <c r="AA2" s="68"/>
      <c r="AB2" s="68"/>
      <c r="AC2" s="68"/>
      <c r="AD2" s="68"/>
      <c r="AE2" s="68"/>
      <c r="AF2" s="69"/>
    </row>
    <row r="3" spans="3:32" ht="18" thickBot="1" x14ac:dyDescent="0.35">
      <c r="C3" s="1"/>
      <c r="D3" s="74" t="s">
        <v>0</v>
      </c>
      <c r="E3" s="75"/>
      <c r="F3" s="76"/>
      <c r="K3" s="23"/>
      <c r="L3" s="23"/>
      <c r="M3" s="24" t="s">
        <v>2</v>
      </c>
      <c r="N3" s="24" t="s">
        <v>3</v>
      </c>
      <c r="O3" s="24" t="s">
        <v>4</v>
      </c>
      <c r="P3" s="24" t="s">
        <v>29</v>
      </c>
      <c r="Q3" s="24"/>
      <c r="R3" s="24" t="s">
        <v>34</v>
      </c>
      <c r="V3" s="54"/>
      <c r="W3" s="54"/>
      <c r="X3" s="25" t="s">
        <v>5</v>
      </c>
      <c r="Y3" s="25" t="s">
        <v>6</v>
      </c>
      <c r="Z3" s="25" t="s">
        <v>7</v>
      </c>
      <c r="AA3" s="25" t="s">
        <v>8</v>
      </c>
      <c r="AB3" s="25" t="s">
        <v>9</v>
      </c>
      <c r="AC3" s="25" t="s">
        <v>10</v>
      </c>
      <c r="AD3" s="24" t="s">
        <v>2</v>
      </c>
      <c r="AE3" s="24" t="s">
        <v>3</v>
      </c>
      <c r="AF3" s="24" t="s">
        <v>4</v>
      </c>
    </row>
    <row r="4" spans="3:32" ht="36" customHeight="1" thickTop="1" thickBot="1" x14ac:dyDescent="0.35">
      <c r="C4" s="2" t="s">
        <v>1</v>
      </c>
      <c r="D4" s="3" t="s">
        <v>2</v>
      </c>
      <c r="E4" s="3" t="s">
        <v>3</v>
      </c>
      <c r="F4" s="3" t="s">
        <v>4</v>
      </c>
      <c r="H4" s="9" t="s">
        <v>1</v>
      </c>
      <c r="I4" s="10" t="s">
        <v>11</v>
      </c>
      <c r="K4" s="66" t="s">
        <v>28</v>
      </c>
      <c r="L4" s="25" t="s">
        <v>5</v>
      </c>
      <c r="M4" s="20">
        <v>36</v>
      </c>
      <c r="N4" s="20">
        <v>9</v>
      </c>
      <c r="O4" s="20">
        <v>0</v>
      </c>
      <c r="P4" s="21">
        <f>SUM(M4:O4)</f>
        <v>45</v>
      </c>
      <c r="Q4" s="24" t="s">
        <v>30</v>
      </c>
      <c r="R4" s="24">
        <v>45</v>
      </c>
      <c r="V4" s="70" t="s">
        <v>114</v>
      </c>
      <c r="W4" s="25" t="s">
        <v>5</v>
      </c>
      <c r="X4" s="55">
        <v>3000</v>
      </c>
      <c r="Y4" s="56">
        <v>3</v>
      </c>
      <c r="Z4" s="56">
        <v>4</v>
      </c>
      <c r="AA4" s="56">
        <v>9</v>
      </c>
      <c r="AB4" s="56">
        <v>5</v>
      </c>
      <c r="AC4" s="56">
        <v>4</v>
      </c>
      <c r="AD4" s="56">
        <v>12</v>
      </c>
      <c r="AE4" s="56">
        <v>15</v>
      </c>
      <c r="AF4" s="56">
        <v>17</v>
      </c>
    </row>
    <row r="5" spans="3:32" ht="18" thickBot="1" x14ac:dyDescent="0.35">
      <c r="C5" s="4" t="s">
        <v>5</v>
      </c>
      <c r="D5" s="5">
        <v>12</v>
      </c>
      <c r="E5" s="5">
        <v>15</v>
      </c>
      <c r="F5" s="5">
        <v>17</v>
      </c>
      <c r="H5" s="11" t="s">
        <v>5</v>
      </c>
      <c r="I5" s="12">
        <v>45</v>
      </c>
      <c r="K5" s="66"/>
      <c r="L5" s="25" t="s">
        <v>6</v>
      </c>
      <c r="M5" s="20">
        <v>0</v>
      </c>
      <c r="N5" s="20">
        <v>0</v>
      </c>
      <c r="O5" s="20">
        <v>26</v>
      </c>
      <c r="P5" s="21">
        <f t="shared" ref="P5:P9" si="0">SUM(M5:O5)</f>
        <v>26</v>
      </c>
      <c r="Q5" s="24" t="s">
        <v>30</v>
      </c>
      <c r="R5" s="24">
        <v>26</v>
      </c>
      <c r="V5" s="71"/>
      <c r="W5" s="48" t="s">
        <v>6</v>
      </c>
      <c r="X5" s="56">
        <v>6</v>
      </c>
      <c r="Y5" s="56">
        <v>3000</v>
      </c>
      <c r="Z5" s="56">
        <v>7</v>
      </c>
      <c r="AA5" s="56">
        <v>6</v>
      </c>
      <c r="AB5" s="56">
        <v>9</v>
      </c>
      <c r="AC5" s="56">
        <v>4</v>
      </c>
      <c r="AD5" s="56">
        <v>14</v>
      </c>
      <c r="AE5" s="56">
        <v>9</v>
      </c>
      <c r="AF5" s="56">
        <v>10</v>
      </c>
    </row>
    <row r="6" spans="3:32" ht="24" customHeight="1" thickBot="1" x14ac:dyDescent="0.35">
      <c r="C6" s="4" t="s">
        <v>6</v>
      </c>
      <c r="D6" s="6">
        <v>14</v>
      </c>
      <c r="E6" s="6">
        <v>9</v>
      </c>
      <c r="F6" s="6">
        <v>10</v>
      </c>
      <c r="H6" s="11" t="s">
        <v>6</v>
      </c>
      <c r="I6" s="12">
        <v>26</v>
      </c>
      <c r="K6" s="66"/>
      <c r="L6" s="25" t="s">
        <v>7</v>
      </c>
      <c r="M6" s="20">
        <v>0</v>
      </c>
      <c r="N6" s="20">
        <v>0</v>
      </c>
      <c r="O6" s="20">
        <v>42</v>
      </c>
      <c r="P6" s="21">
        <f t="shared" si="0"/>
        <v>42</v>
      </c>
      <c r="Q6" s="24" t="s">
        <v>30</v>
      </c>
      <c r="R6" s="24">
        <v>42</v>
      </c>
      <c r="V6" s="71"/>
      <c r="W6" s="25" t="s">
        <v>7</v>
      </c>
      <c r="X6" s="56">
        <v>5</v>
      </c>
      <c r="Y6" s="56">
        <v>7</v>
      </c>
      <c r="Z6" s="56">
        <v>3000</v>
      </c>
      <c r="AA6" s="56">
        <v>3</v>
      </c>
      <c r="AB6" s="56">
        <v>4</v>
      </c>
      <c r="AC6" s="56">
        <v>9</v>
      </c>
      <c r="AD6" s="56">
        <v>13</v>
      </c>
      <c r="AE6" s="56">
        <v>20</v>
      </c>
      <c r="AF6" s="56">
        <v>11</v>
      </c>
    </row>
    <row r="7" spans="3:32" ht="25.05" customHeight="1" thickBot="1" x14ac:dyDescent="0.35">
      <c r="C7" s="4" t="s">
        <v>7</v>
      </c>
      <c r="D7" s="6">
        <v>13</v>
      </c>
      <c r="E7" s="6">
        <v>20</v>
      </c>
      <c r="F7" s="6">
        <v>11</v>
      </c>
      <c r="H7" s="11" t="s">
        <v>7</v>
      </c>
      <c r="I7" s="12">
        <v>42</v>
      </c>
      <c r="K7" s="66"/>
      <c r="L7" s="25" t="s">
        <v>8</v>
      </c>
      <c r="M7" s="20">
        <v>0</v>
      </c>
      <c r="N7" s="20">
        <v>53</v>
      </c>
      <c r="O7" s="20">
        <v>0</v>
      </c>
      <c r="P7" s="21">
        <f t="shared" si="0"/>
        <v>53</v>
      </c>
      <c r="Q7" s="24" t="s">
        <v>30</v>
      </c>
      <c r="R7" s="24">
        <v>53</v>
      </c>
      <c r="V7" s="71"/>
      <c r="W7" s="25" t="s">
        <v>8</v>
      </c>
      <c r="X7" s="56">
        <v>5</v>
      </c>
      <c r="Y7" s="56">
        <v>4</v>
      </c>
      <c r="Z7" s="56">
        <v>3</v>
      </c>
      <c r="AA7" s="56">
        <v>3000</v>
      </c>
      <c r="AB7" s="56">
        <v>3</v>
      </c>
      <c r="AC7" s="56">
        <v>11</v>
      </c>
      <c r="AD7" s="56">
        <v>17</v>
      </c>
      <c r="AE7" s="56">
        <v>16</v>
      </c>
      <c r="AF7" s="56">
        <v>19</v>
      </c>
    </row>
    <row r="8" spans="3:32" ht="18" thickBot="1" x14ac:dyDescent="0.35">
      <c r="C8" s="4" t="s">
        <v>8</v>
      </c>
      <c r="D8" s="6">
        <v>17</v>
      </c>
      <c r="E8" s="6">
        <v>16</v>
      </c>
      <c r="F8" s="6">
        <v>19</v>
      </c>
      <c r="H8" s="11" t="s">
        <v>8</v>
      </c>
      <c r="I8" s="12">
        <v>53</v>
      </c>
      <c r="K8" s="66"/>
      <c r="L8" s="25" t="s">
        <v>9</v>
      </c>
      <c r="M8" s="20">
        <v>29</v>
      </c>
      <c r="N8" s="20">
        <v>0</v>
      </c>
      <c r="O8" s="20">
        <v>0</v>
      </c>
      <c r="P8" s="21">
        <f t="shared" si="0"/>
        <v>29</v>
      </c>
      <c r="Q8" s="24" t="s">
        <v>30</v>
      </c>
      <c r="R8" s="24">
        <v>29</v>
      </c>
      <c r="V8" s="71"/>
      <c r="W8" s="25" t="s">
        <v>9</v>
      </c>
      <c r="X8" s="56">
        <v>5</v>
      </c>
      <c r="Y8" s="56">
        <v>9</v>
      </c>
      <c r="Z8" s="56">
        <v>5</v>
      </c>
      <c r="AA8" s="56">
        <v>3</v>
      </c>
      <c r="AB8" s="56">
        <v>3000</v>
      </c>
      <c r="AC8" s="56">
        <v>14</v>
      </c>
      <c r="AD8" s="56">
        <v>7</v>
      </c>
      <c r="AE8" s="56">
        <v>14</v>
      </c>
      <c r="AF8" s="56">
        <v>12</v>
      </c>
    </row>
    <row r="9" spans="3:32" ht="18" thickBot="1" x14ac:dyDescent="0.35">
      <c r="C9" s="4" t="s">
        <v>9</v>
      </c>
      <c r="D9" s="6">
        <v>7</v>
      </c>
      <c r="E9" s="6">
        <v>14</v>
      </c>
      <c r="F9" s="6">
        <v>12</v>
      </c>
      <c r="H9" s="11" t="s">
        <v>9</v>
      </c>
      <c r="I9" s="12">
        <v>29</v>
      </c>
      <c r="K9" s="66"/>
      <c r="L9" s="25" t="s">
        <v>10</v>
      </c>
      <c r="M9" s="20">
        <v>0</v>
      </c>
      <c r="N9" s="20">
        <v>18</v>
      </c>
      <c r="O9" s="20">
        <v>20</v>
      </c>
      <c r="P9" s="21">
        <f t="shared" si="0"/>
        <v>38</v>
      </c>
      <c r="Q9" s="24" t="s">
        <v>30</v>
      </c>
      <c r="R9" s="24">
        <v>38</v>
      </c>
      <c r="V9" s="71"/>
      <c r="W9" s="25" t="s">
        <v>10</v>
      </c>
      <c r="X9" s="56">
        <v>4</v>
      </c>
      <c r="Y9" s="56">
        <v>7</v>
      </c>
      <c r="Z9" s="56">
        <v>11</v>
      </c>
      <c r="AA9" s="56">
        <v>12</v>
      </c>
      <c r="AB9" s="56">
        <v>8</v>
      </c>
      <c r="AC9" s="56">
        <v>3000</v>
      </c>
      <c r="AD9" s="56">
        <v>22</v>
      </c>
      <c r="AE9" s="56">
        <v>16</v>
      </c>
      <c r="AF9" s="56">
        <v>18</v>
      </c>
    </row>
    <row r="10" spans="3:32" ht="18" thickBot="1" x14ac:dyDescent="0.35">
      <c r="C10" s="4" t="s">
        <v>10</v>
      </c>
      <c r="D10" s="6">
        <v>22</v>
      </c>
      <c r="E10" s="6">
        <v>16</v>
      </c>
      <c r="F10" s="6">
        <v>18</v>
      </c>
      <c r="H10" s="13" t="s">
        <v>10</v>
      </c>
      <c r="I10" s="14">
        <v>38</v>
      </c>
      <c r="K10" s="23"/>
      <c r="L10" s="24" t="s">
        <v>32</v>
      </c>
      <c r="M10" s="22">
        <f>SUM(M4:M9)</f>
        <v>65</v>
      </c>
      <c r="N10" s="22">
        <f t="shared" ref="N10:O10" si="1">SUM(N4:N9)</f>
        <v>80</v>
      </c>
      <c r="O10" s="22">
        <f t="shared" si="1"/>
        <v>88</v>
      </c>
      <c r="P10" s="27"/>
      <c r="Q10" s="27" t="s">
        <v>110</v>
      </c>
      <c r="R10" s="27">
        <f>SUM(R4:R9)</f>
        <v>233</v>
      </c>
      <c r="V10" s="71"/>
      <c r="W10" s="24" t="s">
        <v>2</v>
      </c>
      <c r="X10" s="56">
        <v>3000</v>
      </c>
      <c r="Y10" s="56">
        <v>3000</v>
      </c>
      <c r="Z10" s="56">
        <v>3000</v>
      </c>
      <c r="AA10" s="56">
        <v>3000</v>
      </c>
      <c r="AB10" s="56">
        <v>3000</v>
      </c>
      <c r="AC10" s="56">
        <v>3000</v>
      </c>
      <c r="AD10" s="56">
        <v>3000</v>
      </c>
      <c r="AE10" s="56">
        <v>12</v>
      </c>
      <c r="AF10" s="56">
        <v>10</v>
      </c>
    </row>
    <row r="11" spans="3:32" ht="16.2" thickBot="1" x14ac:dyDescent="0.35">
      <c r="C11" s="73" t="s">
        <v>12</v>
      </c>
      <c r="D11" s="73"/>
      <c r="E11" s="73"/>
      <c r="F11" s="73"/>
      <c r="K11" s="23"/>
      <c r="L11" s="24"/>
      <c r="M11" s="26" t="s">
        <v>33</v>
      </c>
      <c r="N11" s="26" t="s">
        <v>33</v>
      </c>
      <c r="O11" s="26" t="s">
        <v>33</v>
      </c>
      <c r="P11" s="27" t="s">
        <v>111</v>
      </c>
      <c r="Q11" s="27"/>
      <c r="R11" s="27"/>
      <c r="V11" s="71"/>
      <c r="W11" s="24" t="s">
        <v>3</v>
      </c>
      <c r="X11" s="56">
        <v>3000</v>
      </c>
      <c r="Y11" s="56">
        <v>3000</v>
      </c>
      <c r="Z11" s="56">
        <v>3000</v>
      </c>
      <c r="AA11" s="56">
        <v>3000</v>
      </c>
      <c r="AB11" s="56">
        <v>3000</v>
      </c>
      <c r="AC11" s="56">
        <v>3000</v>
      </c>
      <c r="AD11" s="56">
        <v>12</v>
      </c>
      <c r="AE11" s="56">
        <v>3000</v>
      </c>
      <c r="AF11" s="56">
        <v>15</v>
      </c>
    </row>
    <row r="12" spans="3:32" ht="16.2" thickBot="1" x14ac:dyDescent="0.35">
      <c r="K12" s="23"/>
      <c r="L12" s="24" t="s">
        <v>35</v>
      </c>
      <c r="M12" s="26">
        <v>65</v>
      </c>
      <c r="N12" s="26">
        <v>80</v>
      </c>
      <c r="O12" s="26">
        <v>105</v>
      </c>
      <c r="P12" s="27">
        <f>SUM(M12:O12)</f>
        <v>250</v>
      </c>
      <c r="Q12" s="27"/>
      <c r="R12" s="27"/>
      <c r="V12" s="72"/>
      <c r="W12" s="24" t="s">
        <v>4</v>
      </c>
      <c r="X12" s="56">
        <v>3000</v>
      </c>
      <c r="Y12" s="56">
        <v>3000</v>
      </c>
      <c r="Z12" s="56">
        <v>3000</v>
      </c>
      <c r="AA12" s="56">
        <v>3000</v>
      </c>
      <c r="AB12" s="56">
        <v>3000</v>
      </c>
      <c r="AC12" s="56">
        <v>3000</v>
      </c>
      <c r="AD12" s="56">
        <v>10</v>
      </c>
      <c r="AE12" s="56">
        <v>15</v>
      </c>
      <c r="AF12" s="56">
        <v>3000</v>
      </c>
    </row>
    <row r="13" spans="3:32" x14ac:dyDescent="0.3">
      <c r="K13" s="23"/>
      <c r="L13" s="23"/>
      <c r="M13" s="23"/>
      <c r="N13" s="23"/>
      <c r="O13" s="23"/>
      <c r="P13" s="23"/>
      <c r="Q13" s="23"/>
      <c r="R13" s="23"/>
    </row>
    <row r="14" spans="3:32" ht="16.2" thickBot="1" x14ac:dyDescent="0.35">
      <c r="K14" s="23"/>
      <c r="L14" s="23"/>
      <c r="M14" s="23"/>
      <c r="N14" s="23"/>
      <c r="O14" s="23"/>
      <c r="P14" s="23"/>
      <c r="Q14" s="23"/>
      <c r="R14" s="23"/>
    </row>
    <row r="15" spans="3:32" ht="18.600000000000001" thickBot="1" x14ac:dyDescent="0.35">
      <c r="C15" s="1"/>
      <c r="D15" s="77" t="s">
        <v>13</v>
      </c>
      <c r="E15" s="78"/>
      <c r="F15" s="78"/>
      <c r="G15" s="78"/>
      <c r="H15" s="78"/>
      <c r="I15" s="79"/>
      <c r="K15" s="23"/>
      <c r="L15" s="23"/>
      <c r="M15" s="59" t="s">
        <v>112</v>
      </c>
      <c r="N15" s="60"/>
      <c r="O15" s="23"/>
      <c r="P15" s="23"/>
      <c r="Q15" s="23"/>
      <c r="R15" s="23"/>
    </row>
    <row r="16" spans="3:32" ht="19.2" thickTop="1" thickBot="1" x14ac:dyDescent="0.35">
      <c r="C16" s="2" t="s">
        <v>1</v>
      </c>
      <c r="D16" s="7" t="s">
        <v>5</v>
      </c>
      <c r="E16" s="7" t="s">
        <v>6</v>
      </c>
      <c r="F16" s="7" t="s">
        <v>7</v>
      </c>
      <c r="G16" s="7" t="s">
        <v>8</v>
      </c>
      <c r="H16" s="7" t="s">
        <v>9</v>
      </c>
      <c r="I16" s="7" t="s">
        <v>10</v>
      </c>
      <c r="K16" s="23"/>
      <c r="L16" s="23"/>
      <c r="M16" s="61">
        <f>SUMPRODUCT(D5:F10,M4:O9)</f>
        <v>2988</v>
      </c>
      <c r="N16" s="62"/>
      <c r="O16" s="23"/>
      <c r="P16" s="23"/>
      <c r="Q16" s="23"/>
      <c r="R16" s="23"/>
    </row>
    <row r="17" spans="3:36" ht="33.6" customHeight="1" thickBot="1" x14ac:dyDescent="0.35">
      <c r="C17" s="4" t="s">
        <v>5</v>
      </c>
      <c r="D17" s="6" t="s">
        <v>14</v>
      </c>
      <c r="E17" s="5">
        <v>3</v>
      </c>
      <c r="F17" s="5">
        <v>4</v>
      </c>
      <c r="G17" s="5">
        <v>9</v>
      </c>
      <c r="H17" s="5">
        <v>5</v>
      </c>
      <c r="I17" s="5">
        <v>4</v>
      </c>
      <c r="V17" s="23"/>
      <c r="W17" s="23"/>
      <c r="X17" s="66" t="s">
        <v>116</v>
      </c>
      <c r="Y17" s="66"/>
      <c r="Z17" s="66"/>
      <c r="AA17" s="66"/>
      <c r="AB17" s="66"/>
      <c r="AC17" s="66"/>
      <c r="AD17" s="66"/>
      <c r="AE17" s="66"/>
      <c r="AF17" s="66"/>
      <c r="AG17" s="23"/>
      <c r="AH17" s="23"/>
      <c r="AI17" s="23"/>
      <c r="AJ17" s="23"/>
    </row>
    <row r="18" spans="3:36" ht="18" thickBot="1" x14ac:dyDescent="0.35">
      <c r="C18" s="4" t="s">
        <v>6</v>
      </c>
      <c r="D18" s="6">
        <v>6</v>
      </c>
      <c r="E18" s="6" t="s">
        <v>15</v>
      </c>
      <c r="F18" s="6">
        <v>7</v>
      </c>
      <c r="G18" s="6">
        <v>6</v>
      </c>
      <c r="H18" s="6">
        <v>9</v>
      </c>
      <c r="I18" s="6">
        <v>4</v>
      </c>
      <c r="V18" s="23"/>
      <c r="W18" s="23"/>
      <c r="X18" s="25" t="s">
        <v>5</v>
      </c>
      <c r="Y18" s="25" t="s">
        <v>6</v>
      </c>
      <c r="Z18" s="25" t="s">
        <v>7</v>
      </c>
      <c r="AA18" s="25" t="s">
        <v>8</v>
      </c>
      <c r="AB18" s="25" t="s">
        <v>9</v>
      </c>
      <c r="AC18" s="25" t="s">
        <v>10</v>
      </c>
      <c r="AD18" s="24" t="s">
        <v>2</v>
      </c>
      <c r="AE18" s="24" t="s">
        <v>3</v>
      </c>
      <c r="AF18" s="24" t="s">
        <v>4</v>
      </c>
      <c r="AG18" s="24" t="s">
        <v>29</v>
      </c>
      <c r="AH18" s="24"/>
      <c r="AI18" s="24" t="s">
        <v>34</v>
      </c>
      <c r="AJ18" s="24" t="s">
        <v>117</v>
      </c>
    </row>
    <row r="19" spans="3:36" ht="18" thickBot="1" x14ac:dyDescent="0.35">
      <c r="C19" s="4" t="s">
        <v>7</v>
      </c>
      <c r="D19" s="6">
        <v>5</v>
      </c>
      <c r="E19" s="6">
        <v>7</v>
      </c>
      <c r="F19" s="6" t="s">
        <v>15</v>
      </c>
      <c r="G19" s="6">
        <v>3</v>
      </c>
      <c r="H19" s="6">
        <v>4</v>
      </c>
      <c r="I19" s="6">
        <v>9</v>
      </c>
      <c r="V19" s="63" t="s">
        <v>114</v>
      </c>
      <c r="W19" s="25" t="s">
        <v>5</v>
      </c>
      <c r="X19" s="20">
        <v>0</v>
      </c>
      <c r="Y19" s="20">
        <v>45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2">
        <f>SUM(X19:AF19)</f>
        <v>45</v>
      </c>
      <c r="AH19" s="26" t="s">
        <v>30</v>
      </c>
      <c r="AI19" s="24">
        <v>45</v>
      </c>
      <c r="AJ19" s="24">
        <f>AG19 - X28</f>
        <v>45</v>
      </c>
    </row>
    <row r="20" spans="3:36" ht="18" thickBot="1" x14ac:dyDescent="0.35">
      <c r="C20" s="4" t="s">
        <v>8</v>
      </c>
      <c r="D20" s="6">
        <v>5</v>
      </c>
      <c r="E20" s="6">
        <v>4</v>
      </c>
      <c r="F20" s="6">
        <v>3</v>
      </c>
      <c r="G20" s="6" t="s">
        <v>15</v>
      </c>
      <c r="H20" s="6">
        <v>3</v>
      </c>
      <c r="I20" s="6">
        <v>11</v>
      </c>
      <c r="V20" s="64"/>
      <c r="W20" s="25" t="s">
        <v>6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42</v>
      </c>
      <c r="AF20" s="20">
        <v>46</v>
      </c>
      <c r="AG20" s="22">
        <f t="shared" ref="AG20:AG27" si="2">SUM(X20:AF20)</f>
        <v>88</v>
      </c>
      <c r="AH20" s="26" t="s">
        <v>30</v>
      </c>
      <c r="AI20" s="24">
        <v>26</v>
      </c>
      <c r="AJ20" s="24">
        <f>AG20 - Y28</f>
        <v>26</v>
      </c>
    </row>
    <row r="21" spans="3:36" ht="18" thickBot="1" x14ac:dyDescent="0.35">
      <c r="C21" s="4" t="s">
        <v>9</v>
      </c>
      <c r="D21" s="6">
        <v>5</v>
      </c>
      <c r="E21" s="6">
        <v>9</v>
      </c>
      <c r="F21" s="6">
        <v>5</v>
      </c>
      <c r="G21" s="6">
        <v>3</v>
      </c>
      <c r="H21" s="6" t="s">
        <v>15</v>
      </c>
      <c r="I21" s="6">
        <v>14</v>
      </c>
      <c r="V21" s="64"/>
      <c r="W21" s="25" t="s">
        <v>7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42</v>
      </c>
      <c r="AG21" s="22">
        <f t="shared" si="2"/>
        <v>42</v>
      </c>
      <c r="AH21" s="26" t="s">
        <v>30</v>
      </c>
      <c r="AI21" s="24">
        <v>42</v>
      </c>
      <c r="AJ21" s="24">
        <f>AG21 - Z28</f>
        <v>42</v>
      </c>
    </row>
    <row r="22" spans="3:36" ht="22.05" customHeight="1" thickBot="1" x14ac:dyDescent="0.35">
      <c r="C22" s="4" t="s">
        <v>10</v>
      </c>
      <c r="D22" s="6">
        <v>4</v>
      </c>
      <c r="E22" s="6">
        <v>7</v>
      </c>
      <c r="F22" s="6">
        <v>11</v>
      </c>
      <c r="G22" s="6">
        <v>12</v>
      </c>
      <c r="H22" s="6">
        <v>8</v>
      </c>
      <c r="I22" s="6" t="s">
        <v>15</v>
      </c>
      <c r="V22" s="64"/>
      <c r="W22" s="25" t="s">
        <v>8</v>
      </c>
      <c r="X22" s="20">
        <v>0</v>
      </c>
      <c r="Y22" s="20">
        <v>17</v>
      </c>
      <c r="Z22" s="20">
        <v>0</v>
      </c>
      <c r="AA22" s="20">
        <v>0</v>
      </c>
      <c r="AB22" s="20">
        <v>36</v>
      </c>
      <c r="AC22" s="20">
        <v>0</v>
      </c>
      <c r="AD22" s="20">
        <v>0</v>
      </c>
      <c r="AE22" s="20">
        <v>0</v>
      </c>
      <c r="AF22" s="20">
        <v>0</v>
      </c>
      <c r="AG22" s="22">
        <f t="shared" si="2"/>
        <v>53</v>
      </c>
      <c r="AH22" s="26" t="s">
        <v>30</v>
      </c>
      <c r="AI22" s="24">
        <v>53</v>
      </c>
      <c r="AJ22" s="24">
        <f>AG22 - AA28</f>
        <v>53</v>
      </c>
    </row>
    <row r="23" spans="3:36" ht="16.2" thickBot="1" x14ac:dyDescent="0.35">
      <c r="C23" s="80" t="s">
        <v>27</v>
      </c>
      <c r="D23" s="80"/>
      <c r="E23" s="80"/>
      <c r="F23" s="80"/>
      <c r="G23" s="80"/>
      <c r="H23" s="80"/>
      <c r="I23" s="80"/>
      <c r="V23" s="64"/>
      <c r="W23" s="25" t="s">
        <v>9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65</v>
      </c>
      <c r="AE23" s="20">
        <v>0</v>
      </c>
      <c r="AF23" s="20">
        <v>0</v>
      </c>
      <c r="AG23" s="22">
        <f t="shared" si="2"/>
        <v>65</v>
      </c>
      <c r="AH23" s="26" t="s">
        <v>30</v>
      </c>
      <c r="AI23" s="24">
        <v>29</v>
      </c>
      <c r="AJ23" s="24">
        <f>AG23 - AB28</f>
        <v>29</v>
      </c>
    </row>
    <row r="24" spans="3:36" ht="16.2" thickBot="1" x14ac:dyDescent="0.35">
      <c r="V24" s="64"/>
      <c r="W24" s="25" t="s">
        <v>10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38</v>
      </c>
      <c r="AF24" s="20">
        <v>0</v>
      </c>
      <c r="AG24" s="22">
        <f t="shared" si="2"/>
        <v>38</v>
      </c>
      <c r="AH24" s="26" t="s">
        <v>30</v>
      </c>
      <c r="AI24" s="24">
        <v>38</v>
      </c>
      <c r="AJ24" s="24">
        <f>AG24 - AC28</f>
        <v>38</v>
      </c>
    </row>
    <row r="25" spans="3:36" ht="16.2" thickBot="1" x14ac:dyDescent="0.35">
      <c r="V25" s="64"/>
      <c r="W25" s="24" t="s">
        <v>2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2">
        <f t="shared" si="2"/>
        <v>0</v>
      </c>
      <c r="AH25" s="26" t="s">
        <v>115</v>
      </c>
      <c r="AI25" s="24">
        <v>65</v>
      </c>
      <c r="AJ25" s="23"/>
    </row>
    <row r="26" spans="3:36" ht="18" thickBot="1" x14ac:dyDescent="0.35">
      <c r="C26" s="1"/>
      <c r="D26" s="77" t="s">
        <v>0</v>
      </c>
      <c r="E26" s="78"/>
      <c r="F26" s="79"/>
      <c r="V26" s="64"/>
      <c r="W26" s="24" t="s">
        <v>3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2">
        <f t="shared" si="2"/>
        <v>0</v>
      </c>
      <c r="AH26" s="26" t="s">
        <v>115</v>
      </c>
      <c r="AI26" s="24">
        <v>80</v>
      </c>
      <c r="AJ26" s="23"/>
    </row>
    <row r="27" spans="3:36" ht="36" thickTop="1" thickBot="1" x14ac:dyDescent="0.35">
      <c r="C27" s="2" t="s">
        <v>16</v>
      </c>
      <c r="D27" s="7" t="s">
        <v>2</v>
      </c>
      <c r="E27" s="7" t="s">
        <v>3</v>
      </c>
      <c r="F27" s="7" t="s">
        <v>4</v>
      </c>
      <c r="V27" s="64"/>
      <c r="W27" s="24" t="s">
        <v>4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2">
        <f t="shared" si="2"/>
        <v>0</v>
      </c>
      <c r="AH27" s="26" t="s">
        <v>115</v>
      </c>
      <c r="AI27" s="24">
        <v>105</v>
      </c>
      <c r="AJ27" s="23"/>
    </row>
    <row r="28" spans="3:36" ht="18" thickBot="1" x14ac:dyDescent="0.35">
      <c r="C28" s="4" t="s">
        <v>2</v>
      </c>
      <c r="D28" s="6" t="s">
        <v>14</v>
      </c>
      <c r="E28" s="5">
        <v>12</v>
      </c>
      <c r="F28" s="5">
        <v>10</v>
      </c>
      <c r="V28" s="64"/>
      <c r="W28" s="24" t="s">
        <v>32</v>
      </c>
      <c r="X28" s="22">
        <f>SUM(X19:X27)</f>
        <v>0</v>
      </c>
      <c r="Y28" s="22">
        <f t="shared" ref="Y28:AF28" si="3">SUM(Y19:Y27)</f>
        <v>62</v>
      </c>
      <c r="Z28" s="22">
        <f t="shared" si="3"/>
        <v>0</v>
      </c>
      <c r="AA28" s="22">
        <f t="shared" si="3"/>
        <v>0</v>
      </c>
      <c r="AB28" s="22">
        <f t="shared" si="3"/>
        <v>36</v>
      </c>
      <c r="AC28" s="22">
        <f t="shared" si="3"/>
        <v>0</v>
      </c>
      <c r="AD28" s="22">
        <f t="shared" si="3"/>
        <v>65</v>
      </c>
      <c r="AE28" s="22">
        <f t="shared" si="3"/>
        <v>80</v>
      </c>
      <c r="AF28" s="30">
        <f t="shared" si="3"/>
        <v>88</v>
      </c>
      <c r="AG28" s="27"/>
      <c r="AH28" s="27" t="s">
        <v>110</v>
      </c>
      <c r="AI28" s="27">
        <f>SUM(AI19:AI24)</f>
        <v>233</v>
      </c>
      <c r="AJ28" s="23"/>
    </row>
    <row r="29" spans="3:36" ht="18" thickBot="1" x14ac:dyDescent="0.35">
      <c r="C29" s="4" t="s">
        <v>3</v>
      </c>
      <c r="D29" s="6">
        <v>12</v>
      </c>
      <c r="E29" s="6" t="s">
        <v>15</v>
      </c>
      <c r="F29" s="6">
        <v>15</v>
      </c>
      <c r="V29" s="64"/>
      <c r="W29" s="24"/>
      <c r="X29" s="26" t="s">
        <v>30</v>
      </c>
      <c r="Y29" s="26" t="s">
        <v>30</v>
      </c>
      <c r="Z29" s="26" t="s">
        <v>30</v>
      </c>
      <c r="AA29" s="26" t="s">
        <v>30</v>
      </c>
      <c r="AB29" s="26" t="s">
        <v>30</v>
      </c>
      <c r="AC29" s="26" t="s">
        <v>30</v>
      </c>
      <c r="AD29" s="26" t="s">
        <v>115</v>
      </c>
      <c r="AE29" s="28" t="s">
        <v>115</v>
      </c>
      <c r="AF29" s="26" t="s">
        <v>115</v>
      </c>
      <c r="AG29" s="29" t="s">
        <v>111</v>
      </c>
      <c r="AH29" s="27"/>
      <c r="AI29" s="27"/>
      <c r="AJ29" s="23"/>
    </row>
    <row r="30" spans="3:36" ht="18" thickBot="1" x14ac:dyDescent="0.35">
      <c r="C30" s="4" t="s">
        <v>4</v>
      </c>
      <c r="D30" s="6">
        <v>10</v>
      </c>
      <c r="E30" s="6">
        <v>15</v>
      </c>
      <c r="F30" s="6" t="s">
        <v>15</v>
      </c>
      <c r="V30" s="65"/>
      <c r="W30" s="24" t="s">
        <v>35</v>
      </c>
      <c r="X30" s="26">
        <v>45</v>
      </c>
      <c r="Y30" s="26">
        <v>26</v>
      </c>
      <c r="Z30" s="26">
        <v>42</v>
      </c>
      <c r="AA30" s="26">
        <v>53</v>
      </c>
      <c r="AB30" s="26">
        <v>29</v>
      </c>
      <c r="AC30" s="26">
        <v>38</v>
      </c>
      <c r="AD30" s="26">
        <v>65</v>
      </c>
      <c r="AE30" s="26">
        <v>80</v>
      </c>
      <c r="AF30" s="31">
        <v>105</v>
      </c>
      <c r="AG30" s="27">
        <f>SUM(AD30:AF30)</f>
        <v>250</v>
      </c>
      <c r="AH30" s="27"/>
      <c r="AI30" s="27"/>
      <c r="AJ30" s="23"/>
    </row>
    <row r="31" spans="3:36" ht="16.2" thickBot="1" x14ac:dyDescent="0.35">
      <c r="C31" s="73" t="s">
        <v>17</v>
      </c>
      <c r="D31" s="73"/>
      <c r="E31" s="73"/>
      <c r="F31" s="73"/>
      <c r="V31" s="23"/>
      <c r="W31" s="24" t="s">
        <v>118</v>
      </c>
      <c r="X31" s="23"/>
      <c r="Y31" s="23"/>
      <c r="Z31" s="23"/>
      <c r="AA31" s="23"/>
      <c r="AB31" s="23"/>
      <c r="AC31" s="23"/>
      <c r="AD31" s="26">
        <f>AD28-AG25</f>
        <v>65</v>
      </c>
      <c r="AE31" s="26">
        <f>AE28-AG26</f>
        <v>80</v>
      </c>
      <c r="AF31" s="31">
        <f>AF28-AG27</f>
        <v>88</v>
      </c>
      <c r="AG31" s="23"/>
      <c r="AH31" s="23"/>
      <c r="AI31" s="23"/>
      <c r="AJ31" s="23"/>
    </row>
    <row r="32" spans="3:36" x14ac:dyDescent="0.3"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7"/>
      <c r="AI32" s="27"/>
      <c r="AJ32" s="23"/>
    </row>
    <row r="33" spans="22:36" ht="18" x14ac:dyDescent="0.3">
      <c r="V33" s="23"/>
      <c r="W33" s="23"/>
      <c r="X33" s="23"/>
      <c r="Y33" s="23"/>
      <c r="Z33" s="59" t="s">
        <v>112</v>
      </c>
      <c r="AA33" s="60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22:36" ht="18" x14ac:dyDescent="0.3">
      <c r="V34" s="23"/>
      <c r="W34" s="23"/>
      <c r="X34" s="23"/>
      <c r="Y34" s="23"/>
      <c r="Z34" s="61">
        <f>SUMPRODUCT(X4:AF12,X19:AF27)</f>
        <v>2674</v>
      </c>
      <c r="AA34" s="62"/>
      <c r="AB34" s="23"/>
      <c r="AC34" s="23"/>
      <c r="AD34" s="23"/>
      <c r="AE34" s="23"/>
      <c r="AF34" s="23"/>
      <c r="AG34" s="23"/>
      <c r="AH34" s="23"/>
      <c r="AI34" s="23"/>
      <c r="AJ34" s="23"/>
    </row>
  </sheetData>
  <mergeCells count="16">
    <mergeCell ref="K4:K9"/>
    <mergeCell ref="M2:O2"/>
    <mergeCell ref="M15:N15"/>
    <mergeCell ref="M16:N16"/>
    <mergeCell ref="C31:F31"/>
    <mergeCell ref="D3:F3"/>
    <mergeCell ref="C11:F11"/>
    <mergeCell ref="D15:I15"/>
    <mergeCell ref="C23:I23"/>
    <mergeCell ref="D26:F26"/>
    <mergeCell ref="Z33:AA33"/>
    <mergeCell ref="Z34:AA34"/>
    <mergeCell ref="V19:V30"/>
    <mergeCell ref="X17:AF17"/>
    <mergeCell ref="X2:AF2"/>
    <mergeCell ref="V4:V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6FD9-9491-024D-8CA4-AD470BFBFFE2}">
  <dimension ref="B2:AI34"/>
  <sheetViews>
    <sheetView zoomScale="96" zoomScaleNormal="96" workbookViewId="0">
      <selection activeCell="AK16" sqref="AK16"/>
    </sheetView>
  </sheetViews>
  <sheetFormatPr defaultColWidth="11.19921875" defaultRowHeight="15.6" x14ac:dyDescent="0.3"/>
  <cols>
    <col min="2" max="2" width="14.59765625" bestFit="1" customWidth="1"/>
    <col min="3" max="3" width="15.59765625" customWidth="1"/>
    <col min="4" max="4" width="20" bestFit="1" customWidth="1"/>
    <col min="5" max="5" width="18.5" style="46" bestFit="1" customWidth="1"/>
    <col min="6" max="6" width="17.296875" bestFit="1" customWidth="1"/>
    <col min="7" max="7" width="18.5" bestFit="1" customWidth="1"/>
    <col min="8" max="8" width="19.796875" bestFit="1" customWidth="1"/>
    <col min="9" max="9" width="17.796875" bestFit="1" customWidth="1"/>
    <col min="10" max="10" width="14.59765625" bestFit="1" customWidth="1"/>
    <col min="11" max="11" width="8.69921875" bestFit="1" customWidth="1"/>
    <col min="13" max="13" width="1.3984375" bestFit="1" customWidth="1"/>
    <col min="15" max="15" width="12.796875" bestFit="1" customWidth="1"/>
    <col min="16" max="16" width="12.59765625" bestFit="1" customWidth="1"/>
    <col min="19" max="20" width="11.19921875" style="49"/>
    <col min="24" max="24" width="19.59765625" customWidth="1"/>
    <col min="25" max="26" width="11.8984375" bestFit="1" customWidth="1"/>
    <col min="28" max="29" width="11.19921875" style="49"/>
    <col min="32" max="33" width="16.59765625" customWidth="1"/>
  </cols>
  <sheetData>
    <row r="2" spans="2:35" ht="16.2" thickBot="1" x14ac:dyDescent="0.35"/>
    <row r="3" spans="2:35" ht="18.600000000000001" thickBot="1" x14ac:dyDescent="0.35">
      <c r="E3" s="45"/>
      <c r="F3" s="8"/>
      <c r="G3" s="8"/>
      <c r="H3" s="8"/>
      <c r="I3" s="8"/>
      <c r="J3" s="8"/>
      <c r="K3" s="8"/>
      <c r="V3" s="83" t="s">
        <v>171</v>
      </c>
      <c r="W3" s="83"/>
      <c r="X3" s="83"/>
      <c r="Y3" s="83"/>
      <c r="Z3" s="83"/>
      <c r="AE3" s="83" t="s">
        <v>172</v>
      </c>
      <c r="AF3" s="83"/>
      <c r="AG3" s="83"/>
      <c r="AH3" s="83"/>
      <c r="AI3" s="83"/>
    </row>
    <row r="4" spans="2:35" ht="16.2" thickBot="1" x14ac:dyDescent="0.35">
      <c r="B4" s="33"/>
      <c r="C4" s="32" t="s">
        <v>18</v>
      </c>
      <c r="E4" s="32" t="s">
        <v>158</v>
      </c>
      <c r="F4" s="32" t="s">
        <v>146</v>
      </c>
      <c r="G4" s="32" t="s">
        <v>147</v>
      </c>
      <c r="H4" s="32" t="s">
        <v>148</v>
      </c>
      <c r="I4" s="32" t="s">
        <v>149</v>
      </c>
      <c r="J4" s="32" t="s">
        <v>150</v>
      </c>
      <c r="K4" s="32" t="s">
        <v>151</v>
      </c>
      <c r="O4" s="32" t="s">
        <v>152</v>
      </c>
      <c r="P4" s="32" t="s">
        <v>159</v>
      </c>
      <c r="S4" s="51" t="s">
        <v>163</v>
      </c>
      <c r="T4" s="53">
        <v>-5989.2</v>
      </c>
      <c r="V4" s="47" t="s">
        <v>166</v>
      </c>
      <c r="W4" s="47" t="s">
        <v>173</v>
      </c>
      <c r="X4" s="47" t="s">
        <v>168</v>
      </c>
      <c r="Y4" s="47" t="s">
        <v>169</v>
      </c>
      <c r="Z4" s="47" t="s">
        <v>170</v>
      </c>
      <c r="AB4" s="51" t="s">
        <v>163</v>
      </c>
      <c r="AC4" s="53">
        <v>-5989.243848218428</v>
      </c>
      <c r="AE4" s="47" t="s">
        <v>166</v>
      </c>
      <c r="AF4" s="47" t="s">
        <v>167</v>
      </c>
      <c r="AG4" s="47" t="s">
        <v>168</v>
      </c>
      <c r="AH4" s="47" t="s">
        <v>169</v>
      </c>
      <c r="AI4" s="47" t="s">
        <v>170</v>
      </c>
    </row>
    <row r="5" spans="2:35" ht="16.2" thickBot="1" x14ac:dyDescent="0.35">
      <c r="B5" s="33" t="s">
        <v>19</v>
      </c>
      <c r="C5" s="32">
        <v>7.0000000000000007E-2</v>
      </c>
      <c r="E5" s="32" t="s">
        <v>146</v>
      </c>
      <c r="F5" s="32">
        <v>1E-3</v>
      </c>
      <c r="G5" s="32">
        <v>2.9999999999999997E-4</v>
      </c>
      <c r="H5" s="32">
        <v>-2.9999999999999997E-4</v>
      </c>
      <c r="I5" s="32">
        <v>3.5E-4</v>
      </c>
      <c r="J5" s="32">
        <v>-3.5E-4</v>
      </c>
      <c r="K5" s="32">
        <v>4.0000000000000002E-4</v>
      </c>
      <c r="O5" s="50">
        <v>0.1</v>
      </c>
      <c r="P5" s="34">
        <v>5.1390652071436102E-4</v>
      </c>
      <c r="S5" s="51" t="s">
        <v>164</v>
      </c>
      <c r="T5" s="53">
        <v>34.587000000000003</v>
      </c>
      <c r="V5" s="52">
        <f t="shared" ref="V5:V12" si="0">P5</f>
        <v>5.1390652071436102E-4</v>
      </c>
      <c r="W5" s="47">
        <f>O5</f>
        <v>0.1</v>
      </c>
      <c r="X5" s="47">
        <f>$T$4*V5*V5+$T$5*V5+$T$6</f>
        <v>0.10289273763880112</v>
      </c>
      <c r="Y5" s="47">
        <f>W5-X5</f>
        <v>-2.8927376388011156E-3</v>
      </c>
      <c r="Z5" s="47">
        <f>Y5*Y5</f>
        <v>8.3679310469366534E-6</v>
      </c>
      <c r="AB5" s="51" t="s">
        <v>164</v>
      </c>
      <c r="AC5" s="53">
        <v>34.586672112028872</v>
      </c>
      <c r="AE5" s="52">
        <f t="shared" ref="AE5:AE12" si="1">P5</f>
        <v>5.1390652071436102E-4</v>
      </c>
      <c r="AF5" s="47">
        <f>W5</f>
        <v>0.1</v>
      </c>
      <c r="AG5" s="47">
        <f>$AC$4*AE5*AE5+$AC$5*AE5+$AC$6</f>
        <v>0.10284987398984183</v>
      </c>
      <c r="AH5" s="47">
        <f>AF5-AG5</f>
        <v>-2.8498739898418224E-3</v>
      </c>
      <c r="AI5" s="47">
        <f>AH5*AH5</f>
        <v>8.1217817579769472E-6</v>
      </c>
    </row>
    <row r="6" spans="2:35" ht="16.2" thickBot="1" x14ac:dyDescent="0.35">
      <c r="B6" s="33" t="s">
        <v>20</v>
      </c>
      <c r="C6" s="32">
        <v>0.12</v>
      </c>
      <c r="E6" s="32" t="s">
        <v>147</v>
      </c>
      <c r="F6" s="32">
        <v>2.9999999999999997E-4</v>
      </c>
      <c r="G6" s="32">
        <v>8.9999999999999993E-3</v>
      </c>
      <c r="H6" s="32">
        <v>4.0000000000000002E-4</v>
      </c>
      <c r="I6" s="32">
        <v>1.6000000000000001E-3</v>
      </c>
      <c r="J6" s="32">
        <v>-1.6000000000000001E-3</v>
      </c>
      <c r="K6" s="32">
        <v>5.9999999999999995E-4</v>
      </c>
      <c r="M6" t="s">
        <v>25</v>
      </c>
      <c r="O6" s="50">
        <v>0.105</v>
      </c>
      <c r="P6" s="34">
        <v>6.0327270158077966E-4</v>
      </c>
      <c r="S6" s="51" t="s">
        <v>165</v>
      </c>
      <c r="T6" s="53">
        <v>8.6699999999999999E-2</v>
      </c>
      <c r="V6" s="52">
        <f t="shared" si="0"/>
        <v>6.0327270158077966E-4</v>
      </c>
      <c r="W6" s="47">
        <f t="shared" ref="W6:W12" si="2">O6</f>
        <v>0.105</v>
      </c>
      <c r="X6" s="47">
        <f t="shared" ref="X6:X12" si="3">$T$4*V6*V6+$T$5*V6+$T$6</f>
        <v>0.1053856957446257</v>
      </c>
      <c r="Y6" s="47">
        <f t="shared" ref="Y6:Y12" si="4">W6-X6</f>
        <v>-3.8569574462569978E-4</v>
      </c>
      <c r="Z6" s="47">
        <f t="shared" ref="Z6:Z12" si="5">Y6*Y6</f>
        <v>1.4876120742237301E-7</v>
      </c>
      <c r="AB6" s="51" t="s">
        <v>165</v>
      </c>
      <c r="AC6" s="53">
        <v>8.6657316435117773E-2</v>
      </c>
      <c r="AE6" s="52">
        <f t="shared" si="1"/>
        <v>6.0327270158077966E-4</v>
      </c>
      <c r="AF6" s="47">
        <f t="shared" ref="AF6:AF12" si="6">W6</f>
        <v>0.105</v>
      </c>
      <c r="AG6" s="47">
        <f>$AC$4*AE6*AE6+$AC$5*AE6+$AC$6</f>
        <v>0.10534279841585048</v>
      </c>
      <c r="AH6" s="47">
        <f t="shared" ref="AH6:AH12" si="7">AF6-AG6</f>
        <v>-3.4279841585048432E-4</v>
      </c>
      <c r="AI6" s="47">
        <f t="shared" ref="AI6:AI12" si="8">AH6*AH6</f>
        <v>1.1751075390960158E-7</v>
      </c>
    </row>
    <row r="7" spans="2:35" ht="16.2" thickBot="1" x14ac:dyDescent="0.35">
      <c r="B7" s="33" t="s">
        <v>21</v>
      </c>
      <c r="C7" s="32">
        <v>0.11</v>
      </c>
      <c r="E7" s="32" t="s">
        <v>148</v>
      </c>
      <c r="F7" s="32">
        <v>-2.9999999999999997E-4</v>
      </c>
      <c r="G7" s="32">
        <v>4.0000000000000002E-4</v>
      </c>
      <c r="H7" s="32">
        <v>8.0000000000000002E-3</v>
      </c>
      <c r="I7" s="32">
        <v>1.5E-3</v>
      </c>
      <c r="J7" s="32">
        <v>-5.4999999999999997E-3</v>
      </c>
      <c r="K7" s="32">
        <v>-6.9999999999999999E-4</v>
      </c>
      <c r="O7" s="50">
        <v>0.11000000000000001</v>
      </c>
      <c r="P7" s="34">
        <v>7.3563547658066577E-4</v>
      </c>
      <c r="V7" s="52">
        <f t="shared" si="0"/>
        <v>7.3563547658066577E-4</v>
      </c>
      <c r="W7" s="47">
        <f t="shared" si="2"/>
        <v>0.11000000000000001</v>
      </c>
      <c r="X7" s="47">
        <f t="shared" si="3"/>
        <v>0.10890231142525868</v>
      </c>
      <c r="Y7" s="47">
        <f t="shared" si="4"/>
        <v>1.0976885747413373E-3</v>
      </c>
      <c r="Z7" s="47">
        <f t="shared" si="5"/>
        <v>1.2049202071176684E-6</v>
      </c>
      <c r="AE7" s="52">
        <f t="shared" si="1"/>
        <v>7.3563547658066577E-4</v>
      </c>
      <c r="AF7" s="47">
        <f t="shared" si="6"/>
        <v>0.11000000000000001</v>
      </c>
      <c r="AG7" s="47">
        <f t="shared" ref="AG7:AG12" si="9">$AC$4*AE7*AE7+$AC$5*AE7+$AC$6</f>
        <v>0.10885936292547019</v>
      </c>
      <c r="AH7" s="47">
        <f t="shared" si="7"/>
        <v>1.1406370745298267E-3</v>
      </c>
      <c r="AI7" s="47">
        <f t="shared" si="8"/>
        <v>1.3010529357919614E-6</v>
      </c>
    </row>
    <row r="8" spans="2:35" ht="16.2" thickBot="1" x14ac:dyDescent="0.35">
      <c r="B8" s="33" t="s">
        <v>22</v>
      </c>
      <c r="C8" s="32">
        <v>0.14000000000000001</v>
      </c>
      <c r="E8" s="32" t="s">
        <v>149</v>
      </c>
      <c r="F8" s="32">
        <v>3.5E-4</v>
      </c>
      <c r="G8" s="32">
        <v>1.6000000000000001E-3</v>
      </c>
      <c r="H8" s="32">
        <v>1.5E-3</v>
      </c>
      <c r="I8" s="32">
        <v>1.2E-2</v>
      </c>
      <c r="J8" s="32">
        <v>-5.0000000000000001E-4</v>
      </c>
      <c r="K8" s="32">
        <v>8.0000000000000004E-4</v>
      </c>
      <c r="O8" s="50">
        <v>0.115</v>
      </c>
      <c r="P8" s="34">
        <v>9.1099484545268002E-4</v>
      </c>
      <c r="V8" s="52">
        <f t="shared" si="0"/>
        <v>9.1099484545268002E-4</v>
      </c>
      <c r="W8" s="47">
        <f t="shared" si="2"/>
        <v>0.115</v>
      </c>
      <c r="X8" s="47">
        <f t="shared" si="3"/>
        <v>0.11323807211439491</v>
      </c>
      <c r="Y8" s="47">
        <f t="shared" si="4"/>
        <v>1.7619278856050996E-3</v>
      </c>
      <c r="Z8" s="47">
        <f t="shared" si="5"/>
        <v>3.1043898740728569E-6</v>
      </c>
      <c r="AE8" s="52">
        <f t="shared" si="1"/>
        <v>9.1099484545268002E-4</v>
      </c>
      <c r="AF8" s="47">
        <f t="shared" si="6"/>
        <v>0.115</v>
      </c>
      <c r="AG8" s="47">
        <f t="shared" si="9"/>
        <v>0.1131950534551156</v>
      </c>
      <c r="AH8" s="47">
        <f t="shared" si="7"/>
        <v>1.8049465448844032E-3</v>
      </c>
      <c r="AI8" s="47">
        <f t="shared" si="8"/>
        <v>3.2578320298901448E-6</v>
      </c>
    </row>
    <row r="9" spans="2:35" ht="16.2" thickBot="1" x14ac:dyDescent="0.35">
      <c r="B9" s="33" t="s">
        <v>23</v>
      </c>
      <c r="C9" s="32">
        <v>0.14000000000000001</v>
      </c>
      <c r="E9" s="32" t="s">
        <v>150</v>
      </c>
      <c r="F9" s="32">
        <v>-3.5E-4</v>
      </c>
      <c r="G9" s="32">
        <v>-1.6000000000000001E-3</v>
      </c>
      <c r="H9" s="32">
        <v>-5.4999999999999997E-3</v>
      </c>
      <c r="I9" s="32">
        <v>-5.0000000000000001E-4</v>
      </c>
      <c r="J9" s="32">
        <v>1.2E-2</v>
      </c>
      <c r="K9" s="32">
        <v>-8.0000000000000004E-4</v>
      </c>
      <c r="O9" s="50">
        <v>0.12</v>
      </c>
      <c r="P9" s="34">
        <v>1.1293508088830238E-3</v>
      </c>
      <c r="V9" s="52">
        <f t="shared" si="0"/>
        <v>1.1293508088830238E-3</v>
      </c>
      <c r="W9" s="47">
        <f t="shared" si="2"/>
        <v>0.12</v>
      </c>
      <c r="X9" s="47">
        <f t="shared" si="3"/>
        <v>0.11812203160878357</v>
      </c>
      <c r="Y9" s="47">
        <f t="shared" si="4"/>
        <v>1.877968391216428E-3</v>
      </c>
      <c r="Z9" s="47">
        <f t="shared" si="5"/>
        <v>3.5267652784080186E-6</v>
      </c>
      <c r="AE9" s="52">
        <f t="shared" si="1"/>
        <v>1.1293508088830238E-3</v>
      </c>
      <c r="AF9" s="47">
        <f t="shared" si="6"/>
        <v>0.12</v>
      </c>
      <c r="AG9" s="47">
        <f t="shared" si="9"/>
        <v>0.11807892181788021</v>
      </c>
      <c r="AH9" s="47">
        <f t="shared" si="7"/>
        <v>1.9210781821197842E-3</v>
      </c>
      <c r="AI9" s="47">
        <f t="shared" si="8"/>
        <v>3.6905413818166547E-6</v>
      </c>
    </row>
    <row r="10" spans="2:35" ht="16.2" thickBot="1" x14ac:dyDescent="0.35">
      <c r="B10" s="33" t="s">
        <v>24</v>
      </c>
      <c r="C10" s="32">
        <v>0.09</v>
      </c>
      <c r="E10" s="32" t="s">
        <v>151</v>
      </c>
      <c r="F10" s="32">
        <v>4.0000000000000002E-4</v>
      </c>
      <c r="G10" s="32">
        <v>5.9999999999999995E-4</v>
      </c>
      <c r="H10" s="32">
        <v>-6.9999999999999999E-4</v>
      </c>
      <c r="I10" s="32">
        <v>8.0000000000000004E-4</v>
      </c>
      <c r="J10" s="32">
        <v>-8.0000000000000004E-4</v>
      </c>
      <c r="K10" s="32">
        <v>5.0000000000000001E-3</v>
      </c>
      <c r="O10" s="50">
        <v>0.125</v>
      </c>
      <c r="P10" s="34">
        <v>1.4634977008462808E-3</v>
      </c>
      <c r="V10" s="52">
        <f t="shared" si="0"/>
        <v>1.4634977008462808E-3</v>
      </c>
      <c r="W10" s="47">
        <f t="shared" si="2"/>
        <v>0.125</v>
      </c>
      <c r="X10" s="47">
        <f t="shared" si="3"/>
        <v>0.12449017357249635</v>
      </c>
      <c r="Y10" s="47">
        <f t="shared" si="4"/>
        <v>5.0982642750364848E-4</v>
      </c>
      <c r="Z10" s="47">
        <f t="shared" si="5"/>
        <v>2.5992298618113296E-7</v>
      </c>
      <c r="AE10" s="52">
        <f t="shared" si="1"/>
        <v>1.4634977008462808E-3</v>
      </c>
      <c r="AF10" s="47">
        <f t="shared" si="6"/>
        <v>0.125</v>
      </c>
      <c r="AG10" s="47">
        <f t="shared" si="9"/>
        <v>0.12444691622908899</v>
      </c>
      <c r="AH10" s="47">
        <f t="shared" si="7"/>
        <v>5.5308377091101146E-4</v>
      </c>
      <c r="AI10" s="47">
        <f t="shared" si="8"/>
        <v>3.0590165764514421E-7</v>
      </c>
    </row>
    <row r="11" spans="2:35" ht="18" thickBot="1" x14ac:dyDescent="0.35">
      <c r="E11" s="44"/>
      <c r="F11" s="81" t="s">
        <v>26</v>
      </c>
      <c r="G11" s="82"/>
      <c r="H11" s="82"/>
      <c r="I11" s="82"/>
      <c r="J11" s="82"/>
      <c r="K11" s="82"/>
      <c r="O11" s="50">
        <v>0.13</v>
      </c>
      <c r="P11" s="34">
        <v>2.0979200500843421E-3</v>
      </c>
      <c r="V11" s="52">
        <f t="shared" si="0"/>
        <v>2.0979200500843421E-3</v>
      </c>
      <c r="W11" s="47">
        <f t="shared" si="2"/>
        <v>0.13</v>
      </c>
      <c r="X11" s="47">
        <f t="shared" si="3"/>
        <v>0.13290068325318652</v>
      </c>
      <c r="Y11" s="47">
        <f t="shared" si="4"/>
        <v>-2.9006832531865145E-3</v>
      </c>
      <c r="Z11" s="47">
        <f t="shared" si="5"/>
        <v>8.4139633353167013E-6</v>
      </c>
      <c r="AE11" s="52">
        <f t="shared" si="1"/>
        <v>2.0979200500843421E-3</v>
      </c>
      <c r="AF11" s="47">
        <f t="shared" si="6"/>
        <v>0.13</v>
      </c>
      <c r="AG11" s="47">
        <f t="shared" si="9"/>
        <v>0.13285711881777129</v>
      </c>
      <c r="AH11" s="47">
        <f t="shared" si="7"/>
        <v>-2.857118817771287E-3</v>
      </c>
      <c r="AI11" s="47">
        <f t="shared" si="8"/>
        <v>8.1631279388627964E-6</v>
      </c>
    </row>
    <row r="12" spans="2:35" ht="16.2" thickBot="1" x14ac:dyDescent="0.35">
      <c r="O12" s="50">
        <v>0.13500000000000001</v>
      </c>
      <c r="P12" s="34">
        <v>3.4962481792355851E-3</v>
      </c>
      <c r="V12" s="52">
        <f t="shared" si="0"/>
        <v>3.4962481792355851E-3</v>
      </c>
      <c r="W12" s="47">
        <f t="shared" si="2"/>
        <v>0.13500000000000001</v>
      </c>
      <c r="X12" s="47">
        <f t="shared" si="3"/>
        <v>0.13441424430474508</v>
      </c>
      <c r="Y12" s="47">
        <f t="shared" si="4"/>
        <v>5.8575569525493032E-4</v>
      </c>
      <c r="Z12" s="47">
        <f t="shared" si="5"/>
        <v>3.4310973452358679E-7</v>
      </c>
      <c r="AE12" s="52">
        <f t="shared" si="1"/>
        <v>3.4962481792355851E-3</v>
      </c>
      <c r="AF12" s="47">
        <f t="shared" si="6"/>
        <v>0.13500000000000001</v>
      </c>
      <c r="AG12" s="47">
        <f t="shared" si="9"/>
        <v>0.13436987837242242</v>
      </c>
      <c r="AH12" s="47">
        <f t="shared" si="7"/>
        <v>6.301216275775845E-4</v>
      </c>
      <c r="AI12" s="47">
        <f t="shared" si="8"/>
        <v>3.9705326554102409E-7</v>
      </c>
    </row>
    <row r="13" spans="2:35" ht="16.2" thickBot="1" x14ac:dyDescent="0.35">
      <c r="B13" s="32" t="s">
        <v>161</v>
      </c>
      <c r="C13" s="32" t="s">
        <v>162</v>
      </c>
      <c r="D13" s="32" t="s">
        <v>157</v>
      </c>
      <c r="F13" s="33"/>
      <c r="G13" s="32" t="s">
        <v>153</v>
      </c>
      <c r="H13" s="32" t="s">
        <v>155</v>
      </c>
      <c r="I13" s="32" t="s">
        <v>156</v>
      </c>
    </row>
    <row r="14" spans="2:35" ht="16.2" thickBot="1" x14ac:dyDescent="0.35">
      <c r="B14" s="47" t="s">
        <v>119</v>
      </c>
      <c r="C14" s="37">
        <f>G14*G14</f>
        <v>3.602628297208358E-2</v>
      </c>
      <c r="D14" s="34">
        <f>F5</f>
        <v>1E-3</v>
      </c>
      <c r="F14" s="33" t="s">
        <v>140</v>
      </c>
      <c r="G14" s="58">
        <v>0.18980590868590888</v>
      </c>
      <c r="H14" s="35">
        <f>G14</f>
        <v>0.18980590868590888</v>
      </c>
      <c r="I14" s="36">
        <f>H14*10000</f>
        <v>1898.0590868590889</v>
      </c>
    </row>
    <row r="15" spans="2:35" ht="16.2" thickBot="1" x14ac:dyDescent="0.35">
      <c r="B15" s="47" t="s">
        <v>120</v>
      </c>
      <c r="C15" s="37">
        <f t="shared" ref="C14:C19" si="10">G15*G15</f>
        <v>1.1800610601546519E-2</v>
      </c>
      <c r="D15" s="34">
        <f>G6</f>
        <v>8.9999999999999993E-3</v>
      </c>
      <c r="F15" s="33" t="s">
        <v>141</v>
      </c>
      <c r="G15" s="58">
        <v>0.10863061539707174</v>
      </c>
      <c r="H15" s="35">
        <f t="shared" ref="H15:H19" si="11">G15</f>
        <v>0.10863061539707174</v>
      </c>
      <c r="I15" s="36">
        <f>H15*10000</f>
        <v>1086.3061539707173</v>
      </c>
      <c r="W15" s="85" t="s">
        <v>174</v>
      </c>
      <c r="X15" s="85"/>
      <c r="Y15" s="84">
        <f>SUMPRODUCT(Y5:Y12,Y5:Y12)</f>
        <v>2.536976366997899E-5</v>
      </c>
      <c r="AF15" s="85" t="s">
        <v>174</v>
      </c>
      <c r="AG15" s="85"/>
      <c r="AH15" s="84">
        <f>SUMPRODUCT(AH5:AH12,AH5:AH12)</f>
        <v>2.5354801721434274E-5</v>
      </c>
    </row>
    <row r="16" spans="2:35" ht="16.2" thickBot="1" x14ac:dyDescent="0.35">
      <c r="B16" s="47" t="s">
        <v>121</v>
      </c>
      <c r="C16" s="37">
        <f t="shared" si="10"/>
        <v>7.3347767513285755E-2</v>
      </c>
      <c r="D16" s="34">
        <f>H7</f>
        <v>8.0000000000000002E-3</v>
      </c>
      <c r="F16" s="33" t="s">
        <v>142</v>
      </c>
      <c r="G16" s="58">
        <v>0.27082792971421127</v>
      </c>
      <c r="H16" s="35">
        <f t="shared" si="11"/>
        <v>0.27082792971421127</v>
      </c>
      <c r="I16" s="36">
        <f>H16*10000</f>
        <v>2708.2792971421127</v>
      </c>
    </row>
    <row r="17" spans="2:9" ht="16.2" thickBot="1" x14ac:dyDescent="0.35">
      <c r="B17" s="47" t="s">
        <v>122</v>
      </c>
      <c r="C17" s="37">
        <f t="shared" si="10"/>
        <v>2.2984998554298692E-3</v>
      </c>
      <c r="D17" s="34">
        <f>I8</f>
        <v>1.2E-2</v>
      </c>
      <c r="F17" s="33" t="s">
        <v>143</v>
      </c>
      <c r="G17" s="58">
        <v>4.7942672593732916E-2</v>
      </c>
      <c r="H17" s="35">
        <f t="shared" si="11"/>
        <v>4.7942672593732916E-2</v>
      </c>
      <c r="I17" s="36">
        <f t="shared" ref="I17:I19" si="12">H17*10000</f>
        <v>479.42672593732914</v>
      </c>
    </row>
    <row r="18" spans="2:9" ht="16.2" thickBot="1" x14ac:dyDescent="0.35">
      <c r="B18" s="47" t="s">
        <v>123</v>
      </c>
      <c r="C18" s="37">
        <f t="shared" si="10"/>
        <v>6.4755057117973275E-2</v>
      </c>
      <c r="D18" s="34">
        <f>J9</f>
        <v>1.2E-2</v>
      </c>
      <c r="F18" s="33" t="s">
        <v>144</v>
      </c>
      <c r="G18" s="58">
        <v>0.25447014975822463</v>
      </c>
      <c r="H18" s="35">
        <f t="shared" si="11"/>
        <v>0.25447014975822463</v>
      </c>
      <c r="I18" s="36">
        <f t="shared" si="12"/>
        <v>2544.7014975822462</v>
      </c>
    </row>
    <row r="19" spans="2:9" ht="16.2" thickBot="1" x14ac:dyDescent="0.35">
      <c r="B19" s="47" t="s">
        <v>124</v>
      </c>
      <c r="C19" s="37">
        <f t="shared" si="10"/>
        <v>1.6466721456575319E-2</v>
      </c>
      <c r="D19" s="34">
        <f>K10</f>
        <v>5.0000000000000001E-3</v>
      </c>
      <c r="F19" s="33" t="s">
        <v>145</v>
      </c>
      <c r="G19" s="58">
        <v>0.1283227238511376</v>
      </c>
      <c r="H19" s="35">
        <f t="shared" si="11"/>
        <v>0.1283227238511376</v>
      </c>
      <c r="I19" s="36">
        <f t="shared" si="12"/>
        <v>1283.2272385113761</v>
      </c>
    </row>
    <row r="20" spans="2:9" ht="16.2" thickBot="1" x14ac:dyDescent="0.35">
      <c r="B20" s="47" t="s">
        <v>125</v>
      </c>
      <c r="C20" s="37">
        <f>G14*G15</f>
        <v>2.0618732666550687E-2</v>
      </c>
      <c r="D20" s="34">
        <f>2*G5</f>
        <v>5.9999999999999995E-4</v>
      </c>
      <c r="F20" s="33" t="s">
        <v>154</v>
      </c>
      <c r="G20" s="39">
        <f>SUM(G14:G19)</f>
        <v>1.0000000000002869</v>
      </c>
      <c r="H20" s="35">
        <f>SUM(H14:H19)</f>
        <v>1.0000000000002869</v>
      </c>
      <c r="I20" s="38">
        <f>SUM(I14:I19)</f>
        <v>10000.00000000287</v>
      </c>
    </row>
    <row r="21" spans="2:9" ht="16.2" thickBot="1" x14ac:dyDescent="0.35">
      <c r="B21" s="47" t="s">
        <v>126</v>
      </c>
      <c r="C21" s="37">
        <f>G14*G16</f>
        <v>5.1404741296929332E-2</v>
      </c>
      <c r="D21" s="34">
        <f>2*H5</f>
        <v>-5.9999999999999995E-4</v>
      </c>
      <c r="I21" s="46"/>
    </row>
    <row r="22" spans="2:9" ht="16.2" thickBot="1" x14ac:dyDescent="0.35">
      <c r="B22" s="47" t="s">
        <v>127</v>
      </c>
      <c r="C22" s="37">
        <f>G14*G17</f>
        <v>9.0998025364844963E-3</v>
      </c>
      <c r="D22" s="34">
        <f>2*I5</f>
        <v>6.9999999999999999E-4</v>
      </c>
      <c r="F22" s="32" t="s">
        <v>152</v>
      </c>
      <c r="G22" s="37"/>
      <c r="I22" s="46"/>
    </row>
    <row r="23" spans="2:9" ht="16.2" thickBot="1" x14ac:dyDescent="0.35">
      <c r="B23" s="47" t="s">
        <v>128</v>
      </c>
      <c r="C23" s="37">
        <f>G14*G18</f>
        <v>4.829993800829914E-2</v>
      </c>
      <c r="D23" s="34">
        <f>2*J5</f>
        <v>-6.9999999999999999E-4</v>
      </c>
      <c r="F23" s="57">
        <f>SUMPRODUCT(C5:C10,G14:G19)</f>
        <v>0.11000000000010191</v>
      </c>
      <c r="G23" s="43">
        <v>0.11</v>
      </c>
      <c r="I23" s="46"/>
    </row>
    <row r="24" spans="2:9" ht="16.2" thickBot="1" x14ac:dyDescent="0.35">
      <c r="B24" s="47" t="s">
        <v>129</v>
      </c>
      <c r="C24" s="37">
        <f>G14*G19</f>
        <v>2.4356411205616126E-2</v>
      </c>
      <c r="D24" s="34">
        <f>2*K5</f>
        <v>8.0000000000000004E-4</v>
      </c>
      <c r="F24" s="41"/>
      <c r="G24" s="42"/>
      <c r="I24" s="46"/>
    </row>
    <row r="25" spans="2:9" ht="16.2" thickBot="1" x14ac:dyDescent="0.35">
      <c r="B25" s="47" t="s">
        <v>130</v>
      </c>
      <c r="C25" s="37">
        <f>G15*G16</f>
        <v>2.9420204671569659E-2</v>
      </c>
      <c r="D25" s="34">
        <f>2*H6</f>
        <v>8.0000000000000004E-4</v>
      </c>
      <c r="I25" s="46"/>
    </row>
    <row r="26" spans="2:9" ht="16.2" thickBot="1" x14ac:dyDescent="0.35">
      <c r="B26" s="47" t="s">
        <v>131</v>
      </c>
      <c r="C26" s="37">
        <f>G15*G17</f>
        <v>5.2080420276375324E-3</v>
      </c>
      <c r="D26" s="34">
        <f>2*I6</f>
        <v>3.2000000000000002E-3</v>
      </c>
      <c r="F26" s="32" t="s">
        <v>159</v>
      </c>
      <c r="G26" s="40">
        <f>SUMPRODUCT(C14:C34,D14:D34)</f>
        <v>7.35635476582295E-4</v>
      </c>
      <c r="I26" s="46"/>
    </row>
    <row r="27" spans="2:9" ht="16.2" thickBot="1" x14ac:dyDescent="0.35">
      <c r="B27" s="47" t="s">
        <v>132</v>
      </c>
      <c r="C27" s="37">
        <f>G15*G18</f>
        <v>2.7643248968420946E-2</v>
      </c>
      <c r="D27" s="34">
        <f>2*J6</f>
        <v>-3.2000000000000002E-3</v>
      </c>
      <c r="F27" s="32" t="s">
        <v>160</v>
      </c>
      <c r="G27" s="40">
        <f>SQRT(G26)</f>
        <v>2.7122600844725328E-2</v>
      </c>
      <c r="I27" s="46"/>
    </row>
    <row r="28" spans="2:9" ht="16.2" thickBot="1" x14ac:dyDescent="0.35">
      <c r="B28" s="47" t="s">
        <v>133</v>
      </c>
      <c r="C28" s="37">
        <f>G15*G19</f>
        <v>1.3939776461377573E-2</v>
      </c>
      <c r="D28" s="34">
        <f>2*K6</f>
        <v>1.1999999999999999E-3</v>
      </c>
    </row>
    <row r="29" spans="2:9" ht="16.2" thickBot="1" x14ac:dyDescent="0.35">
      <c r="B29" s="47" t="s">
        <v>134</v>
      </c>
      <c r="C29" s="37">
        <f>G16*G17</f>
        <v>1.298421476352694E-2</v>
      </c>
      <c r="D29" s="34">
        <f>2*I7</f>
        <v>3.0000000000000001E-3</v>
      </c>
    </row>
    <row r="30" spans="2:9" ht="16.2" thickBot="1" x14ac:dyDescent="0.35">
      <c r="B30" s="47" t="s">
        <v>135</v>
      </c>
      <c r="C30" s="37">
        <f>G16*G18</f>
        <v>6.8917623833085279E-2</v>
      </c>
      <c r="D30" s="34">
        <f>2*J7</f>
        <v>-1.0999999999999999E-2</v>
      </c>
    </row>
    <row r="31" spans="2:9" ht="16.2" thickBot="1" x14ac:dyDescent="0.35">
      <c r="B31" s="47" t="s">
        <v>136</v>
      </c>
      <c r="C31" s="37">
        <f>G16*G19</f>
        <v>3.4753377635892035E-2</v>
      </c>
      <c r="D31" s="34">
        <f>2*K7</f>
        <v>-1.4E-3</v>
      </c>
    </row>
    <row r="32" spans="2:9" ht="16.2" thickBot="1" x14ac:dyDescent="0.35">
      <c r="B32" s="47" t="s">
        <v>137</v>
      </c>
      <c r="C32" s="37">
        <f>G17*G18</f>
        <v>1.2199979074736746E-2</v>
      </c>
      <c r="D32" s="34">
        <f>2*J8</f>
        <v>-1E-3</v>
      </c>
    </row>
    <row r="33" spans="2:4" ht="16.2" thickBot="1" x14ac:dyDescent="0.35">
      <c r="B33" s="47" t="s">
        <v>138</v>
      </c>
      <c r="C33" s="37">
        <f>G17*G19</f>
        <v>6.152134335931092E-3</v>
      </c>
      <c r="D33" s="34">
        <f>2*K8</f>
        <v>1.6000000000000001E-3</v>
      </c>
    </row>
    <row r="34" spans="2:4" ht="16.2" thickBot="1" x14ac:dyDescent="0.35">
      <c r="B34" s="47" t="s">
        <v>139</v>
      </c>
      <c r="C34" s="37">
        <f>G18*G19</f>
        <v>3.2654302755782287E-2</v>
      </c>
      <c r="D34" s="34">
        <f>2*K9</f>
        <v>-1.6000000000000001E-3</v>
      </c>
    </row>
  </sheetData>
  <mergeCells count="5">
    <mergeCell ref="F11:K11"/>
    <mergeCell ref="V3:Z3"/>
    <mergeCell ref="AE3:AI3"/>
    <mergeCell ref="W15:X15"/>
    <mergeCell ref="AF15:AG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Viswanath Chinnadurai</cp:lastModifiedBy>
  <dcterms:created xsi:type="dcterms:W3CDTF">2020-12-01T18:44:30Z</dcterms:created>
  <dcterms:modified xsi:type="dcterms:W3CDTF">2023-04-01T10:05:07Z</dcterms:modified>
</cp:coreProperties>
</file>